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hier\Desktop\"/>
    </mc:Choice>
  </mc:AlternateContent>
  <bookViews>
    <workbookView xWindow="0" yWindow="0" windowWidth="24045" windowHeight="13365"/>
  </bookViews>
  <sheets>
    <sheet name="Demandes" sheetId="5" r:id="rId1"/>
    <sheet name="Salariés" sheetId="1" r:id="rId2"/>
    <sheet name="Sessions" sheetId="4" r:id="rId3"/>
    <sheet name="Stages" sheetId="3" r:id="rId4"/>
    <sheet name="Thèmes" sheetId="2" r:id="rId5"/>
    <sheet name="Types de contrat" sheetId="8" r:id="rId6"/>
    <sheet name="Services" sheetId="7" r:id="rId7"/>
    <sheet name="Directions" sheetId="9" r:id="rId8"/>
    <sheet name="Paramètres" sheetId="6" r:id="rId9"/>
  </sheets>
  <definedNames>
    <definedName name="_xlnm._FilterDatabase" localSheetId="0" hidden="1">Demandes!$A$5:$N$11</definedName>
    <definedName name="_xlnm._FilterDatabase" localSheetId="7">Directions!$A$5:$F$8</definedName>
    <definedName name="_xlnm._FilterDatabase" localSheetId="1" hidden="1">Salariés!$A$5:$P$11</definedName>
    <definedName name="_xlnm._FilterDatabase" localSheetId="6" hidden="1">Services!$A$5:$F$11</definedName>
    <definedName name="_xlnm._FilterDatabase" localSheetId="2" hidden="1">Sessions!$A$5:$K$8</definedName>
    <definedName name="_xlnm._FilterDatabase" localSheetId="3" hidden="1">Stages!$A$5:$G$6</definedName>
    <definedName name="_xlnm._FilterDatabase" localSheetId="4" hidden="1">Thèmes!$A$5:$D$9</definedName>
    <definedName name="_xlnm._FilterDatabase" localSheetId="5" hidden="1">'Types de contrat'!$A$5:$E$9</definedName>
    <definedName name="Demandes">Demandes!$A$5:$N$12</definedName>
    <definedName name="Directions">Directions!$A$5:$F$9</definedName>
    <definedName name="Indicateurs">Paramètres!$A$7:$B$12</definedName>
    <definedName name="Liste_Directions">Directions!$A$5:$A$9</definedName>
    <definedName name="Liste_Indicateurs">Paramètres!$A$7:$A$12</definedName>
    <definedName name="Liste_Salariés">Salariés!$A$5:$A$12</definedName>
    <definedName name="Liste_Services">Services!$A$5:$A$12</definedName>
    <definedName name="Liste_Sessions">Sessions!$A$5:$A$8</definedName>
    <definedName name="Liste_Stages">Stages!$A$5:$A$10</definedName>
    <definedName name="Liste_Thèmes">Thèmes!$A$5:$A$10</definedName>
    <definedName name="Liste_Types_Contrat">'Types de contrat'!$A$5:$A$10</definedName>
    <definedName name="Raison_Sociale">Paramètres!$B$2</definedName>
    <definedName name="Salariés">Salariés!$A$5:$P$12</definedName>
    <definedName name="Services">Services!$A$5:$F$12</definedName>
    <definedName name="Sessions">Sessions!$A$5:$K$9</definedName>
    <definedName name="Stages">Stages!$A$5:$G$10</definedName>
    <definedName name="Titre">Paramètres!$B$1</definedName>
    <definedName name="Types_Contrat">'Types de contrat'!$A$5:$E$10</definedName>
  </definedNames>
  <calcPr calcId="152511"/>
</workbook>
</file>

<file path=xl/calcChain.xml><?xml version="1.0" encoding="utf-8"?>
<calcChain xmlns="http://schemas.openxmlformats.org/spreadsheetml/2006/main">
  <c r="I6" i="5" l="1"/>
  <c r="I11" i="5"/>
  <c r="I8" i="5"/>
  <c r="A1" i="2" l="1"/>
  <c r="A1" i="3"/>
  <c r="B1" i="4"/>
  <c r="A1" i="5"/>
  <c r="I9" i="5"/>
  <c r="I7" i="5"/>
  <c r="I10" i="5"/>
  <c r="I7" i="4"/>
  <c r="I8" i="4"/>
  <c r="I6" i="4"/>
  <c r="H6" i="4"/>
  <c r="H8" i="4"/>
  <c r="H7" i="4"/>
  <c r="C6" i="4"/>
  <c r="C7" i="4"/>
  <c r="C8" i="4"/>
  <c r="A7" i="4"/>
  <c r="K7" i="4" s="1"/>
  <c r="A8" i="4"/>
  <c r="A6" i="4"/>
  <c r="C7" i="9"/>
  <c r="C8" i="9"/>
  <c r="C6" i="9"/>
  <c r="A1" i="9"/>
  <c r="A1" i="7"/>
  <c r="P7" i="1"/>
  <c r="P8" i="1"/>
  <c r="P9" i="1"/>
  <c r="P10" i="1"/>
  <c r="P11" i="1"/>
  <c r="P6" i="1"/>
  <c r="C7" i="8"/>
  <c r="C8" i="8"/>
  <c r="C9" i="8"/>
  <c r="C6" i="8"/>
  <c r="C3" i="8" s="1"/>
  <c r="A1" i="8"/>
  <c r="A1" i="1"/>
  <c r="D7" i="7"/>
  <c r="D8" i="7"/>
  <c r="D9" i="7"/>
  <c r="D10" i="7"/>
  <c r="D11" i="7"/>
  <c r="D6" i="7"/>
  <c r="D3" i="7" s="1"/>
  <c r="A7" i="1"/>
  <c r="A8" i="1"/>
  <c r="A9" i="1"/>
  <c r="A10" i="1"/>
  <c r="A11" i="1"/>
  <c r="A6" i="1"/>
  <c r="J7" i="5" s="1"/>
  <c r="L9" i="5" l="1"/>
  <c r="N6" i="5"/>
  <c r="M6" i="5"/>
  <c r="F6" i="5"/>
  <c r="E11" i="5"/>
  <c r="D11" i="5"/>
  <c r="E6" i="5"/>
  <c r="D6" i="5"/>
  <c r="M11" i="5"/>
  <c r="F11" i="5"/>
  <c r="C6" i="5"/>
  <c r="L8" i="5"/>
  <c r="J8" i="5"/>
  <c r="L11" i="5"/>
  <c r="J11" i="5"/>
  <c r="J9" i="5"/>
  <c r="L7" i="5"/>
  <c r="J6" i="5"/>
  <c r="K6" i="5"/>
  <c r="L6" i="5"/>
  <c r="K11" i="5"/>
  <c r="N11" i="5"/>
  <c r="C11" i="5"/>
  <c r="O8" i="1"/>
  <c r="N8" i="1"/>
  <c r="F7" i="5"/>
  <c r="D8" i="5"/>
  <c r="D9" i="5"/>
  <c r="D7" i="5"/>
  <c r="D10" i="5"/>
  <c r="E8" i="5"/>
  <c r="E9" i="5"/>
  <c r="E7" i="5"/>
  <c r="E10" i="5"/>
  <c r="M8" i="5"/>
  <c r="F8" i="5"/>
  <c r="M9" i="5"/>
  <c r="M10" i="5"/>
  <c r="M7" i="5"/>
  <c r="K7" i="5"/>
  <c r="C10" i="5"/>
  <c r="O11" i="1" s="1"/>
  <c r="C8" i="5"/>
  <c r="K6" i="4" s="1"/>
  <c r="C7" i="5"/>
  <c r="C9" i="5"/>
  <c r="N8" i="5"/>
  <c r="K9" i="5"/>
  <c r="K8" i="5"/>
  <c r="K10" i="5"/>
  <c r="L10" i="5"/>
  <c r="J10" i="5"/>
  <c r="O9" i="1"/>
  <c r="O7" i="1"/>
  <c r="N7" i="5"/>
  <c r="F10" i="5"/>
  <c r="F9" i="5"/>
  <c r="N10" i="5"/>
  <c r="N9" i="5"/>
  <c r="C3" i="9"/>
  <c r="D7" i="9"/>
  <c r="D8" i="9"/>
  <c r="D6" i="9"/>
  <c r="G8" i="3" l="1"/>
  <c r="G7" i="3"/>
  <c r="F7" i="3"/>
  <c r="N7" i="1"/>
  <c r="F8" i="3"/>
  <c r="K8" i="4"/>
  <c r="K3" i="4" s="1"/>
  <c r="F6" i="7"/>
  <c r="B9" i="2"/>
  <c r="E7" i="8"/>
  <c r="B8" i="2"/>
  <c r="C7" i="2"/>
  <c r="B7" i="2"/>
  <c r="C8" i="2"/>
  <c r="F8" i="9"/>
  <c r="E7" i="9"/>
  <c r="E6" i="9"/>
  <c r="F7" i="9"/>
  <c r="F6" i="9"/>
  <c r="E8" i="9"/>
  <c r="C6" i="2"/>
  <c r="B6" i="2"/>
  <c r="C9" i="2"/>
  <c r="D7" i="8"/>
  <c r="E6" i="8"/>
  <c r="F10" i="7"/>
  <c r="F9" i="7"/>
  <c r="F8" i="7"/>
  <c r="F7" i="7"/>
  <c r="F11" i="7"/>
  <c r="E6" i="7"/>
  <c r="D6" i="8"/>
  <c r="D8" i="8"/>
  <c r="E10" i="7"/>
  <c r="E9" i="7"/>
  <c r="E8" i="7"/>
  <c r="E7" i="7"/>
  <c r="E11" i="7"/>
  <c r="E9" i="8"/>
  <c r="D9" i="8"/>
  <c r="E8" i="8"/>
  <c r="G9" i="3"/>
  <c r="G6" i="3"/>
  <c r="F9" i="3"/>
  <c r="F6" i="3"/>
  <c r="N10" i="1"/>
  <c r="J8" i="4"/>
  <c r="N9" i="1"/>
  <c r="J7" i="4"/>
  <c r="C3" i="5"/>
  <c r="J6" i="4"/>
  <c r="O6" i="1"/>
  <c r="O10" i="1"/>
  <c r="N6" i="1"/>
  <c r="N11" i="1"/>
  <c r="D3" i="9"/>
  <c r="E3" i="8" l="1"/>
  <c r="B3" i="2"/>
  <c r="F3" i="3"/>
  <c r="G3" i="3"/>
  <c r="F3" i="7"/>
  <c r="F3" i="9"/>
  <c r="E3" i="9"/>
  <c r="D3" i="8"/>
  <c r="C3" i="2"/>
  <c r="E3" i="7"/>
  <c r="O3" i="1"/>
  <c r="N3" i="1"/>
  <c r="J3" i="4" l="1"/>
</calcChain>
</file>

<file path=xl/comments1.xml><?xml version="1.0" encoding="utf-8"?>
<comments xmlns="http://schemas.openxmlformats.org/spreadsheetml/2006/main">
  <authors>
    <author>toto</author>
  </authors>
  <commentList>
    <comment ref="D5" authorId="0" shapeId="0">
      <text>
        <r>
          <rPr>
            <b/>
            <sz val="9"/>
            <color indexed="81"/>
            <rFont val="Tahoma"/>
            <family val="2"/>
          </rPr>
          <t>Durée :</t>
        </r>
        <r>
          <rPr>
            <sz val="9"/>
            <color indexed="81"/>
            <rFont val="Tahoma"/>
            <family val="2"/>
          </rPr>
          <t xml:space="preserve"> en journées de 6 heures
</t>
        </r>
      </text>
    </comment>
  </commentList>
</comments>
</file>

<file path=xl/sharedStrings.xml><?xml version="1.0" encoding="utf-8"?>
<sst xmlns="http://schemas.openxmlformats.org/spreadsheetml/2006/main" count="168" uniqueCount="84">
  <si>
    <t>Titre</t>
  </si>
  <si>
    <t>Gestion des inscriptions en formation</t>
  </si>
  <si>
    <t>Raison  sociale</t>
  </si>
  <si>
    <t>Civilité</t>
  </si>
  <si>
    <t>Identité</t>
  </si>
  <si>
    <t>Nom</t>
  </si>
  <si>
    <t>Prénom</t>
  </si>
  <si>
    <t>Service</t>
  </si>
  <si>
    <t>Direction</t>
  </si>
  <si>
    <t>Observations</t>
  </si>
  <si>
    <t>Adresse</t>
  </si>
  <si>
    <t>CP</t>
  </si>
  <si>
    <t>Ville</t>
  </si>
  <si>
    <t>Mail</t>
  </si>
  <si>
    <t>Date naissance</t>
  </si>
  <si>
    <t>Monsieur</t>
  </si>
  <si>
    <t>JEAN</t>
  </si>
  <si>
    <t>JACQUES</t>
  </si>
  <si>
    <t>PAUL</t>
  </si>
  <si>
    <t>LOUIS</t>
  </si>
  <si>
    <t>ERIC</t>
  </si>
  <si>
    <t>GILBERT</t>
  </si>
  <si>
    <t>Sylvain</t>
  </si>
  <si>
    <t>Pierre</t>
  </si>
  <si>
    <t>Louis</t>
  </si>
  <si>
    <t>Paul</t>
  </si>
  <si>
    <t>Eric</t>
  </si>
  <si>
    <t>Libellé</t>
  </si>
  <si>
    <t>Effectif</t>
  </si>
  <si>
    <t>Secrétariat</t>
  </si>
  <si>
    <t>Production</t>
  </si>
  <si>
    <t>Achats</t>
  </si>
  <si>
    <t>Finances</t>
  </si>
  <si>
    <t>Contrôle de gestion</t>
  </si>
  <si>
    <t>Ventes</t>
  </si>
  <si>
    <t>Administrative</t>
  </si>
  <si>
    <t>Commerce</t>
  </si>
  <si>
    <t>Type de contrat</t>
  </si>
  <si>
    <t>CDD</t>
  </si>
  <si>
    <t>CDI</t>
  </si>
  <si>
    <t>Interim</t>
  </si>
  <si>
    <t>Apprenti</t>
  </si>
  <si>
    <t>Date embauche</t>
  </si>
  <si>
    <t>Journées demandées</t>
  </si>
  <si>
    <t>Journées suivies</t>
  </si>
  <si>
    <t>Bureautique</t>
  </si>
  <si>
    <t>Management</t>
  </si>
  <si>
    <t>Services</t>
  </si>
  <si>
    <t>Thème</t>
  </si>
  <si>
    <t>Lieu</t>
  </si>
  <si>
    <t>Durée</t>
  </si>
  <si>
    <t>Laveuses ProDerma - Initiation</t>
  </si>
  <si>
    <t>Siège</t>
  </si>
  <si>
    <t>Tableaux de bord de pilotage - Niveau 1</t>
  </si>
  <si>
    <t>Excel initiation</t>
  </si>
  <si>
    <t>Convaincre avec les mains</t>
  </si>
  <si>
    <t>Agence de Milan</t>
  </si>
  <si>
    <t>Stage</t>
  </si>
  <si>
    <t>Début</t>
  </si>
  <si>
    <t>Fin</t>
  </si>
  <si>
    <t>Clé</t>
  </si>
  <si>
    <t>Les 04/05, 05/06,10/07 et 04/08</t>
  </si>
  <si>
    <t>Salarié</t>
  </si>
  <si>
    <t>Session</t>
  </si>
  <si>
    <t>Déroulement</t>
  </si>
  <si>
    <t>Indicateur</t>
  </si>
  <si>
    <t>Etat</t>
  </si>
  <si>
    <t>JEAN Sylvain</t>
  </si>
  <si>
    <t>JACQUES Pierre</t>
  </si>
  <si>
    <t>GILBERT Pierre</t>
  </si>
  <si>
    <t>Excel initiation-06/06/2015</t>
  </si>
  <si>
    <t>Indicateurs de suivi</t>
  </si>
  <si>
    <t>Réalisé</t>
  </si>
  <si>
    <t>Oui</t>
  </si>
  <si>
    <t>Annulé par DRH</t>
  </si>
  <si>
    <t>Non</t>
  </si>
  <si>
    <t>Annulé par Organisme</t>
  </si>
  <si>
    <t>Laveuses ProDerma - Initiation-04/05/2014</t>
  </si>
  <si>
    <t>Annulé par le salarié</t>
  </si>
  <si>
    <t>Génération du 14/8/2015</t>
  </si>
  <si>
    <t>LOUIS Eric</t>
  </si>
  <si>
    <t>Convaincre avec les mains-04/05/2015</t>
  </si>
  <si>
    <t>Société Exemple</t>
  </si>
  <si>
    <t>Laveuses - Initiation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</si>
</sst>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4" tint="-0.249977111117893"/>
      <name val="Arial"/>
      <family val="2"/>
    </font>
    <font>
      <b/>
      <sz val="12"/>
      <color indexed="62" tint="-0.249977111117893"/>
      <name val="Arial"/>
      <family val="2"/>
    </font>
    <font>
      <b/>
      <sz val="12"/>
      <color indexed="62"/>
      <name val="Arial"/>
      <family val="2"/>
    </font>
    <font>
      <b/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0" fillId="2" borderId="0" xfId="0" applyFill="1"/>
    <xf numFmtId="0" fontId="3" fillId="3" borderId="0" xfId="0" applyFont="1" applyFill="1"/>
    <xf numFmtId="0" fontId="0" fillId="3" borderId="0" xfId="0" applyFill="1"/>
    <xf numFmtId="0" fontId="4" fillId="3" borderId="0" xfId="0" applyFont="1" applyFill="1"/>
    <xf numFmtId="0" fontId="5" fillId="3" borderId="0" xfId="0" applyFont="1" applyFill="1"/>
    <xf numFmtId="0" fontId="0" fillId="4" borderId="0" xfId="0" applyFill="1"/>
    <xf numFmtId="0" fontId="0" fillId="5" borderId="0" xfId="0" applyFill="1"/>
    <xf numFmtId="0" fontId="1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6" fillId="2" borderId="0" xfId="0" applyFont="1" applyFill="1" applyAlignment="1">
      <alignment vertical="top" wrapText="1"/>
    </xf>
    <xf numFmtId="0" fontId="6" fillId="0" borderId="0" xfId="0" applyFont="1" applyAlignment="1">
      <alignment vertical="top" wrapText="1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9" fillId="2" borderId="0" xfId="0" applyFont="1" applyFill="1"/>
    <xf numFmtId="14" fontId="0" fillId="5" borderId="0" xfId="0" applyNumberFormat="1" applyFill="1" applyAlignment="1">
      <alignment horizontal="center"/>
    </xf>
    <xf numFmtId="0" fontId="2" fillId="6" borderId="0" xfId="0" applyFont="1" applyFill="1"/>
    <xf numFmtId="0" fontId="9" fillId="2" borderId="0" xfId="0" applyFont="1" applyFill="1" applyAlignment="1">
      <alignment horizontal="center" vertical="top" wrapText="1"/>
    </xf>
    <xf numFmtId="0" fontId="10" fillId="5" borderId="0" xfId="0" applyFont="1" applyFill="1" applyAlignment="1">
      <alignment horizontal="center"/>
    </xf>
    <xf numFmtId="0" fontId="0" fillId="0" borderId="0" xfId="0" applyProtection="1">
      <protection locked="0"/>
    </xf>
    <xf numFmtId="14" fontId="6" fillId="2" borderId="0" xfId="0" applyNumberFormat="1" applyFont="1" applyFill="1" applyAlignment="1">
      <alignment horizontal="center" vertical="top" wrapText="1"/>
    </xf>
    <xf numFmtId="14" fontId="0" fillId="3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</xdr:row>
          <xdr:rowOff>95250</xdr:rowOff>
        </xdr:from>
        <xdr:to>
          <xdr:col>0</xdr:col>
          <xdr:colOff>714375</xdr:colOff>
          <xdr:row>1</xdr:row>
          <xdr:rowOff>400050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847725</xdr:colOff>
          <xdr:row>1</xdr:row>
          <xdr:rowOff>95250</xdr:rowOff>
        </xdr:from>
        <xdr:to>
          <xdr:col>1</xdr:col>
          <xdr:colOff>390525</xdr:colOff>
          <xdr:row>1</xdr:row>
          <xdr:rowOff>400050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1</xdr:row>
          <xdr:rowOff>85725</xdr:rowOff>
        </xdr:from>
        <xdr:to>
          <xdr:col>1</xdr:col>
          <xdr:colOff>1123950</xdr:colOff>
          <xdr:row>1</xdr:row>
          <xdr:rowOff>390525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1247775</xdr:colOff>
          <xdr:row>1</xdr:row>
          <xdr:rowOff>76200</xdr:rowOff>
        </xdr:from>
        <xdr:to>
          <xdr:col>1</xdr:col>
          <xdr:colOff>1914525</xdr:colOff>
          <xdr:row>1</xdr:row>
          <xdr:rowOff>381000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2047875</xdr:colOff>
          <xdr:row>1</xdr:row>
          <xdr:rowOff>76200</xdr:rowOff>
        </xdr:from>
        <xdr:to>
          <xdr:col>1</xdr:col>
          <xdr:colOff>2714625</xdr:colOff>
          <xdr:row>1</xdr:row>
          <xdr:rowOff>381000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2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6" sqref="B16"/>
    </sheetView>
  </sheetViews>
  <sheetFormatPr baseColWidth="10" defaultRowHeight="12.75" x14ac:dyDescent="0.2"/>
  <cols>
    <col min="1" max="1" width="16" customWidth="1"/>
    <col min="2" max="2" width="42.7109375" customWidth="1"/>
    <col min="3" max="3" width="9.140625" style="15" customWidth="1"/>
    <col min="4" max="5" width="11.42578125" style="20"/>
    <col min="6" max="6" width="27.7109375" bestFit="1" customWidth="1"/>
    <col min="7" max="7" width="24.5703125" customWidth="1"/>
    <col min="8" max="8" width="18.5703125" customWidth="1"/>
    <col min="9" max="9" width="11.42578125" style="15"/>
    <col min="10" max="10" width="18.5703125" customWidth="1"/>
    <col min="11" max="11" width="14.7109375" customWidth="1"/>
    <col min="12" max="12" width="10.42578125" customWidth="1"/>
    <col min="13" max="13" width="26.5703125" bestFit="1" customWidth="1"/>
    <col min="14" max="14" width="15.28515625" customWidth="1"/>
  </cols>
  <sheetData>
    <row r="1" spans="1:14" ht="15.75" x14ac:dyDescent="0.25">
      <c r="A1" s="5" t="str">
        <f>Raison_Sociale&amp;" - "&amp;Titre&amp;" - Fichier des demandes"</f>
        <v>Société Exemple - Gestion des inscriptions en formation - Fichier des demandes</v>
      </c>
      <c r="B1" s="4"/>
      <c r="C1" s="13"/>
      <c r="D1" s="28"/>
      <c r="E1" s="28"/>
      <c r="F1" s="4"/>
      <c r="G1" s="4"/>
      <c r="H1" s="4"/>
      <c r="I1" s="13"/>
      <c r="J1" s="4"/>
      <c r="K1" s="4"/>
      <c r="L1" s="4"/>
      <c r="M1" s="4"/>
      <c r="N1" s="4"/>
    </row>
    <row r="2" spans="1:14" ht="32.25" customHeight="1" x14ac:dyDescent="0.25">
      <c r="A2" s="5"/>
      <c r="B2" s="4"/>
      <c r="C2" s="13"/>
      <c r="D2" s="28"/>
      <c r="E2" s="28"/>
      <c r="F2" s="4"/>
      <c r="G2" s="4"/>
      <c r="H2" s="4"/>
      <c r="I2" s="13"/>
      <c r="J2" s="4"/>
      <c r="K2" s="4"/>
      <c r="L2" s="4"/>
      <c r="M2" s="4"/>
      <c r="N2" s="4"/>
    </row>
    <row r="3" spans="1:14" ht="15.75" x14ac:dyDescent="0.25">
      <c r="A3" s="5"/>
      <c r="B3" s="4"/>
      <c r="C3" s="19">
        <f>SUBTOTAL(9,C5:C12)</f>
        <v>11</v>
      </c>
      <c r="D3" s="28"/>
      <c r="E3" s="28"/>
      <c r="F3" s="4"/>
      <c r="G3" s="4"/>
      <c r="H3" s="4"/>
      <c r="I3" s="13"/>
      <c r="J3" s="4"/>
      <c r="K3" s="4"/>
      <c r="L3" s="4"/>
      <c r="M3" s="4"/>
      <c r="N3" s="4"/>
    </row>
    <row r="4" spans="1:14" ht="15.75" x14ac:dyDescent="0.25">
      <c r="A4" s="5"/>
      <c r="B4" s="4"/>
      <c r="C4" s="13"/>
      <c r="D4" s="28"/>
      <c r="E4" s="28"/>
      <c r="F4" s="4"/>
      <c r="G4" s="4"/>
      <c r="H4" s="4"/>
      <c r="I4" s="13"/>
      <c r="J4" s="4"/>
      <c r="K4" s="4"/>
      <c r="L4" s="4"/>
      <c r="M4" s="4"/>
      <c r="N4" s="4"/>
    </row>
    <row r="5" spans="1:14" s="12" customFormat="1" ht="26.25" customHeight="1" x14ac:dyDescent="0.2">
      <c r="A5" s="11" t="s">
        <v>62</v>
      </c>
      <c r="B5" s="11" t="s">
        <v>63</v>
      </c>
      <c r="C5" s="17" t="s">
        <v>50</v>
      </c>
      <c r="D5" s="27" t="s">
        <v>58</v>
      </c>
      <c r="E5" s="27" t="s">
        <v>59</v>
      </c>
      <c r="F5" s="11" t="s">
        <v>64</v>
      </c>
      <c r="G5" s="11" t="s">
        <v>9</v>
      </c>
      <c r="H5" s="11" t="s">
        <v>65</v>
      </c>
      <c r="I5" s="17" t="s">
        <v>66</v>
      </c>
      <c r="J5" s="11" t="s">
        <v>7</v>
      </c>
      <c r="K5" s="11" t="s">
        <v>8</v>
      </c>
      <c r="L5" s="11" t="s">
        <v>37</v>
      </c>
      <c r="M5" s="11" t="s">
        <v>57</v>
      </c>
      <c r="N5" s="11" t="s">
        <v>48</v>
      </c>
    </row>
    <row r="6" spans="1:14" x14ac:dyDescent="0.2">
      <c r="A6" t="s">
        <v>80</v>
      </c>
      <c r="B6" t="s">
        <v>81</v>
      </c>
      <c r="C6" s="19">
        <f>IF(ISNUMBER(VLOOKUP(B6,Sessions,3,FALSE)),VLOOKUP(B6,Sessions,3,FALSE),"")</f>
        <v>5</v>
      </c>
      <c r="D6" s="22">
        <f>IF(ISNUMBER(VLOOKUP(B6,Sessions,4,FALSE)),VLOOKUP(B6,Sessions,4,FALSE),"")</f>
        <v>42128</v>
      </c>
      <c r="E6" s="22">
        <f>IF(ISNUMBER(VLOOKUP(B6,Sessions,5,FALSE)),VLOOKUP(B6,Sessions,5,FALSE),"")</f>
        <v>42220</v>
      </c>
      <c r="F6" s="8" t="str">
        <f>IF(ISTEXT(VLOOKUP(B6,Sessions,6,FALSE)),VLOOKUP(B6,Sessions,6,FALSE),"")</f>
        <v>Les 04/05, 05/06,10/07 et 04/08</v>
      </c>
      <c r="G6" s="26" t="s">
        <v>79</v>
      </c>
      <c r="I6" s="19" t="str">
        <f>IF(ISTEXT(VLOOKUP(H6,Indicateurs,2,FALSE)),VLOOKUP(H6,Indicateurs,2,FALSE),"")</f>
        <v/>
      </c>
      <c r="J6" s="8" t="str">
        <f>IF(ISTEXT(VLOOKUP(A6,Salariés,5,FALSE)),VLOOKUP(A6,Salariés,5,FALSE),"")</f>
        <v>Ventes</v>
      </c>
      <c r="K6" s="8" t="str">
        <f>IF(ISTEXT(VLOOKUP(A6,Salariés,16,FALSE)),VLOOKUP(A6,Salariés,16,FALSE),"")</f>
        <v>Commerce</v>
      </c>
      <c r="L6" s="8" t="str">
        <f>IF(ISTEXT(VLOOKUP(A6,Salariés,6,FALSE)),VLOOKUP(A6,Salariés,6,FALSE),"")</f>
        <v>CDD</v>
      </c>
      <c r="M6" s="8" t="str">
        <f>IF(ISTEXT(VLOOKUP(B6,Sessions,2,FALSE)),VLOOKUP(B6,Sessions,2,FALSE),"")</f>
        <v>Convaincre avec les mains</v>
      </c>
      <c r="N6" s="8" t="str">
        <f>IF(ISTEXT(VLOOKUP(B6,Sessions,9,FALSE)),VLOOKUP(B6,Sessions,9,FALSE),"")</f>
        <v>Commerce</v>
      </c>
    </row>
    <row r="7" spans="1:14" x14ac:dyDescent="0.2">
      <c r="A7" t="s">
        <v>68</v>
      </c>
      <c r="B7" t="s">
        <v>77</v>
      </c>
      <c r="C7" s="19" t="str">
        <f t="shared" ref="C7:C10" si="0">IF(ISNUMBER(VLOOKUP(B7,Sessions,3,FALSE)),VLOOKUP(B7,Sessions,3,FALSE),"")</f>
        <v/>
      </c>
      <c r="D7" s="22">
        <f t="shared" ref="D7:D10" si="1">IF(ISNUMBER(VLOOKUP(B7,Sessions,4,FALSE)),VLOOKUP(B7,Sessions,4,FALSE),"")</f>
        <v>41763</v>
      </c>
      <c r="E7" s="22">
        <f t="shared" ref="E7:E10" si="2">IF(ISNUMBER(VLOOKUP(B7,Sessions,5,FALSE)),VLOOKUP(B7,Sessions,5,FALSE),"")</f>
        <v>41763</v>
      </c>
      <c r="F7" s="8" t="str">
        <f t="shared" ref="F7:F10" si="3">IF(ISTEXT(VLOOKUP(B7,Sessions,6,FALSE)),VLOOKUP(B7,Sessions,6,FALSE),"")</f>
        <v/>
      </c>
      <c r="G7" s="26"/>
      <c r="I7" s="19" t="str">
        <f t="shared" ref="I7:I10" si="4">IF(ISTEXT(VLOOKUP(H7,Indicateurs,2,FALSE)),VLOOKUP(H7,Indicateurs,2,FALSE),"")</f>
        <v/>
      </c>
      <c r="J7" s="8" t="str">
        <f t="shared" ref="J7:J10" si="5">IF(ISTEXT(VLOOKUP(A7,Salariés,5,FALSE)),VLOOKUP(A7,Salariés,5,FALSE),"")</f>
        <v>Production</v>
      </c>
      <c r="K7" s="8" t="str">
        <f t="shared" ref="K7:K10" si="6">IF(ISTEXT(VLOOKUP(A7,Salariés,16,FALSE)),VLOOKUP(A7,Salariés,16,FALSE),"")</f>
        <v>Production</v>
      </c>
      <c r="L7" s="8" t="str">
        <f t="shared" ref="L7:L10" si="7">IF(ISTEXT(VLOOKUP(A7,Salariés,6,FALSE)),VLOOKUP(A7,Salariés,6,FALSE),"")</f>
        <v>CDI</v>
      </c>
      <c r="M7" s="8" t="str">
        <f t="shared" ref="M7:M10" si="8">IF(ISTEXT(VLOOKUP(B7,Sessions,2,FALSE)),VLOOKUP(B7,Sessions,2,FALSE),"")</f>
        <v>Laveuses ProDerma - Initiation</v>
      </c>
      <c r="N7" s="8" t="str">
        <f t="shared" ref="N7:N10" si="9">IF(ISTEXT(VLOOKUP(B7,Sessions,9,FALSE)),VLOOKUP(B7,Sessions,9,FALSE),"")</f>
        <v/>
      </c>
    </row>
    <row r="8" spans="1:14" x14ac:dyDescent="0.2">
      <c r="A8" t="s">
        <v>67</v>
      </c>
      <c r="B8" t="s">
        <v>77</v>
      </c>
      <c r="C8" s="19" t="str">
        <f t="shared" si="0"/>
        <v/>
      </c>
      <c r="D8" s="22">
        <f t="shared" si="1"/>
        <v>41763</v>
      </c>
      <c r="E8" s="22">
        <f t="shared" si="2"/>
        <v>41763</v>
      </c>
      <c r="F8" s="8" t="str">
        <f t="shared" si="3"/>
        <v/>
      </c>
      <c r="G8" s="26"/>
      <c r="H8" t="s">
        <v>72</v>
      </c>
      <c r="I8" s="19" t="str">
        <f t="shared" si="4"/>
        <v>Oui</v>
      </c>
      <c r="J8" s="8" t="str">
        <f t="shared" si="5"/>
        <v>Production</v>
      </c>
      <c r="K8" s="8" t="str">
        <f t="shared" si="6"/>
        <v>Production</v>
      </c>
      <c r="L8" s="8" t="str">
        <f t="shared" si="7"/>
        <v>CDD</v>
      </c>
      <c r="M8" s="8" t="str">
        <f t="shared" si="8"/>
        <v>Laveuses ProDerma - Initiation</v>
      </c>
      <c r="N8" s="8" t="str">
        <f t="shared" si="9"/>
        <v/>
      </c>
    </row>
    <row r="9" spans="1:14" x14ac:dyDescent="0.2">
      <c r="A9" t="s">
        <v>67</v>
      </c>
      <c r="B9" t="s">
        <v>77</v>
      </c>
      <c r="C9" s="19" t="str">
        <f t="shared" si="0"/>
        <v/>
      </c>
      <c r="D9" s="22">
        <f t="shared" si="1"/>
        <v>41763</v>
      </c>
      <c r="E9" s="22">
        <f t="shared" si="2"/>
        <v>41763</v>
      </c>
      <c r="F9" s="8" t="str">
        <f t="shared" si="3"/>
        <v/>
      </c>
      <c r="G9" s="26"/>
      <c r="I9" s="19" t="str">
        <f t="shared" si="4"/>
        <v/>
      </c>
      <c r="J9" s="8" t="str">
        <f t="shared" si="5"/>
        <v>Production</v>
      </c>
      <c r="K9" s="8" t="str">
        <f t="shared" si="6"/>
        <v>Production</v>
      </c>
      <c r="L9" s="8" t="str">
        <f t="shared" si="7"/>
        <v>CDD</v>
      </c>
      <c r="M9" s="8" t="str">
        <f t="shared" si="8"/>
        <v>Laveuses ProDerma - Initiation</v>
      </c>
      <c r="N9" s="8" t="str">
        <f t="shared" si="9"/>
        <v/>
      </c>
    </row>
    <row r="10" spans="1:14" x14ac:dyDescent="0.2">
      <c r="A10" t="s">
        <v>69</v>
      </c>
      <c r="B10" t="s">
        <v>70</v>
      </c>
      <c r="C10" s="19">
        <f t="shared" si="0"/>
        <v>3</v>
      </c>
      <c r="D10" s="22">
        <f t="shared" si="1"/>
        <v>42161</v>
      </c>
      <c r="E10" s="22">
        <f t="shared" si="2"/>
        <v>42163</v>
      </c>
      <c r="F10" s="8" t="str">
        <f t="shared" si="3"/>
        <v/>
      </c>
      <c r="G10" s="26"/>
      <c r="H10" t="s">
        <v>72</v>
      </c>
      <c r="I10" s="19" t="str">
        <f t="shared" si="4"/>
        <v>Oui</v>
      </c>
      <c r="J10" s="8" t="str">
        <f t="shared" si="5"/>
        <v>Finances</v>
      </c>
      <c r="K10" s="8" t="str">
        <f t="shared" si="6"/>
        <v>Administrative</v>
      </c>
      <c r="L10" s="8" t="str">
        <f t="shared" si="7"/>
        <v>Interim</v>
      </c>
      <c r="M10" s="8" t="str">
        <f t="shared" si="8"/>
        <v>Excel initiation</v>
      </c>
      <c r="N10" s="8" t="str">
        <f t="shared" si="9"/>
        <v>Bureautique</v>
      </c>
    </row>
    <row r="11" spans="1:14" x14ac:dyDescent="0.2">
      <c r="A11" t="s">
        <v>68</v>
      </c>
      <c r="B11" t="s">
        <v>70</v>
      </c>
      <c r="C11" s="19">
        <f>IF(ISNUMBER(VLOOKUP(B11,Sessions,3,FALSE)),VLOOKUP(B11,Sessions,3,FALSE),"")</f>
        <v>3</v>
      </c>
      <c r="D11" s="22">
        <f>IF(ISNUMBER(VLOOKUP(B11,Sessions,4,FALSE)),VLOOKUP(B11,Sessions,4,FALSE),"")</f>
        <v>42161</v>
      </c>
      <c r="E11" s="22">
        <f>IF(ISNUMBER(VLOOKUP(B11,Sessions,5,FALSE)),VLOOKUP(B11,Sessions,5,FALSE),"")</f>
        <v>42163</v>
      </c>
      <c r="F11" s="8" t="str">
        <f>IF(ISTEXT(VLOOKUP(B11,Sessions,6,FALSE)),VLOOKUP(B11,Sessions,6,FALSE),"")</f>
        <v/>
      </c>
      <c r="G11" s="26"/>
      <c r="I11" s="19" t="str">
        <f>IF(ISTEXT(VLOOKUP(H11,Indicateurs,2,FALSE)),VLOOKUP(H11,Indicateurs,2,FALSE),"")</f>
        <v/>
      </c>
      <c r="J11" s="8" t="str">
        <f>IF(ISTEXT(VLOOKUP(A11,Salariés,5,FALSE)),VLOOKUP(A11,Salariés,5,FALSE),"")</f>
        <v>Production</v>
      </c>
      <c r="K11" s="8" t="str">
        <f>IF(ISTEXT(VLOOKUP(A11,Salariés,16,FALSE)),VLOOKUP(A11,Salariés,16,FALSE),"")</f>
        <v>Production</v>
      </c>
      <c r="L11" s="8" t="str">
        <f>IF(ISTEXT(VLOOKUP(A11,Salariés,6,FALSE)),VLOOKUP(A11,Salariés,6,FALSE),"")</f>
        <v>CDI</v>
      </c>
      <c r="M11" s="8" t="str">
        <f>IF(ISTEXT(VLOOKUP(B11,Sessions,2,FALSE)),VLOOKUP(B11,Sessions,2,FALSE),"")</f>
        <v>Excel initiation</v>
      </c>
      <c r="N11" s="8" t="str">
        <f>IF(ISTEXT(VLOOKUP(B11,Sessions,9,FALSE)),VLOOKUP(B11,Sessions,9,FALSE),"")</f>
        <v>Bureautique</v>
      </c>
    </row>
    <row r="12" spans="1:14" x14ac:dyDescent="0.2">
      <c r="A12" s="2"/>
      <c r="B12" s="2"/>
      <c r="C12" s="16"/>
      <c r="D12" s="29"/>
      <c r="E12" s="29"/>
      <c r="F12" s="2"/>
      <c r="G12" s="2"/>
      <c r="H12" s="2"/>
      <c r="I12" s="16"/>
      <c r="J12" s="2"/>
      <c r="K12" s="2"/>
      <c r="L12" s="2"/>
      <c r="M12" s="2"/>
      <c r="N12" s="2"/>
    </row>
  </sheetData>
  <sheetProtection sheet="1" objects="1" scenarios="1" sort="0" autoFilter="0" pivotTables="0"/>
  <autoFilter ref="A5:N11"/>
  <sortState ref="A6:N16">
    <sortCondition ref="D7"/>
  </sortState>
  <conditionalFormatting sqref="A5:A12">
    <cfRule type="expression" dxfId="6" priority="3">
      <formula>AND(ISERROR(VLOOKUP(A5,Liste_Salariés,1,FALSE)),LEN(A5)&gt;0,A5&lt;&gt;"Salarié")</formula>
    </cfRule>
  </conditionalFormatting>
  <conditionalFormatting sqref="B5:B12">
    <cfRule type="expression" dxfId="5" priority="2">
      <formula>AND(ISERROR(VLOOKUP(B5,Liste_Sessions,1,FALSE)),LEN(B5)&gt;0,B5&lt;&gt;"Session")</formula>
    </cfRule>
  </conditionalFormatting>
  <conditionalFormatting sqref="H5:H12">
    <cfRule type="expression" dxfId="4" priority="1">
      <formula>AND(ISERROR(VLOOKUP(H5,Liste_Indicateurs,1,FALSE)),LEN(H5)&gt;0,H5&lt;&gt;"Indicateur")</formula>
    </cfRule>
  </conditionalFormatting>
  <dataValidations count="3">
    <dataValidation type="list" allowBlank="1" showInputMessage="1" showErrorMessage="1" errorTitle="Choisir dans la liste" error="Choisir dans la liste !" sqref="A5:A12">
      <formula1>Liste_Salariés</formula1>
    </dataValidation>
    <dataValidation type="list" allowBlank="1" showInputMessage="1" showErrorMessage="1" errorTitle="Choisir dans la liste" error="Choisir dans la liste !" sqref="B5:B12">
      <formula1>Liste_Sessions</formula1>
    </dataValidation>
    <dataValidation type="list" allowBlank="1" showInputMessage="1" showErrorMessage="1" errorTitle="Choisir dans la liste" error="Choisir dans la liste !" sqref="H6:H11">
      <formula1>Liste_Indicateurs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6" r:id="rId4" name="Button 8">
              <controlPr defaultSize="0" print="0" autoFill="0" autoPict="0" macro="[0]!Feuil1.Afficher_Form_Ajout_Demande">
                <anchor moveWithCells="1">
                  <from>
                    <xdr:col>0</xdr:col>
                    <xdr:colOff>104775</xdr:colOff>
                    <xdr:row>1</xdr:row>
                    <xdr:rowOff>95250</xdr:rowOff>
                  </from>
                  <to>
                    <xdr:col>0</xdr:col>
                    <xdr:colOff>714375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5" name="Button 9">
              <controlPr defaultSize="0" print="0" autoFill="0" autoPict="0" macro="[0]!Feuil1.Afficher_Form_Modif_Demande">
                <anchor moveWithCells="1">
                  <from>
                    <xdr:col>0</xdr:col>
                    <xdr:colOff>847725</xdr:colOff>
                    <xdr:row>1</xdr:row>
                    <xdr:rowOff>95250</xdr:rowOff>
                  </from>
                  <to>
                    <xdr:col>1</xdr:col>
                    <xdr:colOff>390525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6" name="Button 10">
              <controlPr defaultSize="0" print="0" autoFill="0" autoPict="0" macro="[0]!Feuil1.Trier_Demandes">
                <anchor moveWithCells="1">
                  <from>
                    <xdr:col>1</xdr:col>
                    <xdr:colOff>514350</xdr:colOff>
                    <xdr:row>1</xdr:row>
                    <xdr:rowOff>85725</xdr:rowOff>
                  </from>
                  <to>
                    <xdr:col>1</xdr:col>
                    <xdr:colOff>1123950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7" name="Button 11">
              <controlPr defaultSize="0" print="0" autoFill="0" autoPict="0" macro="[0]!Feuil1.Supprimer_Demande">
                <anchor moveWithCells="1">
                  <from>
                    <xdr:col>1</xdr:col>
                    <xdr:colOff>1247775</xdr:colOff>
                    <xdr:row>1</xdr:row>
                    <xdr:rowOff>76200</xdr:rowOff>
                  </from>
                  <to>
                    <xdr:col>1</xdr:col>
                    <xdr:colOff>1914525</xdr:colOff>
                    <xdr:row>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8" name="Button 12">
              <controlPr defaultSize="0" print="0" autoFill="0" autoPict="0" macro="[0]!Feuil1.Afficher_Form_Génération">
                <anchor moveWithCells="1">
                  <from>
                    <xdr:col>1</xdr:col>
                    <xdr:colOff>2047875</xdr:colOff>
                    <xdr:row>1</xdr:row>
                    <xdr:rowOff>76200</xdr:rowOff>
                  </from>
                  <to>
                    <xdr:col>1</xdr:col>
                    <xdr:colOff>2714625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2"/>
  <sheetViews>
    <sheetView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E5" sqref="E5:E12"/>
    </sheetView>
  </sheetViews>
  <sheetFormatPr baseColWidth="10" defaultRowHeight="12.75" x14ac:dyDescent="0.2"/>
  <cols>
    <col min="1" max="1" width="16.7109375" customWidth="1"/>
    <col min="3" max="3" width="15" customWidth="1"/>
    <col min="5" max="5" width="18.28515625" customWidth="1"/>
    <col min="6" max="6" width="11.42578125" style="15"/>
    <col min="7" max="7" width="12" style="15" bestFit="1" customWidth="1"/>
    <col min="8" max="8" width="12.5703125" style="15" bestFit="1" customWidth="1"/>
    <col min="9" max="12" width="6" customWidth="1"/>
    <col min="13" max="13" width="30.140625" customWidth="1"/>
    <col min="14" max="15" width="11.42578125" style="15"/>
    <col min="16" max="16" width="16.5703125" customWidth="1"/>
  </cols>
  <sheetData>
    <row r="1" spans="1:16" ht="15.75" x14ac:dyDescent="0.25">
      <c r="A1" s="3" t="str">
        <f>Raison_Sociale&amp;" - "&amp;Titre&amp;" - Fichier des salariés"</f>
        <v>Société Exemple - Gestion des inscriptions en formation - Fichier des salariés</v>
      </c>
      <c r="B1" s="4"/>
      <c r="C1" s="4"/>
      <c r="D1" s="4"/>
      <c r="E1" s="4"/>
      <c r="F1" s="13"/>
      <c r="G1" s="13"/>
      <c r="H1" s="13"/>
      <c r="I1" s="4"/>
      <c r="J1" s="4"/>
      <c r="K1" s="4"/>
      <c r="L1" s="4"/>
      <c r="M1" s="4"/>
      <c r="N1" s="13"/>
      <c r="O1" s="13"/>
      <c r="P1" s="4"/>
    </row>
    <row r="2" spans="1:16" ht="30.75" customHeight="1" x14ac:dyDescent="0.25">
      <c r="A2" s="3"/>
      <c r="B2" s="4"/>
      <c r="C2" s="4"/>
      <c r="D2" s="4"/>
      <c r="E2" s="4"/>
      <c r="F2" s="13"/>
      <c r="G2" s="13"/>
      <c r="H2" s="13"/>
      <c r="I2" s="4"/>
      <c r="J2" s="4"/>
      <c r="K2" s="4"/>
      <c r="L2" s="4"/>
      <c r="M2" s="4"/>
      <c r="N2" s="13"/>
      <c r="O2" s="13"/>
      <c r="P2" s="4"/>
    </row>
    <row r="3" spans="1:16" ht="15.75" x14ac:dyDescent="0.25">
      <c r="A3" s="3"/>
      <c r="B3" s="4"/>
      <c r="C3" s="4"/>
      <c r="D3" s="4"/>
      <c r="E3" s="4"/>
      <c r="F3" s="13"/>
      <c r="G3" s="13"/>
      <c r="H3" s="13"/>
      <c r="I3" s="4"/>
      <c r="J3" s="4"/>
      <c r="K3" s="4"/>
      <c r="L3" s="4"/>
      <c r="M3" s="4"/>
      <c r="N3" s="19">
        <f>SUBTOTAL(9,N5:N12)</f>
        <v>11</v>
      </c>
      <c r="O3" s="19">
        <f>SUBTOTAL(9,O5:O12)</f>
        <v>3</v>
      </c>
      <c r="P3" s="4"/>
    </row>
    <row r="4" spans="1:16" x14ac:dyDescent="0.2">
      <c r="A4" s="4"/>
      <c r="B4" s="4"/>
      <c r="C4" s="4"/>
      <c r="D4" s="4"/>
      <c r="E4" s="4"/>
      <c r="F4" s="13"/>
      <c r="G4" s="13"/>
      <c r="H4" s="13"/>
      <c r="I4" s="4"/>
      <c r="J4" s="4"/>
      <c r="K4" s="4"/>
      <c r="L4" s="4"/>
      <c r="M4" s="4"/>
      <c r="N4" s="13"/>
      <c r="O4" s="13"/>
      <c r="P4" s="4"/>
    </row>
    <row r="5" spans="1:16" s="12" customFormat="1" ht="38.25" x14ac:dyDescent="0.2">
      <c r="A5" s="11" t="s">
        <v>4</v>
      </c>
      <c r="B5" s="11" t="s">
        <v>3</v>
      </c>
      <c r="C5" s="11" t="s">
        <v>5</v>
      </c>
      <c r="D5" s="11" t="s">
        <v>6</v>
      </c>
      <c r="E5" s="11" t="s">
        <v>7</v>
      </c>
      <c r="F5" s="17" t="s">
        <v>37</v>
      </c>
      <c r="G5" s="17" t="s">
        <v>14</v>
      </c>
      <c r="H5" s="17" t="s">
        <v>42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9</v>
      </c>
      <c r="N5" s="17" t="s">
        <v>43</v>
      </c>
      <c r="O5" s="17" t="s">
        <v>44</v>
      </c>
      <c r="P5" s="11" t="s">
        <v>8</v>
      </c>
    </row>
    <row r="6" spans="1:16" x14ac:dyDescent="0.2">
      <c r="A6" s="8" t="str">
        <f>C6&amp;" "&amp;D6</f>
        <v>JEAN Sylvain</v>
      </c>
      <c r="B6" t="s">
        <v>15</v>
      </c>
      <c r="C6" t="s">
        <v>16</v>
      </c>
      <c r="D6" t="s">
        <v>22</v>
      </c>
      <c r="E6" t="s">
        <v>30</v>
      </c>
      <c r="F6" s="15" t="s">
        <v>38</v>
      </c>
      <c r="G6" s="20">
        <v>23509</v>
      </c>
      <c r="H6" s="20"/>
      <c r="N6" s="19">
        <f>SUMIF(Demandes!A:A,A:A,Demandes!C:C)</f>
        <v>0</v>
      </c>
      <c r="O6" s="19">
        <f>SUMIFS(Demandes!C:C,Demandes!A:A,A:A,Demandes!I:I,"Oui")</f>
        <v>0</v>
      </c>
      <c r="P6" s="8" t="str">
        <f t="shared" ref="P6:P11" si="0">IF(ISTEXT(VLOOKUP(E6,Services,2,FALSE)),VLOOKUP(E6,Services,2,FALSE),"")</f>
        <v>Production</v>
      </c>
    </row>
    <row r="7" spans="1:16" x14ac:dyDescent="0.2">
      <c r="A7" s="8" t="str">
        <f t="shared" ref="A7:A11" si="1">C7&amp;" "&amp;D7</f>
        <v>JACQUES Pierre</v>
      </c>
      <c r="B7" t="s">
        <v>15</v>
      </c>
      <c r="C7" t="s">
        <v>17</v>
      </c>
      <c r="D7" t="s">
        <v>23</v>
      </c>
      <c r="E7" t="s">
        <v>30</v>
      </c>
      <c r="F7" s="15" t="s">
        <v>39</v>
      </c>
      <c r="G7" s="20">
        <v>28840</v>
      </c>
      <c r="H7" s="20">
        <v>38049</v>
      </c>
      <c r="N7" s="19">
        <f>SUMIF(Demandes!A:A,A:A,Demandes!C:C)</f>
        <v>3</v>
      </c>
      <c r="O7" s="19">
        <f>SUMIFS(Demandes!C:C,Demandes!A:A,A:A,Demandes!I:I,"Oui")</f>
        <v>0</v>
      </c>
      <c r="P7" s="8" t="str">
        <f t="shared" si="0"/>
        <v>Production</v>
      </c>
    </row>
    <row r="8" spans="1:16" x14ac:dyDescent="0.2">
      <c r="A8" s="8" t="str">
        <f t="shared" si="1"/>
        <v>PAUL Louis</v>
      </c>
      <c r="B8" t="s">
        <v>15</v>
      </c>
      <c r="C8" t="s">
        <v>18</v>
      </c>
      <c r="D8" t="s">
        <v>24</v>
      </c>
      <c r="E8" t="s">
        <v>31</v>
      </c>
      <c r="F8" s="15" t="s">
        <v>38</v>
      </c>
      <c r="G8" s="20">
        <v>27885</v>
      </c>
      <c r="H8" s="20">
        <v>35952</v>
      </c>
      <c r="N8" s="19">
        <f>SUMIF(Demandes!A:A,A:A,Demandes!C:C)</f>
        <v>0</v>
      </c>
      <c r="O8" s="19">
        <f>SUMIFS(Demandes!C:C,Demandes!A:A,A:A,Demandes!I:I,"Oui")</f>
        <v>0</v>
      </c>
      <c r="P8" s="8" t="str">
        <f t="shared" si="0"/>
        <v>Commerce</v>
      </c>
    </row>
    <row r="9" spans="1:16" x14ac:dyDescent="0.2">
      <c r="A9" s="8" t="str">
        <f t="shared" si="1"/>
        <v>LOUIS Eric</v>
      </c>
      <c r="B9" t="s">
        <v>15</v>
      </c>
      <c r="C9" t="s">
        <v>19</v>
      </c>
      <c r="D9" t="s">
        <v>26</v>
      </c>
      <c r="E9" t="s">
        <v>34</v>
      </c>
      <c r="F9" s="15" t="s">
        <v>38</v>
      </c>
      <c r="G9" s="20">
        <v>28584</v>
      </c>
      <c r="H9" s="20">
        <v>36285</v>
      </c>
      <c r="N9" s="19">
        <f>SUMIF(Demandes!A:A,A:A,Demandes!C:C)</f>
        <v>5</v>
      </c>
      <c r="O9" s="19">
        <f>SUMIFS(Demandes!C:C,Demandes!A:A,A:A,Demandes!I:I,"Oui")</f>
        <v>0</v>
      </c>
      <c r="P9" s="8" t="str">
        <f t="shared" si="0"/>
        <v>Commerce</v>
      </c>
    </row>
    <row r="10" spans="1:16" x14ac:dyDescent="0.2">
      <c r="A10" s="8" t="str">
        <f t="shared" si="1"/>
        <v>ERIC Paul</v>
      </c>
      <c r="B10" t="s">
        <v>15</v>
      </c>
      <c r="C10" t="s">
        <v>20</v>
      </c>
      <c r="D10" t="s">
        <v>25</v>
      </c>
      <c r="E10" t="s">
        <v>33</v>
      </c>
      <c r="F10" s="15" t="s">
        <v>38</v>
      </c>
      <c r="G10" s="20">
        <v>34761</v>
      </c>
      <c r="H10" s="20">
        <v>37318</v>
      </c>
      <c r="N10" s="19">
        <f>SUMIF(Demandes!A:A,A:A,Demandes!C:C)</f>
        <v>0</v>
      </c>
      <c r="O10" s="19">
        <f>SUMIFS(Demandes!C:C,Demandes!A:A,A:A,Demandes!I:I,"Oui")</f>
        <v>0</v>
      </c>
      <c r="P10" s="8" t="str">
        <f t="shared" si="0"/>
        <v>Administrative</v>
      </c>
    </row>
    <row r="11" spans="1:16" x14ac:dyDescent="0.2">
      <c r="A11" s="8" t="str">
        <f t="shared" si="1"/>
        <v>GILBERT Pierre</v>
      </c>
      <c r="B11" t="s">
        <v>15</v>
      </c>
      <c r="C11" t="s">
        <v>21</v>
      </c>
      <c r="D11" t="s">
        <v>23</v>
      </c>
      <c r="E11" t="s">
        <v>32</v>
      </c>
      <c r="F11" s="15" t="s">
        <v>40</v>
      </c>
      <c r="G11" s="20">
        <v>33761</v>
      </c>
      <c r="H11" s="20">
        <v>36161</v>
      </c>
      <c r="N11" s="19">
        <f>SUMIF(Demandes!A:A,A:A,Demandes!C:C)</f>
        <v>3</v>
      </c>
      <c r="O11" s="19">
        <f>SUMIFS(Demandes!C:C,Demandes!A:A,A:A,Demandes!I:I,"Oui")</f>
        <v>3</v>
      </c>
      <c r="P11" s="8" t="str">
        <f t="shared" si="0"/>
        <v>Administrative</v>
      </c>
    </row>
    <row r="12" spans="1:16" x14ac:dyDescent="0.2">
      <c r="A12" s="2"/>
      <c r="B12" s="2"/>
      <c r="C12" s="2"/>
      <c r="D12" s="2"/>
      <c r="E12" s="2"/>
      <c r="F12" s="16"/>
      <c r="G12" s="16"/>
      <c r="H12" s="16"/>
      <c r="I12" s="2"/>
      <c r="J12" s="2"/>
      <c r="K12" s="2"/>
      <c r="L12" s="2"/>
      <c r="M12" s="2"/>
      <c r="N12" s="16"/>
      <c r="O12" s="16"/>
      <c r="P12" s="2"/>
    </row>
  </sheetData>
  <autoFilter ref="A5:P11"/>
  <conditionalFormatting sqref="E5:E12">
    <cfRule type="expression" dxfId="3" priority="2">
      <formula>AND(ISERROR(VLOOKUP(E5,Liste_Services,1,FALSE)),LEN(E5)&gt;0,E5&lt;&gt;"Service")</formula>
    </cfRule>
  </conditionalFormatting>
  <conditionalFormatting sqref="F5:F12">
    <cfRule type="expression" dxfId="2" priority="1">
      <formula>AND(ISERROR(VLOOKUP(F5,Liste_Types_Contrat,1,FALSE)),LEN(F5)&gt;0,F5&lt;&gt;"Type de contrat")</formula>
    </cfRule>
  </conditionalFormatting>
  <dataValidations count="3">
    <dataValidation type="list" allowBlank="1" showInputMessage="1" showErrorMessage="1" errorTitle="Choisir dans la liste" error="Choisir dans la liste !" sqref="F5:F12">
      <formula1>Liste_Types_Contrat</formula1>
    </dataValidation>
    <dataValidation type="list" allowBlank="1" showInputMessage="1" showErrorMessage="1" errorTitle="Choisir dans la liste" error="Choisir dans la liste !" sqref="B5:B12">
      <formula1>"Madame,Mademoiselle,Monsieur"</formula1>
    </dataValidation>
    <dataValidation type="list" allowBlank="1" showInputMessage="1" showErrorMessage="1" errorTitle="Choisir dans la liste" error="Choisir dans la liste !" sqref="E5:E12">
      <formula1>Liste_Services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2.75" x14ac:dyDescent="0.2"/>
  <cols>
    <col min="1" max="1" width="7.42578125" hidden="1" customWidth="1"/>
    <col min="2" max="2" width="30.85546875" customWidth="1"/>
    <col min="3" max="5" width="11.42578125" style="15"/>
    <col min="6" max="7" width="36.85546875" customWidth="1"/>
    <col min="8" max="9" width="16.7109375" customWidth="1"/>
    <col min="10" max="11" width="11.42578125" style="15"/>
  </cols>
  <sheetData>
    <row r="1" spans="1:11" ht="15.75" x14ac:dyDescent="0.25">
      <c r="B1" s="6" t="str">
        <f>Raison_Sociale&amp;" - "&amp;Titre&amp;" - Fichier des sessions"</f>
        <v>Société Exemple - Gestion des inscriptions en formation - Fichier des sessions</v>
      </c>
      <c r="C1" s="13"/>
      <c r="D1" s="13"/>
      <c r="E1" s="13"/>
      <c r="F1" s="4"/>
      <c r="G1" s="4"/>
      <c r="H1" s="4"/>
      <c r="I1" s="4"/>
      <c r="J1" s="13"/>
      <c r="K1" s="13"/>
    </row>
    <row r="2" spans="1:11" ht="34.5" customHeight="1" x14ac:dyDescent="0.25">
      <c r="A2" s="6"/>
      <c r="B2" s="6"/>
      <c r="C2" s="13"/>
      <c r="D2" s="13"/>
      <c r="E2" s="13"/>
      <c r="F2" s="4"/>
      <c r="G2" s="4"/>
      <c r="H2" s="4"/>
      <c r="I2" s="4"/>
      <c r="J2" s="13"/>
      <c r="K2" s="13"/>
    </row>
    <row r="3" spans="1:11" ht="15.75" x14ac:dyDescent="0.25">
      <c r="A3" s="6"/>
      <c r="C3" s="13"/>
      <c r="D3" s="13"/>
      <c r="E3" s="13"/>
      <c r="F3" s="4"/>
      <c r="G3" s="4"/>
      <c r="H3" s="4"/>
      <c r="I3" s="4"/>
      <c r="J3" s="19">
        <f>SUBTOTAL(9,J5:J9)</f>
        <v>11</v>
      </c>
      <c r="K3" s="19">
        <f>SUBTOTAL(9,K5:K9)</f>
        <v>3</v>
      </c>
    </row>
    <row r="4" spans="1:11" x14ac:dyDescent="0.2">
      <c r="B4" s="4"/>
      <c r="C4" s="13"/>
      <c r="D4" s="13"/>
      <c r="E4" s="13"/>
      <c r="F4" s="4"/>
      <c r="G4" s="4"/>
      <c r="H4" s="4"/>
      <c r="I4" s="4"/>
      <c r="J4" s="13"/>
      <c r="K4" s="13"/>
    </row>
    <row r="5" spans="1:11" s="12" customFormat="1" ht="38.25" x14ac:dyDescent="0.2">
      <c r="A5" s="24" t="s">
        <v>60</v>
      </c>
      <c r="B5" s="11" t="s">
        <v>57</v>
      </c>
      <c r="C5" s="17" t="s">
        <v>50</v>
      </c>
      <c r="D5" s="17" t="s">
        <v>58</v>
      </c>
      <c r="E5" s="17" t="s">
        <v>59</v>
      </c>
      <c r="F5" s="11" t="s">
        <v>64</v>
      </c>
      <c r="G5" s="11" t="s">
        <v>9</v>
      </c>
      <c r="H5" s="11" t="s">
        <v>49</v>
      </c>
      <c r="I5" s="11" t="s">
        <v>48</v>
      </c>
      <c r="J5" s="17" t="s">
        <v>43</v>
      </c>
      <c r="K5" s="17" t="s">
        <v>44</v>
      </c>
    </row>
    <row r="6" spans="1:11" x14ac:dyDescent="0.2">
      <c r="A6" s="25" t="str">
        <f>IF(AND(LEN(B6)&gt;0,D6&gt;0),B6&amp;"-"&amp;TEXT(D6,"jj/mm/aaaa"),"")</f>
        <v>Laveuses ProDerma - Initiation-04/05/2014</v>
      </c>
      <c r="B6" t="s">
        <v>51</v>
      </c>
      <c r="C6" s="19" t="str">
        <f t="shared" ref="C6:C8" si="0">IF(ISNUMBER(VLOOKUP(B6,Stages,4,FALSE)),VLOOKUP(B6,Stages,4,FALSE),"")</f>
        <v/>
      </c>
      <c r="D6" s="20">
        <v>41763</v>
      </c>
      <c r="E6" s="20">
        <v>41763</v>
      </c>
      <c r="H6" s="8" t="str">
        <f t="shared" ref="H6:H8" si="1">IF(ISTEXT(VLOOKUP(B6,Stages,3,FALSE)),VLOOKUP(B6,Stages,3,FALSE),"")</f>
        <v/>
      </c>
      <c r="I6" s="8" t="str">
        <f t="shared" ref="I6:I8" si="2">IF(ISTEXT(VLOOKUP(B6,Stages,2,FALSE)),VLOOKUP(B6,Stages,2,FALSE),"")</f>
        <v/>
      </c>
      <c r="J6" s="19">
        <f>SUMIF(Demandes!B:B,A:A,Demandes!C:C)</f>
        <v>0</v>
      </c>
      <c r="K6" s="19">
        <f>SUMIFS(Demandes!C:C,Demandes!B:B,A:A,Demandes!I:I,"Oui")</f>
        <v>0</v>
      </c>
    </row>
    <row r="7" spans="1:11" x14ac:dyDescent="0.2">
      <c r="A7" s="25" t="str">
        <f t="shared" ref="A7:A8" si="3">IF(AND(LEN(B7)&gt;0,D7&gt;0),B7&amp;"-"&amp;TEXT(D7,"jj/mm/aaaa"),"")</f>
        <v>Convaincre avec les mains-04/05/2015</v>
      </c>
      <c r="B7" t="s">
        <v>55</v>
      </c>
      <c r="C7" s="19">
        <f t="shared" si="0"/>
        <v>5</v>
      </c>
      <c r="D7" s="20">
        <v>42128</v>
      </c>
      <c r="E7" s="20">
        <v>42220</v>
      </c>
      <c r="F7" t="s">
        <v>61</v>
      </c>
      <c r="H7" s="8" t="str">
        <f t="shared" si="1"/>
        <v>Agence de Milan</v>
      </c>
      <c r="I7" s="8" t="str">
        <f t="shared" si="2"/>
        <v>Commerce</v>
      </c>
      <c r="J7" s="19">
        <f>SUMIF(Demandes!B:B,A:A,Demandes!C:C)</f>
        <v>5</v>
      </c>
      <c r="K7" s="19">
        <f>SUMIFS(Demandes!C:C,Demandes!B:B,A:A,Demandes!I:I,"Oui")</f>
        <v>0</v>
      </c>
    </row>
    <row r="8" spans="1:11" x14ac:dyDescent="0.2">
      <c r="A8" s="25" t="str">
        <f t="shared" si="3"/>
        <v>Excel initiation-06/06/2015</v>
      </c>
      <c r="B8" t="s">
        <v>54</v>
      </c>
      <c r="C8" s="19">
        <f t="shared" si="0"/>
        <v>3</v>
      </c>
      <c r="D8" s="20">
        <v>42161</v>
      </c>
      <c r="E8" s="20">
        <v>42163</v>
      </c>
      <c r="H8" s="8" t="str">
        <f t="shared" si="1"/>
        <v>Siège</v>
      </c>
      <c r="I8" s="8" t="str">
        <f t="shared" si="2"/>
        <v>Bureautique</v>
      </c>
      <c r="J8" s="19">
        <f>SUMIF(Demandes!B:B,A:A,Demandes!C:C)</f>
        <v>6</v>
      </c>
      <c r="K8" s="19">
        <f>SUMIFS(Demandes!C:C,Demandes!B:B,A:A,Demandes!I:I,"Oui")</f>
        <v>3</v>
      </c>
    </row>
    <row r="9" spans="1:11" x14ac:dyDescent="0.2">
      <c r="A9" s="21"/>
      <c r="B9" s="2"/>
      <c r="C9" s="16"/>
      <c r="D9" s="16"/>
      <c r="E9" s="16"/>
      <c r="F9" s="2"/>
      <c r="G9" s="2"/>
      <c r="H9" s="2"/>
      <c r="I9" s="2"/>
      <c r="J9" s="16"/>
      <c r="K9" s="16"/>
    </row>
  </sheetData>
  <autoFilter ref="A5:K8"/>
  <conditionalFormatting sqref="B5:B9">
    <cfRule type="expression" dxfId="1" priority="1">
      <formula>AND(ISERROR(VLOOKUP(B5,Liste_Stages,1,FALSE)),LEN(B5)&gt;0,B5&lt;&gt;"Stage")</formula>
    </cfRule>
  </conditionalFormatting>
  <dataValidations count="1">
    <dataValidation type="list" allowBlank="1" showInputMessage="1" showErrorMessage="1" errorTitle="Choisir dans la liste" error="Choisir dans la liste !" sqref="B5:B9">
      <formula1>Liste_Stages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10"/>
  <sheetViews>
    <sheetView workbookViewId="0">
      <pane ySplit="5" topLeftCell="A6" activePane="bottomLeft" state="frozen"/>
      <selection pane="bottomLeft" activeCell="A12" sqref="A12"/>
    </sheetView>
  </sheetViews>
  <sheetFormatPr baseColWidth="10" defaultRowHeight="12.75" x14ac:dyDescent="0.2"/>
  <cols>
    <col min="1" max="1" width="39.140625" customWidth="1"/>
    <col min="2" max="2" width="27.28515625" customWidth="1"/>
    <col min="3" max="3" width="22.140625" customWidth="1"/>
    <col min="4" max="4" width="11.42578125" style="15"/>
    <col min="5" max="5" width="42.140625" customWidth="1"/>
  </cols>
  <sheetData>
    <row r="1" spans="1:7" ht="15.75" x14ac:dyDescent="0.25">
      <c r="A1" s="6" t="str">
        <f>Raison_Sociale&amp;" - "&amp;Titre&amp;" - Fichier des stages"</f>
        <v>Société Exemple - Gestion des inscriptions en formation - Fichier des stages</v>
      </c>
      <c r="B1" s="4"/>
      <c r="C1" s="4"/>
      <c r="D1" s="13"/>
      <c r="E1" s="4"/>
      <c r="F1" s="4"/>
      <c r="G1" s="4"/>
    </row>
    <row r="2" spans="1:7" ht="30.75" customHeight="1" x14ac:dyDescent="0.25">
      <c r="A2" s="6"/>
      <c r="B2" s="4"/>
      <c r="C2" s="4"/>
      <c r="D2" s="13"/>
      <c r="E2" s="4"/>
      <c r="F2" s="4"/>
      <c r="G2" s="4"/>
    </row>
    <row r="3" spans="1:7" ht="15.75" x14ac:dyDescent="0.25">
      <c r="A3" s="6"/>
      <c r="B3" s="4"/>
      <c r="C3" s="4"/>
      <c r="D3" s="13"/>
      <c r="E3" s="4"/>
      <c r="F3" s="19">
        <f>SUBTOTAL(9,F5:F10)</f>
        <v>11</v>
      </c>
      <c r="G3" s="19">
        <f>SUBTOTAL(9,G5:G10)</f>
        <v>3</v>
      </c>
    </row>
    <row r="4" spans="1:7" x14ac:dyDescent="0.2">
      <c r="A4" s="4"/>
      <c r="B4" s="4"/>
      <c r="C4" s="4"/>
      <c r="D4" s="13"/>
      <c r="E4" s="4"/>
      <c r="F4" s="4"/>
      <c r="G4" s="4"/>
    </row>
    <row r="5" spans="1:7" s="12" customFormat="1" ht="38.25" x14ac:dyDescent="0.2">
      <c r="A5" s="11" t="s">
        <v>27</v>
      </c>
      <c r="B5" s="11" t="s">
        <v>48</v>
      </c>
      <c r="C5" s="11" t="s">
        <v>49</v>
      </c>
      <c r="D5" s="17" t="s">
        <v>50</v>
      </c>
      <c r="E5" s="11" t="s">
        <v>9</v>
      </c>
      <c r="F5" s="11" t="s">
        <v>43</v>
      </c>
      <c r="G5" s="11" t="s">
        <v>44</v>
      </c>
    </row>
    <row r="6" spans="1:7" x14ac:dyDescent="0.2">
      <c r="A6" t="s">
        <v>83</v>
      </c>
      <c r="B6" t="s">
        <v>30</v>
      </c>
      <c r="C6" t="s">
        <v>52</v>
      </c>
      <c r="D6" s="15">
        <v>1</v>
      </c>
      <c r="F6" s="19">
        <f>SUMIF(Demandes!M:M,A:A,Demandes!C:C)</f>
        <v>0</v>
      </c>
      <c r="G6" s="19">
        <f>SUMIFS(Demandes!C:C,Demandes!M:M,A:A,Demandes!I:I,"Oui")</f>
        <v>0</v>
      </c>
    </row>
    <row r="7" spans="1:7" x14ac:dyDescent="0.2">
      <c r="A7" t="s">
        <v>53</v>
      </c>
      <c r="B7" t="s">
        <v>46</v>
      </c>
      <c r="C7" t="s">
        <v>52</v>
      </c>
      <c r="D7" s="15">
        <v>2</v>
      </c>
      <c r="F7" s="19">
        <f>SUMIF(Demandes!M:M,A:A,Demandes!C:C)</f>
        <v>0</v>
      </c>
      <c r="G7" s="19">
        <f>SUMIFS(Demandes!C:C,Demandes!M:M,A:A,Demandes!I:I,"Oui")</f>
        <v>0</v>
      </c>
    </row>
    <row r="8" spans="1:7" x14ac:dyDescent="0.2">
      <c r="A8" t="s">
        <v>55</v>
      </c>
      <c r="B8" t="s">
        <v>36</v>
      </c>
      <c r="C8" t="s">
        <v>56</v>
      </c>
      <c r="D8" s="15">
        <v>5</v>
      </c>
      <c r="F8" s="19">
        <f>SUMIF(Demandes!M:M,A:A,Demandes!C:C)</f>
        <v>5</v>
      </c>
      <c r="G8" s="19">
        <f>SUMIFS(Demandes!C:C,Demandes!M:M,A:A,Demandes!I:I,"Oui")</f>
        <v>0</v>
      </c>
    </row>
    <row r="9" spans="1:7" x14ac:dyDescent="0.2">
      <c r="A9" t="s">
        <v>54</v>
      </c>
      <c r="B9" t="s">
        <v>45</v>
      </c>
      <c r="C9" t="s">
        <v>52</v>
      </c>
      <c r="D9" s="15">
        <v>3</v>
      </c>
      <c r="F9" s="19">
        <f>SUMIF(Demandes!M:M,A:A,Demandes!C:C)</f>
        <v>6</v>
      </c>
      <c r="G9" s="19">
        <f>SUMIFS(Demandes!C:C,Demandes!M:M,A:A,Demandes!I:I,"Oui")</f>
        <v>3</v>
      </c>
    </row>
    <row r="10" spans="1:7" x14ac:dyDescent="0.2">
      <c r="A10" s="2"/>
      <c r="B10" s="2"/>
      <c r="C10" s="2"/>
      <c r="D10" s="16"/>
      <c r="E10" s="2"/>
      <c r="F10" s="2"/>
      <c r="G10" s="2"/>
    </row>
  </sheetData>
  <autoFilter ref="A5:G6"/>
  <conditionalFormatting sqref="B5:B10">
    <cfRule type="expression" dxfId="0" priority="1">
      <formula>AND(ISERROR(VLOOKUP(B5,Liste_Thèmes,1,FALSE)),LEN(B5)&gt;0,B5&lt;&gt;"Thème")</formula>
    </cfRule>
  </conditionalFormatting>
  <dataValidations count="1">
    <dataValidation type="list" allowBlank="1" showInputMessage="1" showErrorMessage="1" errorTitle="Choisir dans la liste" error="Choisir dans la liste !" sqref="B5:B10">
      <formula1>Liste_Thèmes</formula1>
    </dataValidation>
  </dataValidation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0"/>
  <sheetViews>
    <sheetView workbookViewId="0">
      <pane ySplit="5" topLeftCell="A6" activePane="bottomLeft" state="frozen"/>
      <selection pane="bottomLeft" activeCell="C7" sqref="C7"/>
    </sheetView>
  </sheetViews>
  <sheetFormatPr baseColWidth="10" defaultRowHeight="12.75" x14ac:dyDescent="0.2"/>
  <cols>
    <col min="1" max="1" width="26.7109375" customWidth="1"/>
    <col min="2" max="3" width="14.7109375" style="15" customWidth="1"/>
    <col min="4" max="4" width="50.85546875" customWidth="1"/>
  </cols>
  <sheetData>
    <row r="1" spans="1:4" ht="15.75" x14ac:dyDescent="0.25">
      <c r="A1" s="6" t="str">
        <f>Raison_Sociale&amp;" - "&amp;Titre&amp;" - Fichier des thèmes"</f>
        <v>Société Exemple - Gestion des inscriptions en formation - Fichier des thèmes</v>
      </c>
      <c r="B1" s="13"/>
      <c r="C1" s="13"/>
      <c r="D1" s="4"/>
    </row>
    <row r="2" spans="1:4" ht="29.25" customHeight="1" x14ac:dyDescent="0.25">
      <c r="A2" s="6"/>
      <c r="B2" s="13"/>
      <c r="C2" s="13"/>
      <c r="D2" s="4"/>
    </row>
    <row r="3" spans="1:4" ht="15.75" x14ac:dyDescent="0.25">
      <c r="A3" s="6"/>
      <c r="B3" s="19">
        <f>SUBTOTAL(9,B5:B10)</f>
        <v>11</v>
      </c>
      <c r="C3" s="19">
        <f>SUBTOTAL(9,C5:C10)</f>
        <v>3</v>
      </c>
      <c r="D3" s="4"/>
    </row>
    <row r="4" spans="1:4" x14ac:dyDescent="0.2">
      <c r="A4" s="4"/>
      <c r="B4" s="13"/>
      <c r="C4" s="13"/>
      <c r="D4" s="4"/>
    </row>
    <row r="5" spans="1:4" s="12" customFormat="1" ht="25.5" x14ac:dyDescent="0.2">
      <c r="A5" s="11" t="s">
        <v>27</v>
      </c>
      <c r="B5" s="17" t="s">
        <v>43</v>
      </c>
      <c r="C5" s="17" t="s">
        <v>44</v>
      </c>
      <c r="D5" s="11" t="s">
        <v>9</v>
      </c>
    </row>
    <row r="6" spans="1:4" x14ac:dyDescent="0.2">
      <c r="A6" t="s">
        <v>30</v>
      </c>
      <c r="B6" s="19">
        <f>SUMIF(Demandes!N:N,A:A,Demandes!C:C)</f>
        <v>0</v>
      </c>
      <c r="C6" s="19">
        <f>SUMIFS(Demandes!C:C,Demandes!N:N,A:A,Demandes!I:I,"Oui")</f>
        <v>0</v>
      </c>
    </row>
    <row r="7" spans="1:4" x14ac:dyDescent="0.2">
      <c r="A7" t="s">
        <v>36</v>
      </c>
      <c r="B7" s="19">
        <f>SUMIF(Demandes!N:N,A:A,Demandes!C:C)</f>
        <v>5</v>
      </c>
      <c r="C7" s="19">
        <f>SUMIFS(Demandes!C:C,Demandes!N:N,A:A,Demandes!I:I,"Oui")</f>
        <v>0</v>
      </c>
    </row>
    <row r="8" spans="1:4" x14ac:dyDescent="0.2">
      <c r="A8" t="s">
        <v>45</v>
      </c>
      <c r="B8" s="19">
        <f>SUMIF(Demandes!N:N,A:A,Demandes!C:C)</f>
        <v>6</v>
      </c>
      <c r="C8" s="19">
        <f>SUMIFS(Demandes!C:C,Demandes!N:N,A:A,Demandes!I:I,"Oui")</f>
        <v>3</v>
      </c>
    </row>
    <row r="9" spans="1:4" x14ac:dyDescent="0.2">
      <c r="A9" t="s">
        <v>46</v>
      </c>
      <c r="B9" s="19">
        <f>SUMIF(Demandes!N:N,A:A,Demandes!C:C)</f>
        <v>0</v>
      </c>
      <c r="C9" s="19">
        <f>SUMIFS(Demandes!C:C,Demandes!N:N,A:A,Demandes!I:I,"Oui")</f>
        <v>0</v>
      </c>
    </row>
    <row r="10" spans="1:4" x14ac:dyDescent="0.2">
      <c r="A10" s="2"/>
      <c r="B10" s="16"/>
      <c r="C10" s="16"/>
      <c r="D10" s="2"/>
    </row>
  </sheetData>
  <autoFilter ref="A5:D9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0"/>
  <sheetViews>
    <sheetView workbookViewId="0">
      <pane ySplit="5" topLeftCell="A6" activePane="bottomLeft" state="frozen"/>
      <selection pane="bottomLeft" activeCell="C25" sqref="C25"/>
    </sheetView>
  </sheetViews>
  <sheetFormatPr baseColWidth="10" defaultRowHeight="12.75" x14ac:dyDescent="0.2"/>
  <cols>
    <col min="1" max="1" width="24.7109375" customWidth="1"/>
    <col min="2" max="2" width="29.140625" customWidth="1"/>
    <col min="3" max="5" width="13.85546875" style="15" customWidth="1"/>
  </cols>
  <sheetData>
    <row r="1" spans="1:5" ht="15.75" x14ac:dyDescent="0.25">
      <c r="A1" s="5" t="str">
        <f>Raison_Sociale&amp;" - "&amp;Titre&amp;" - Types de contrat"</f>
        <v>Société Exemple - Gestion des inscriptions en formation - Types de contrat</v>
      </c>
      <c r="B1" s="4"/>
      <c r="C1" s="18"/>
      <c r="D1" s="13"/>
      <c r="E1" s="13"/>
    </row>
    <row r="2" spans="1:5" ht="30.75" customHeight="1" x14ac:dyDescent="0.25">
      <c r="A2" s="5"/>
      <c r="B2" s="4"/>
      <c r="C2" s="18"/>
      <c r="D2" s="13"/>
      <c r="E2" s="13"/>
    </row>
    <row r="3" spans="1:5" ht="15.75" x14ac:dyDescent="0.25">
      <c r="A3" s="5"/>
      <c r="B3" s="4"/>
      <c r="C3" s="19">
        <f>SUBTOTAL(9,C5:C10)</f>
        <v>6</v>
      </c>
      <c r="D3" s="19">
        <f>SUBTOTAL(9,D5:D10)</f>
        <v>11</v>
      </c>
      <c r="E3" s="19">
        <f>SUBTOTAL(9,E5:E10)</f>
        <v>3</v>
      </c>
    </row>
    <row r="4" spans="1:5" x14ac:dyDescent="0.2">
      <c r="A4" s="4"/>
      <c r="B4" s="4"/>
      <c r="C4" s="13"/>
      <c r="D4" s="13"/>
      <c r="E4" s="13"/>
    </row>
    <row r="5" spans="1:5" s="10" customFormat="1" ht="28.5" customHeight="1" x14ac:dyDescent="0.2">
      <c r="A5" s="9" t="s">
        <v>27</v>
      </c>
      <c r="B5" s="9" t="s">
        <v>9</v>
      </c>
      <c r="C5" s="14" t="s">
        <v>28</v>
      </c>
      <c r="D5" s="17" t="s">
        <v>43</v>
      </c>
      <c r="E5" s="17" t="s">
        <v>44</v>
      </c>
    </row>
    <row r="6" spans="1:5" x14ac:dyDescent="0.2">
      <c r="A6" t="s">
        <v>38</v>
      </c>
      <c r="C6" s="19">
        <f>COUNTIF(Salariés!F:F,A:A)</f>
        <v>4</v>
      </c>
      <c r="D6" s="19">
        <f>SUMIF(Demandes!L:L,A:A,Demandes!C:C)</f>
        <v>5</v>
      </c>
      <c r="E6" s="19">
        <f>SUMIFS(Demandes!C:C,Demandes!L:L,A:A,Demandes!I:I,"Oui")</f>
        <v>0</v>
      </c>
    </row>
    <row r="7" spans="1:5" x14ac:dyDescent="0.2">
      <c r="A7" t="s">
        <v>39</v>
      </c>
      <c r="C7" s="19">
        <f>COUNTIF(Salariés!F:F,A:A)</f>
        <v>1</v>
      </c>
      <c r="D7" s="19">
        <f>SUMIF(Demandes!L:L,A:A,Demandes!C:C)</f>
        <v>3</v>
      </c>
      <c r="E7" s="19">
        <f>SUMIFS(Demandes!C:C,Demandes!L:L,A:A,Demandes!I:I,"Oui")</f>
        <v>0</v>
      </c>
    </row>
    <row r="8" spans="1:5" x14ac:dyDescent="0.2">
      <c r="A8" t="s">
        <v>40</v>
      </c>
      <c r="C8" s="19">
        <f>COUNTIF(Salariés!F:F,A:A)</f>
        <v>1</v>
      </c>
      <c r="D8" s="19">
        <f>SUMIF(Demandes!L:L,A:A,Demandes!C:C)</f>
        <v>3</v>
      </c>
      <c r="E8" s="19">
        <f>SUMIFS(Demandes!C:C,Demandes!L:L,A:A,Demandes!I:I,"Oui")</f>
        <v>3</v>
      </c>
    </row>
    <row r="9" spans="1:5" x14ac:dyDescent="0.2">
      <c r="A9" t="s">
        <v>41</v>
      </c>
      <c r="C9" s="19">
        <f>COUNTIF(Salariés!F:F,A:A)</f>
        <v>0</v>
      </c>
      <c r="D9" s="19">
        <f>SUMIF(Demandes!L:L,A:A,Demandes!C:C)</f>
        <v>0</v>
      </c>
      <c r="E9" s="19">
        <f>SUMIFS(Demandes!C:C,Demandes!L:L,A:A,Demandes!I:I,"Oui")</f>
        <v>0</v>
      </c>
    </row>
    <row r="10" spans="1:5" x14ac:dyDescent="0.2">
      <c r="A10" s="2"/>
      <c r="B10" s="2"/>
      <c r="C10" s="16"/>
      <c r="D10" s="16"/>
      <c r="E10" s="16"/>
    </row>
  </sheetData>
  <autoFilter ref="A5:E9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2"/>
  <sheetViews>
    <sheetView workbookViewId="0">
      <selection activeCell="D11" sqref="D11"/>
    </sheetView>
  </sheetViews>
  <sheetFormatPr baseColWidth="10" defaultRowHeight="12.75" x14ac:dyDescent="0.2"/>
  <cols>
    <col min="1" max="1" width="20.7109375" customWidth="1"/>
    <col min="2" max="2" width="15.140625" customWidth="1"/>
    <col min="3" max="3" width="29.140625" customWidth="1"/>
    <col min="4" max="6" width="11.42578125" style="15"/>
  </cols>
  <sheetData>
    <row r="1" spans="1:6" ht="15.75" x14ac:dyDescent="0.25">
      <c r="A1" s="5" t="str">
        <f>Raison_Sociale&amp;" - "&amp;Titre&amp;" - Fichier des services"</f>
        <v>Société Exemple - Gestion des inscriptions en formation - Fichier des services</v>
      </c>
      <c r="B1" s="4"/>
      <c r="C1" s="4"/>
      <c r="D1" s="13"/>
      <c r="E1" s="13"/>
      <c r="F1" s="13"/>
    </row>
    <row r="2" spans="1:6" ht="28.5" customHeight="1" x14ac:dyDescent="0.25">
      <c r="A2" s="5"/>
      <c r="B2" s="4"/>
      <c r="C2" s="4"/>
      <c r="D2" s="13"/>
      <c r="E2" s="13"/>
      <c r="F2" s="13"/>
    </row>
    <row r="3" spans="1:6" ht="15.75" x14ac:dyDescent="0.25">
      <c r="A3" s="5"/>
      <c r="B3" s="4"/>
      <c r="C3" s="4"/>
      <c r="D3" s="19">
        <f>SUBTOTAL(9,D5:D12)</f>
        <v>6</v>
      </c>
      <c r="E3" s="19">
        <f t="shared" ref="E3:F3" si="0">SUBTOTAL(9,E5:E12)</f>
        <v>11</v>
      </c>
      <c r="F3" s="19">
        <f t="shared" si="0"/>
        <v>3</v>
      </c>
    </row>
    <row r="4" spans="1:6" x14ac:dyDescent="0.2">
      <c r="A4" s="4"/>
      <c r="B4" s="4"/>
      <c r="C4" s="4"/>
      <c r="D4" s="13"/>
      <c r="E4" s="13"/>
      <c r="F4" s="13"/>
    </row>
    <row r="5" spans="1:6" s="10" customFormat="1" ht="31.5" customHeight="1" x14ac:dyDescent="0.2">
      <c r="A5" s="9" t="s">
        <v>27</v>
      </c>
      <c r="B5" s="9" t="s">
        <v>8</v>
      </c>
      <c r="C5" s="9" t="s">
        <v>9</v>
      </c>
      <c r="D5" s="14" t="s">
        <v>28</v>
      </c>
      <c r="E5" s="17" t="s">
        <v>43</v>
      </c>
      <c r="F5" s="17" t="s">
        <v>44</v>
      </c>
    </row>
    <row r="6" spans="1:6" x14ac:dyDescent="0.2">
      <c r="A6" t="s">
        <v>29</v>
      </c>
      <c r="B6" t="s">
        <v>35</v>
      </c>
      <c r="D6" s="19">
        <f>COUNTIF(Salariés!E:E,A:A)</f>
        <v>0</v>
      </c>
      <c r="E6" s="19">
        <f>SUMIF(Demandes!J:J,A:A,Demandes!C:C)</f>
        <v>0</v>
      </c>
      <c r="F6" s="19">
        <f>SUMIFS(Demandes!C:C,Demandes!J:J,A:A,Demandes!I:I,"Oui")</f>
        <v>0</v>
      </c>
    </row>
    <row r="7" spans="1:6" x14ac:dyDescent="0.2">
      <c r="A7" t="s">
        <v>30</v>
      </c>
      <c r="B7" t="s">
        <v>30</v>
      </c>
      <c r="D7" s="19">
        <f>COUNTIF(Salariés!E:E,A:A)</f>
        <v>2</v>
      </c>
      <c r="E7" s="19">
        <f>SUMIF(Demandes!J:J,A:A,Demandes!C:C)</f>
        <v>3</v>
      </c>
      <c r="F7" s="19">
        <f>SUMIFS(Demandes!C:C,Demandes!J:J,A:A,Demandes!I:I,"Oui")</f>
        <v>0</v>
      </c>
    </row>
    <row r="8" spans="1:6" x14ac:dyDescent="0.2">
      <c r="A8" t="s">
        <v>31</v>
      </c>
      <c r="B8" t="s">
        <v>36</v>
      </c>
      <c r="D8" s="19">
        <f>COUNTIF(Salariés!E:E,A:A)</f>
        <v>1</v>
      </c>
      <c r="E8" s="19">
        <f>SUMIF(Demandes!J:J,A:A,Demandes!C:C)</f>
        <v>0</v>
      </c>
      <c r="F8" s="19">
        <f>SUMIFS(Demandes!C:C,Demandes!J:J,A:A,Demandes!I:I,"Oui")</f>
        <v>0</v>
      </c>
    </row>
    <row r="9" spans="1:6" x14ac:dyDescent="0.2">
      <c r="A9" t="s">
        <v>32</v>
      </c>
      <c r="B9" t="s">
        <v>35</v>
      </c>
      <c r="D9" s="19">
        <f>COUNTIF(Salariés!E:E,A:A)</f>
        <v>1</v>
      </c>
      <c r="E9" s="19">
        <f>SUMIF(Demandes!J:J,A:A,Demandes!C:C)</f>
        <v>3</v>
      </c>
      <c r="F9" s="19">
        <f>SUMIFS(Demandes!C:C,Demandes!J:J,A:A,Demandes!I:I,"Oui")</f>
        <v>3</v>
      </c>
    </row>
    <row r="10" spans="1:6" x14ac:dyDescent="0.2">
      <c r="A10" t="s">
        <v>33</v>
      </c>
      <c r="B10" t="s">
        <v>35</v>
      </c>
      <c r="D10" s="19">
        <f>COUNTIF(Salariés!E:E,A:A)</f>
        <v>1</v>
      </c>
      <c r="E10" s="19">
        <f>SUMIF(Demandes!J:J,A:A,Demandes!C:C)</f>
        <v>0</v>
      </c>
      <c r="F10" s="19">
        <f>SUMIFS(Demandes!C:C,Demandes!J:J,A:A,Demandes!I:I,"Oui")</f>
        <v>0</v>
      </c>
    </row>
    <row r="11" spans="1:6" x14ac:dyDescent="0.2">
      <c r="A11" t="s">
        <v>34</v>
      </c>
      <c r="B11" t="s">
        <v>36</v>
      </c>
      <c r="D11" s="19">
        <f>COUNTIF(Salariés!E:E,A:A)</f>
        <v>1</v>
      </c>
      <c r="E11" s="19">
        <f>SUMIF(Demandes!J:J,A:A,Demandes!C:C)</f>
        <v>5</v>
      </c>
      <c r="F11" s="19">
        <f>SUMIFS(Demandes!C:C,Demandes!J:J,A:A,Demandes!I:I,"Oui")</f>
        <v>0</v>
      </c>
    </row>
    <row r="12" spans="1:6" x14ac:dyDescent="0.2">
      <c r="A12" s="2"/>
      <c r="B12" s="2"/>
      <c r="C12" s="2"/>
      <c r="D12" s="16"/>
      <c r="E12" s="16"/>
      <c r="F12" s="16"/>
    </row>
  </sheetData>
  <autoFilter ref="A5:F11"/>
  <conditionalFormatting sqref="B5:B12">
    <cfRule type="expression" priority="1">
      <formula>AND(ISERROR(VLOOKUP(B5,Liste_Directions,1,FALSE)),LEN(B5)&gt;0,B5&lt;&gt;"Direction")</formula>
    </cfRule>
  </conditionalFormatting>
  <dataValidations count="1">
    <dataValidation type="list" allowBlank="1" showInputMessage="1" showErrorMessage="1" errorTitle="Choisir dans la liste" error="Choisir dans la liste !" sqref="B5:B12">
      <formula1>Liste_Directions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9"/>
  <sheetViews>
    <sheetView workbookViewId="0">
      <pane ySplit="5" topLeftCell="A6" activePane="bottomLeft" state="frozen"/>
      <selection activeCell="F29" sqref="F29"/>
      <selection pane="bottomLeft" activeCell="F14" sqref="F14"/>
    </sheetView>
  </sheetViews>
  <sheetFormatPr baseColWidth="10" defaultRowHeight="12.75" x14ac:dyDescent="0.2"/>
  <cols>
    <col min="1" max="2" width="34.28515625" customWidth="1"/>
    <col min="3" max="4" width="14.7109375" style="15" customWidth="1"/>
    <col min="5" max="6" width="11.42578125" style="15"/>
  </cols>
  <sheetData>
    <row r="1" spans="1:6" ht="15.75" x14ac:dyDescent="0.25">
      <c r="A1" s="5" t="str">
        <f>Raison_Sociale&amp;" - "&amp;Titre&amp;" - Directions"</f>
        <v>Société Exemple - Gestion des inscriptions en formation - Directions</v>
      </c>
      <c r="B1" s="4"/>
      <c r="C1" s="13"/>
      <c r="D1" s="13"/>
      <c r="E1" s="13"/>
      <c r="F1" s="13"/>
    </row>
    <row r="2" spans="1:6" ht="34.5" customHeight="1" x14ac:dyDescent="0.25">
      <c r="A2" s="5"/>
      <c r="B2" s="4"/>
      <c r="C2" s="13"/>
      <c r="D2" s="13"/>
      <c r="E2" s="13"/>
      <c r="F2" s="13"/>
    </row>
    <row r="3" spans="1:6" ht="15.75" x14ac:dyDescent="0.25">
      <c r="A3" s="5"/>
      <c r="B3" s="4"/>
      <c r="C3" s="19">
        <f>SUBTOTAL(9,C5:C9)</f>
        <v>6</v>
      </c>
      <c r="D3" s="19">
        <f>SUBTOTAL(9,D5:D9)</f>
        <v>6</v>
      </c>
      <c r="E3" s="19">
        <f>SUBTOTAL(9,E5:E9)</f>
        <v>11</v>
      </c>
      <c r="F3" s="19">
        <f>SUBTOTAL(9,F5:F9)</f>
        <v>3</v>
      </c>
    </row>
    <row r="4" spans="1:6" x14ac:dyDescent="0.2">
      <c r="A4" s="4"/>
      <c r="B4" s="4"/>
      <c r="C4" s="13"/>
      <c r="D4" s="13"/>
      <c r="E4" s="13"/>
      <c r="F4" s="13"/>
    </row>
    <row r="5" spans="1:6" s="10" customFormat="1" ht="33" customHeight="1" x14ac:dyDescent="0.2">
      <c r="A5" s="9" t="s">
        <v>27</v>
      </c>
      <c r="B5" s="9" t="s">
        <v>9</v>
      </c>
      <c r="C5" s="14" t="s">
        <v>47</v>
      </c>
      <c r="D5" s="14" t="s">
        <v>28</v>
      </c>
      <c r="E5" s="17" t="s">
        <v>43</v>
      </c>
      <c r="F5" s="17" t="s">
        <v>44</v>
      </c>
    </row>
    <row r="6" spans="1:6" x14ac:dyDescent="0.2">
      <c r="A6" t="s">
        <v>35</v>
      </c>
      <c r="C6" s="19">
        <f>COUNTIF(Services!B:B,Directions!A:A)</f>
        <v>3</v>
      </c>
      <c r="D6" s="19">
        <f>COUNTIF(Salariés!P:P,A:A)</f>
        <v>2</v>
      </c>
      <c r="E6" s="19">
        <f>SUMIF(Demandes!K:K,A:A,Demandes!C:C)</f>
        <v>3</v>
      </c>
      <c r="F6" s="19">
        <f>SUMIFS(Demandes!C:C,Demandes!K:K,A:A,Demandes!I:I,"Oui")</f>
        <v>3</v>
      </c>
    </row>
    <row r="7" spans="1:6" x14ac:dyDescent="0.2">
      <c r="A7" t="s">
        <v>30</v>
      </c>
      <c r="C7" s="19">
        <f>COUNTIF(Services!B:B,Directions!A:A)</f>
        <v>1</v>
      </c>
      <c r="D7" s="19">
        <f>COUNTIF(Salariés!P:P,A:A)</f>
        <v>2</v>
      </c>
      <c r="E7" s="19">
        <f>SUMIF(Demandes!K:K,A:A,Demandes!C:C)</f>
        <v>3</v>
      </c>
      <c r="F7" s="19">
        <f>SUMIFS(Demandes!C:C,Demandes!K:K,A:A,Demandes!I:I,"Oui")</f>
        <v>0</v>
      </c>
    </row>
    <row r="8" spans="1:6" x14ac:dyDescent="0.2">
      <c r="A8" t="s">
        <v>36</v>
      </c>
      <c r="C8" s="19">
        <f>COUNTIF(Services!B:B,Directions!A:A)</f>
        <v>2</v>
      </c>
      <c r="D8" s="19">
        <f>COUNTIF(Salariés!P:P,A:A)</f>
        <v>2</v>
      </c>
      <c r="E8" s="19">
        <f>SUMIF(Demandes!K:K,A:A,Demandes!C:C)</f>
        <v>5</v>
      </c>
      <c r="F8" s="19">
        <f>SUMIFS(Demandes!C:C,Demandes!K:K,A:A,Demandes!I:I,"Oui")</f>
        <v>0</v>
      </c>
    </row>
    <row r="9" spans="1:6" x14ac:dyDescent="0.2">
      <c r="A9" s="2"/>
      <c r="B9" s="2"/>
      <c r="C9" s="16"/>
      <c r="D9" s="16"/>
      <c r="E9" s="16"/>
      <c r="F9" s="16"/>
    </row>
  </sheetData>
  <autoFilter ref="A5:F8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2"/>
  <sheetViews>
    <sheetView workbookViewId="0">
      <selection activeCell="D14" sqref="D14"/>
    </sheetView>
  </sheetViews>
  <sheetFormatPr baseColWidth="10" defaultRowHeight="12.75" x14ac:dyDescent="0.2"/>
  <cols>
    <col min="1" max="1" width="24.140625" customWidth="1"/>
    <col min="2" max="2" width="32.28515625" bestFit="1" customWidth="1"/>
  </cols>
  <sheetData>
    <row r="1" spans="1:2" x14ac:dyDescent="0.2">
      <c r="A1" s="1" t="s">
        <v>0</v>
      </c>
      <c r="B1" t="s">
        <v>1</v>
      </c>
    </row>
    <row r="2" spans="1:2" x14ac:dyDescent="0.2">
      <c r="A2" s="1" t="s">
        <v>2</v>
      </c>
      <c r="B2" t="s">
        <v>82</v>
      </c>
    </row>
    <row r="6" spans="1:2" x14ac:dyDescent="0.2">
      <c r="A6" s="23" t="s">
        <v>71</v>
      </c>
      <c r="B6" s="23"/>
    </row>
    <row r="7" spans="1:2" x14ac:dyDescent="0.2">
      <c r="A7" s="7" t="s">
        <v>27</v>
      </c>
      <c r="B7" s="7" t="s">
        <v>72</v>
      </c>
    </row>
    <row r="8" spans="1:2" x14ac:dyDescent="0.2">
      <c r="A8" t="s">
        <v>72</v>
      </c>
      <c r="B8" t="s">
        <v>73</v>
      </c>
    </row>
    <row r="9" spans="1:2" x14ac:dyDescent="0.2">
      <c r="A9" t="s">
        <v>74</v>
      </c>
      <c r="B9" t="s">
        <v>75</v>
      </c>
    </row>
    <row r="10" spans="1:2" x14ac:dyDescent="0.2">
      <c r="A10" t="s">
        <v>76</v>
      </c>
      <c r="B10" t="s">
        <v>75</v>
      </c>
    </row>
    <row r="11" spans="1:2" x14ac:dyDescent="0.2">
      <c r="A11" t="s">
        <v>78</v>
      </c>
      <c r="B11" t="s">
        <v>75</v>
      </c>
    </row>
    <row r="12" spans="1:2" x14ac:dyDescent="0.2">
      <c r="A12" s="7"/>
      <c r="B12" s="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19</vt:i4>
      </vt:variant>
    </vt:vector>
  </HeadingPairs>
  <TitlesOfParts>
    <vt:vector size="28" baseType="lpstr">
      <vt:lpstr>Demandes</vt:lpstr>
      <vt:lpstr>Salariés</vt:lpstr>
      <vt:lpstr>Sessions</vt:lpstr>
      <vt:lpstr>Stages</vt:lpstr>
      <vt:lpstr>Thèmes</vt:lpstr>
      <vt:lpstr>Types de contrat</vt:lpstr>
      <vt:lpstr>Services</vt:lpstr>
      <vt:lpstr>Directions</vt:lpstr>
      <vt:lpstr>Paramètres</vt:lpstr>
      <vt:lpstr>Directions!_FilterDatabase</vt:lpstr>
      <vt:lpstr>Demandes</vt:lpstr>
      <vt:lpstr>Directions</vt:lpstr>
      <vt:lpstr>Indicateurs</vt:lpstr>
      <vt:lpstr>Liste_Directions</vt:lpstr>
      <vt:lpstr>Liste_Indicateurs</vt:lpstr>
      <vt:lpstr>Liste_Salariés</vt:lpstr>
      <vt:lpstr>Liste_Services</vt:lpstr>
      <vt:lpstr>Liste_Sessions</vt:lpstr>
      <vt:lpstr>Liste_Stages</vt:lpstr>
      <vt:lpstr>Liste_Thèmes</vt:lpstr>
      <vt:lpstr>Liste_Types_Contrat</vt:lpstr>
      <vt:lpstr>Raison_Sociale</vt:lpstr>
      <vt:lpstr>Salariés</vt:lpstr>
      <vt:lpstr>Services</vt:lpstr>
      <vt:lpstr>Sessions</vt:lpstr>
      <vt:lpstr>Stages</vt:lpstr>
      <vt:lpstr>Titre</vt:lpstr>
      <vt:lpstr>Types_Contrat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Sébastien Mathier</cp:lastModifiedBy>
  <cp:lastPrinted>2015-08-13T13:15:50Z</cp:lastPrinted>
  <dcterms:created xsi:type="dcterms:W3CDTF">2015-08-13T12:57:01Z</dcterms:created>
  <dcterms:modified xsi:type="dcterms:W3CDTF">2015-08-17T15:44:54Z</dcterms:modified>
</cp:coreProperties>
</file>