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240" windowHeight="12840" activeTab="3"/>
  </bookViews>
  <sheets>
    <sheet name="Système" sheetId="3" r:id="rId1"/>
    <sheet name="Planning Horizontal" sheetId="1" r:id="rId2"/>
    <sheet name="Planning Vertical" sheetId="12" r:id="rId3"/>
    <sheet name="Agenda" sheetId="5" r:id="rId4"/>
    <sheet name="Calendrier Plan" sheetId="6" r:id="rId5"/>
    <sheet name="Calendrier Plan sur 2 pages" sheetId="10" r:id="rId6"/>
    <sheet name="Calendrier Cadre" sheetId="8" r:id="rId7"/>
    <sheet name="Calendrier Cadre 12 feuilles" sheetId="11" r:id="rId8"/>
    <sheet name="Calendrier Planning" sheetId="9" r:id="rId9"/>
  </sheets>
  <definedNames>
    <definedName name="An">Système!$A$4</definedName>
    <definedName name="Fériés">OFFSET(Système!$F$1,1,,COUNTA(Système!$F:$F)-1,)</definedName>
    <definedName name="_xlnm.Print_Titles" localSheetId="3">Agenda!$A:$C</definedName>
    <definedName name="_xlnm.Print_Titles" localSheetId="2">'Planning Vertical'!$1:$1</definedName>
    <definedName name="Jours_chômés">Système!$D$2:$D$8</definedName>
    <definedName name="La_semaine">Système!$D$10</definedName>
    <definedName name="Le_Mois">Système!$D$9</definedName>
    <definedName name="Le_premier_lundi" localSheetId="3">Agenda!$K$3</definedName>
    <definedName name="Planning_Personnel">OFFSET('Planning Vertical'!$G$1,1,1,732,40)</definedName>
    <definedName name="Premier_mois">Système!$A$2</definedName>
    <definedName name="Repère">'Planning Horizontal'!$A$4</definedName>
    <definedName name="_xlnm.Print_Area" localSheetId="3">Agenda!$A$1:$NX$103</definedName>
    <definedName name="_xlnm.Print_Area" localSheetId="2">'Planning Vertical'!$A$1:$AK$733</definedName>
  </definedNames>
  <calcPr calcId="125725" concurrentCalc="0"/>
</workbook>
</file>

<file path=xl/calcChain.xml><?xml version="1.0" encoding="utf-8"?>
<calcChain xmlns="http://schemas.openxmlformats.org/spreadsheetml/2006/main">
  <c r="AM732" i="12" a="1"/>
  <c r="AM732"/>
  <c r="AM733"/>
  <c r="D6" i="3"/>
  <c r="D5"/>
  <c r="D4"/>
  <c r="D3"/>
  <c r="D2"/>
  <c r="D7"/>
  <c r="AM730" i="12" a="1"/>
  <c r="AM730"/>
  <c r="AM731"/>
  <c r="AM728" a="1"/>
  <c r="AM728"/>
  <c r="AM729"/>
  <c r="AM726" a="1"/>
  <c r="AM726"/>
  <c r="AM727"/>
  <c r="AM724" a="1"/>
  <c r="AM724"/>
  <c r="AM725"/>
  <c r="AM722" a="1"/>
  <c r="AM722"/>
  <c r="AM723"/>
  <c r="AM720" a="1"/>
  <c r="AM720"/>
  <c r="AM721"/>
  <c r="AM718" a="1"/>
  <c r="AM718"/>
  <c r="AM719"/>
  <c r="AM716" a="1"/>
  <c r="AM716"/>
  <c r="AM717"/>
  <c r="AM714" a="1"/>
  <c r="AM714"/>
  <c r="AM715"/>
  <c r="AM712" a="1"/>
  <c r="AM712"/>
  <c r="AM713"/>
  <c r="AM710" a="1"/>
  <c r="AM710"/>
  <c r="AM711"/>
  <c r="AM708" a="1"/>
  <c r="AM708"/>
  <c r="AM709"/>
  <c r="AM706" a="1"/>
  <c r="AM706"/>
  <c r="AM707"/>
  <c r="AM704" a="1"/>
  <c r="AM704"/>
  <c r="AM705"/>
  <c r="AM702" a="1"/>
  <c r="AM702"/>
  <c r="AM703"/>
  <c r="AM700" a="1"/>
  <c r="AM700"/>
  <c r="AM701"/>
  <c r="AM698" a="1"/>
  <c r="AM698"/>
  <c r="AM699"/>
  <c r="AM696" a="1"/>
  <c r="AM696"/>
  <c r="AM697"/>
  <c r="AM694" a="1"/>
  <c r="AM694"/>
  <c r="AM695"/>
  <c r="AM692" a="1"/>
  <c r="AM692"/>
  <c r="AM693"/>
  <c r="AM690" a="1"/>
  <c r="AM690"/>
  <c r="AM691"/>
  <c r="AM688" a="1"/>
  <c r="AM688"/>
  <c r="AM689"/>
  <c r="AM686" a="1"/>
  <c r="AM686"/>
  <c r="AM687"/>
  <c r="AM684" a="1"/>
  <c r="AM684"/>
  <c r="AM685"/>
  <c r="AM682" a="1"/>
  <c r="AM682"/>
  <c r="AM683"/>
  <c r="AM680" a="1"/>
  <c r="AM680"/>
  <c r="AM681"/>
  <c r="AM678" a="1"/>
  <c r="AM678"/>
  <c r="AM679"/>
  <c r="AM676" a="1"/>
  <c r="AM676"/>
  <c r="AM677"/>
  <c r="AM674" a="1"/>
  <c r="AM674"/>
  <c r="AM675"/>
  <c r="AM672" a="1"/>
  <c r="AM672"/>
  <c r="AM673"/>
  <c r="AM670" a="1"/>
  <c r="AM670"/>
  <c r="AM671"/>
  <c r="AM668" a="1"/>
  <c r="AM668"/>
  <c r="AM669"/>
  <c r="AM666" a="1"/>
  <c r="AM666"/>
  <c r="AM667"/>
  <c r="AM664" a="1"/>
  <c r="AM664"/>
  <c r="AM665"/>
  <c r="AM662" a="1"/>
  <c r="AM662"/>
  <c r="AM663"/>
  <c r="AM660" a="1"/>
  <c r="AM660"/>
  <c r="AM661"/>
  <c r="AM658" a="1"/>
  <c r="AM658"/>
  <c r="AM659"/>
  <c r="AM656" a="1"/>
  <c r="AM656"/>
  <c r="AM657"/>
  <c r="AM654" a="1"/>
  <c r="AM654"/>
  <c r="AM655"/>
  <c r="AM652" a="1"/>
  <c r="AM652"/>
  <c r="AM653"/>
  <c r="AM650" a="1"/>
  <c r="AM650"/>
  <c r="AM651"/>
  <c r="AM648" a="1"/>
  <c r="AM648"/>
  <c r="AM649"/>
  <c r="AM646" a="1"/>
  <c r="AM646"/>
  <c r="AM647"/>
  <c r="AM644" a="1"/>
  <c r="AM644"/>
  <c r="AM645"/>
  <c r="AM642" a="1"/>
  <c r="AM642"/>
  <c r="AM643"/>
  <c r="AM640" a="1"/>
  <c r="AM640"/>
  <c r="AM641"/>
  <c r="AM638" a="1"/>
  <c r="AM638"/>
  <c r="AM639"/>
  <c r="AM636" a="1"/>
  <c r="AM636"/>
  <c r="AM637"/>
  <c r="AM634" a="1"/>
  <c r="AM634"/>
  <c r="AM635"/>
  <c r="AM632" a="1"/>
  <c r="AM632"/>
  <c r="AM633"/>
  <c r="AM630" a="1"/>
  <c r="AM630"/>
  <c r="AM631"/>
  <c r="AM628" a="1"/>
  <c r="AM628"/>
  <c r="AM629"/>
  <c r="AM626" a="1"/>
  <c r="AM626"/>
  <c r="AM627"/>
  <c r="AM624" a="1"/>
  <c r="AM624"/>
  <c r="AM625"/>
  <c r="AM622" a="1"/>
  <c r="AM622"/>
  <c r="AM623"/>
  <c r="AM620" a="1"/>
  <c r="AM620"/>
  <c r="AM621"/>
  <c r="AM618" a="1"/>
  <c r="AM618"/>
  <c r="AM619"/>
  <c r="AM616" a="1"/>
  <c r="AM616"/>
  <c r="AM617"/>
  <c r="AM614" a="1"/>
  <c r="AM614"/>
  <c r="AM615"/>
  <c r="AM612" a="1"/>
  <c r="AM612"/>
  <c r="AM613"/>
  <c r="AM610" a="1"/>
  <c r="AM610"/>
  <c r="AM611"/>
  <c r="AM608" a="1"/>
  <c r="AM608"/>
  <c r="AM609"/>
  <c r="AM606" a="1"/>
  <c r="AM606"/>
  <c r="AM607"/>
  <c r="AM604" a="1"/>
  <c r="AM604"/>
  <c r="AM605"/>
  <c r="AM602" a="1"/>
  <c r="AM602"/>
  <c r="AM603"/>
  <c r="AM600" a="1"/>
  <c r="AM600"/>
  <c r="AM601"/>
  <c r="AM598" a="1"/>
  <c r="AM598"/>
  <c r="AM599"/>
  <c r="AM596" a="1"/>
  <c r="AM596"/>
  <c r="AM597"/>
  <c r="AM594" a="1"/>
  <c r="AM594"/>
  <c r="AM595"/>
  <c r="AM592" a="1"/>
  <c r="AM592"/>
  <c r="AM593"/>
  <c r="AM590" a="1"/>
  <c r="AM590"/>
  <c r="AM591"/>
  <c r="AM588" a="1"/>
  <c r="AM588"/>
  <c r="AM589"/>
  <c r="AM586" a="1"/>
  <c r="AM586"/>
  <c r="AM587"/>
  <c r="AM584" a="1"/>
  <c r="AM584"/>
  <c r="AM585"/>
  <c r="AM582" a="1"/>
  <c r="AM582"/>
  <c r="AM583"/>
  <c r="AM580" a="1"/>
  <c r="AM580"/>
  <c r="AM581"/>
  <c r="AM578" a="1"/>
  <c r="AM578"/>
  <c r="AM579"/>
  <c r="AM576" a="1"/>
  <c r="AM576"/>
  <c r="AM577"/>
  <c r="AM574" a="1"/>
  <c r="AM574"/>
  <c r="AM575"/>
  <c r="AM572" a="1"/>
  <c r="AM572"/>
  <c r="AM573"/>
  <c r="AM570" a="1"/>
  <c r="AM570"/>
  <c r="AM571"/>
  <c r="AM568" a="1"/>
  <c r="AM568"/>
  <c r="AM569"/>
  <c r="AM566" a="1"/>
  <c r="AM566"/>
  <c r="AM567"/>
  <c r="AM564" a="1"/>
  <c r="AM564"/>
  <c r="AM565"/>
  <c r="AM562" a="1"/>
  <c r="AM562"/>
  <c r="AM563"/>
  <c r="AM560" a="1"/>
  <c r="AM560"/>
  <c r="AM561"/>
  <c r="AM558" a="1"/>
  <c r="AM558"/>
  <c r="AM559"/>
  <c r="AM556" a="1"/>
  <c r="AM556"/>
  <c r="AM557"/>
  <c r="AM554" a="1"/>
  <c r="AM554"/>
  <c r="AM555"/>
  <c r="AM552" a="1"/>
  <c r="AM552"/>
  <c r="AM553"/>
  <c r="AM550" a="1"/>
  <c r="AM550"/>
  <c r="AM551"/>
  <c r="AM548" a="1"/>
  <c r="AM548"/>
  <c r="AM549"/>
  <c r="AM546" a="1"/>
  <c r="AM546"/>
  <c r="AM547"/>
  <c r="AM544" a="1"/>
  <c r="AM544"/>
  <c r="AM545"/>
  <c r="AM542" a="1"/>
  <c r="AM542"/>
  <c r="AM543"/>
  <c r="AM540" a="1"/>
  <c r="AM540"/>
  <c r="AM541"/>
  <c r="AM538" a="1"/>
  <c r="AM538"/>
  <c r="AM539"/>
  <c r="AM536" a="1"/>
  <c r="AM536"/>
  <c r="AM537"/>
  <c r="AM534" a="1"/>
  <c r="AM534"/>
  <c r="AM535"/>
  <c r="AM532" a="1"/>
  <c r="AM532"/>
  <c r="AM533"/>
  <c r="AM530" a="1"/>
  <c r="AM530"/>
  <c r="AM531"/>
  <c r="AM528" a="1"/>
  <c r="AM528"/>
  <c r="AM529"/>
  <c r="AM526" a="1"/>
  <c r="AM526"/>
  <c r="AM527"/>
  <c r="AM524" a="1"/>
  <c r="AM524"/>
  <c r="AM525"/>
  <c r="AM522" a="1"/>
  <c r="AM522"/>
  <c r="AM523"/>
  <c r="AM520" a="1"/>
  <c r="AM520"/>
  <c r="AM521"/>
  <c r="AM518" a="1"/>
  <c r="AM518"/>
  <c r="AM519"/>
  <c r="AM516" a="1"/>
  <c r="AM516"/>
  <c r="AM517"/>
  <c r="AM514" a="1"/>
  <c r="AM514"/>
  <c r="AM515"/>
  <c r="AM512" a="1"/>
  <c r="AM512"/>
  <c r="AM513"/>
  <c r="AM510" a="1"/>
  <c r="AM510"/>
  <c r="AM511"/>
  <c r="AM508" a="1"/>
  <c r="AM508"/>
  <c r="AM509"/>
  <c r="AM506" a="1"/>
  <c r="AM506"/>
  <c r="AM507"/>
  <c r="AM504" a="1"/>
  <c r="AM504"/>
  <c r="AM505"/>
  <c r="AM502" a="1"/>
  <c r="AM502"/>
  <c r="AM503"/>
  <c r="AM500" a="1"/>
  <c r="AM500"/>
  <c r="AM501"/>
  <c r="AM498" a="1"/>
  <c r="AM498"/>
  <c r="AM499"/>
  <c r="AM496" a="1"/>
  <c r="AM496"/>
  <c r="AM497"/>
  <c r="AM494" a="1"/>
  <c r="AM494"/>
  <c r="AM495"/>
  <c r="AM492" a="1"/>
  <c r="AM492"/>
  <c r="AM493"/>
  <c r="AM490" a="1"/>
  <c r="AM490"/>
  <c r="AM491"/>
  <c r="AM488" a="1"/>
  <c r="AM488"/>
  <c r="AM489"/>
  <c r="AM486" a="1"/>
  <c r="AM486"/>
  <c r="AM487"/>
  <c r="AM484" a="1"/>
  <c r="AM484"/>
  <c r="AM485"/>
  <c r="AM482" a="1"/>
  <c r="AM482"/>
  <c r="AM483"/>
  <c r="AM480" a="1"/>
  <c r="AM480"/>
  <c r="AM481"/>
  <c r="AM478" a="1"/>
  <c r="AM478"/>
  <c r="AM479"/>
  <c r="AM476" a="1"/>
  <c r="AM476"/>
  <c r="AM477"/>
  <c r="AM474" a="1"/>
  <c r="AM474"/>
  <c r="AM475"/>
  <c r="AM472" a="1"/>
  <c r="AM472"/>
  <c r="AM473"/>
  <c r="AM470" a="1"/>
  <c r="AM470"/>
  <c r="AM471"/>
  <c r="AM468" a="1"/>
  <c r="AM468"/>
  <c r="AM469"/>
  <c r="AM466" a="1"/>
  <c r="AM466"/>
  <c r="AM467"/>
  <c r="AM464" a="1"/>
  <c r="AM464"/>
  <c r="AM465"/>
  <c r="AM462" a="1"/>
  <c r="AM462"/>
  <c r="AM463"/>
  <c r="AM460" a="1"/>
  <c r="AM460"/>
  <c r="AM461"/>
  <c r="AM458" a="1"/>
  <c r="AM458"/>
  <c r="AM459"/>
  <c r="AM456" a="1"/>
  <c r="AM456"/>
  <c r="AM457"/>
  <c r="AM454" a="1"/>
  <c r="AM454"/>
  <c r="AM455"/>
  <c r="AM452" a="1"/>
  <c r="AM452"/>
  <c r="AM453"/>
  <c r="AM450" a="1"/>
  <c r="AM450"/>
  <c r="AM451"/>
  <c r="AM448" a="1"/>
  <c r="AM448"/>
  <c r="AM449"/>
  <c r="AM446" a="1"/>
  <c r="AM446"/>
  <c r="AM447"/>
  <c r="AM444" a="1"/>
  <c r="AM444"/>
  <c r="AM445"/>
  <c r="AM442" a="1"/>
  <c r="AM442"/>
  <c r="AM443"/>
  <c r="AM440" a="1"/>
  <c r="AM440"/>
  <c r="AM441"/>
  <c r="AM438" a="1"/>
  <c r="AM438"/>
  <c r="AM439"/>
  <c r="AM436" a="1"/>
  <c r="AM436"/>
  <c r="AM437"/>
  <c r="AM434" a="1"/>
  <c r="AM434"/>
  <c r="AM435"/>
  <c r="AM432" a="1"/>
  <c r="AM432"/>
  <c r="AM433"/>
  <c r="AM430" a="1"/>
  <c r="AM430"/>
  <c r="AM431"/>
  <c r="AM428" a="1"/>
  <c r="AM428"/>
  <c r="AM429"/>
  <c r="AM426" a="1"/>
  <c r="AM426"/>
  <c r="AM427"/>
  <c r="AM424" a="1"/>
  <c r="AM424"/>
  <c r="AM425"/>
  <c r="AM422" a="1"/>
  <c r="AM422"/>
  <c r="AM423"/>
  <c r="AM420" a="1"/>
  <c r="AM420"/>
  <c r="AM421"/>
  <c r="AM418" a="1"/>
  <c r="AM418"/>
  <c r="AM419"/>
  <c r="AM416" a="1"/>
  <c r="AM416"/>
  <c r="AM417"/>
  <c r="AM414" a="1"/>
  <c r="AM414"/>
  <c r="AM415"/>
  <c r="AM412" a="1"/>
  <c r="AM412"/>
  <c r="AM413"/>
  <c r="AM410" a="1"/>
  <c r="AM410"/>
  <c r="AM411"/>
  <c r="AM408" a="1"/>
  <c r="AM408"/>
  <c r="AM409"/>
  <c r="AM406" a="1"/>
  <c r="AM406"/>
  <c r="AM407"/>
  <c r="AM404" a="1"/>
  <c r="AM404"/>
  <c r="AM405"/>
  <c r="AM402" a="1"/>
  <c r="AM402"/>
  <c r="AM403"/>
  <c r="AM400" a="1"/>
  <c r="AM400"/>
  <c r="AM401"/>
  <c r="AM398" a="1"/>
  <c r="AM398"/>
  <c r="AM399"/>
  <c r="AM396" a="1"/>
  <c r="AM396"/>
  <c r="AM397"/>
  <c r="AM394" a="1"/>
  <c r="AM394"/>
  <c r="AM395"/>
  <c r="AM392" a="1"/>
  <c r="AM392"/>
  <c r="AM393"/>
  <c r="AM390" a="1"/>
  <c r="AM390"/>
  <c r="AM391"/>
  <c r="AM388" a="1"/>
  <c r="AM388"/>
  <c r="AM389"/>
  <c r="AM386" a="1"/>
  <c r="AM386"/>
  <c r="AM387"/>
  <c r="AM384" a="1"/>
  <c r="AM384"/>
  <c r="AM385"/>
  <c r="AM382" a="1"/>
  <c r="AM382"/>
  <c r="AM383"/>
  <c r="AM380" a="1"/>
  <c r="AM380"/>
  <c r="AM381"/>
  <c r="AM378" a="1"/>
  <c r="AM378"/>
  <c r="AM379"/>
  <c r="AM376" a="1"/>
  <c r="AM376"/>
  <c r="AM377"/>
  <c r="AM374" a="1"/>
  <c r="AM374"/>
  <c r="AM375"/>
  <c r="AM372" a="1"/>
  <c r="AM372"/>
  <c r="AM373"/>
  <c r="AM370" a="1"/>
  <c r="AM370"/>
  <c r="AM371"/>
  <c r="AM368" a="1"/>
  <c r="AM368"/>
  <c r="AM369"/>
  <c r="AM366" a="1"/>
  <c r="AM366"/>
  <c r="AM367"/>
  <c r="AM364" a="1"/>
  <c r="AM364"/>
  <c r="AM365"/>
  <c r="AM362" a="1"/>
  <c r="AM362"/>
  <c r="AM363"/>
  <c r="AM360" a="1"/>
  <c r="AM360"/>
  <c r="AM361"/>
  <c r="AM358" a="1"/>
  <c r="AM358"/>
  <c r="AM359"/>
  <c r="AM356" a="1"/>
  <c r="AM356"/>
  <c r="AM357"/>
  <c r="AM354" a="1"/>
  <c r="AM354"/>
  <c r="AM355"/>
  <c r="AM352" a="1"/>
  <c r="AM352"/>
  <c r="AM353"/>
  <c r="AM350" a="1"/>
  <c r="AM350"/>
  <c r="AM351"/>
  <c r="AM348" a="1"/>
  <c r="AM348"/>
  <c r="AM349"/>
  <c r="AM346" a="1"/>
  <c r="AM346"/>
  <c r="AM347"/>
  <c r="AM344" a="1"/>
  <c r="AM344"/>
  <c r="AM345"/>
  <c r="AM342" a="1"/>
  <c r="AM342"/>
  <c r="AM343"/>
  <c r="AM340" a="1"/>
  <c r="AM340"/>
  <c r="AM341"/>
  <c r="AM338" a="1"/>
  <c r="AM338"/>
  <c r="AM339"/>
  <c r="AM336" a="1"/>
  <c r="AM336"/>
  <c r="AM337"/>
  <c r="AM334" a="1"/>
  <c r="AM334"/>
  <c r="AM335"/>
  <c r="AM332" a="1"/>
  <c r="AM332"/>
  <c r="AM333"/>
  <c r="AM330" a="1"/>
  <c r="AM330"/>
  <c r="AM331"/>
  <c r="AM328" a="1"/>
  <c r="AM328"/>
  <c r="AM329"/>
  <c r="AM326" a="1"/>
  <c r="AM326"/>
  <c r="AM327"/>
  <c r="AM324" a="1"/>
  <c r="AM324"/>
  <c r="AM325"/>
  <c r="AM322" a="1"/>
  <c r="AM322"/>
  <c r="AM323"/>
  <c r="AM320" a="1"/>
  <c r="AM320"/>
  <c r="AM321"/>
  <c r="AM318" a="1"/>
  <c r="AM318"/>
  <c r="AM319"/>
  <c r="AM316" a="1"/>
  <c r="AM316"/>
  <c r="AM317"/>
  <c r="AM314" a="1"/>
  <c r="AM314"/>
  <c r="AM315"/>
  <c r="AM312" a="1"/>
  <c r="AM312"/>
  <c r="AM313"/>
  <c r="AM310" a="1"/>
  <c r="AM310"/>
  <c r="AM311"/>
  <c r="AM308" a="1"/>
  <c r="AM308"/>
  <c r="AM309"/>
  <c r="AM306" a="1"/>
  <c r="AM306"/>
  <c r="AM307"/>
  <c r="AM304" a="1"/>
  <c r="AM304"/>
  <c r="AM305"/>
  <c r="AM302" a="1"/>
  <c r="AM302"/>
  <c r="AM303"/>
  <c r="AM300" a="1"/>
  <c r="AM300"/>
  <c r="AM301"/>
  <c r="AM298" a="1"/>
  <c r="AM298"/>
  <c r="AM299"/>
  <c r="AM296" a="1"/>
  <c r="AM296"/>
  <c r="AM297"/>
  <c r="AM294" a="1"/>
  <c r="AM294"/>
  <c r="AM295"/>
  <c r="AM292" a="1"/>
  <c r="AM292"/>
  <c r="AM293"/>
  <c r="AM290" a="1"/>
  <c r="AM290"/>
  <c r="AM291"/>
  <c r="AM288" a="1"/>
  <c r="AM288"/>
  <c r="AM289"/>
  <c r="AM286" a="1"/>
  <c r="AM286"/>
  <c r="AM287"/>
  <c r="AM284" a="1"/>
  <c r="AM284"/>
  <c r="AM285"/>
  <c r="AM282" a="1"/>
  <c r="AM282"/>
  <c r="AM283"/>
  <c r="AM280" a="1"/>
  <c r="AM280"/>
  <c r="AM281"/>
  <c r="AM278" a="1"/>
  <c r="AM278"/>
  <c r="AM279"/>
  <c r="AM276" a="1"/>
  <c r="AM276"/>
  <c r="AM277"/>
  <c r="AM274" a="1"/>
  <c r="AM274"/>
  <c r="AM275"/>
  <c r="AM272" a="1"/>
  <c r="AM272"/>
  <c r="AM273"/>
  <c r="AM270" a="1"/>
  <c r="AM270"/>
  <c r="AM271"/>
  <c r="AM268" a="1"/>
  <c r="AM268"/>
  <c r="AM269"/>
  <c r="AM266" a="1"/>
  <c r="AM266"/>
  <c r="AM267"/>
  <c r="AM264" a="1"/>
  <c r="AM264"/>
  <c r="AM265"/>
  <c r="AM262" a="1"/>
  <c r="AM262"/>
  <c r="AM263"/>
  <c r="AM260" a="1"/>
  <c r="AM260"/>
  <c r="AM261"/>
  <c r="AM258" a="1"/>
  <c r="AM258"/>
  <c r="AM259"/>
  <c r="AM256" a="1"/>
  <c r="AM256"/>
  <c r="AM257"/>
  <c r="AM254" a="1"/>
  <c r="AM254"/>
  <c r="AM255"/>
  <c r="AM252" a="1"/>
  <c r="AM252"/>
  <c r="AM253"/>
  <c r="AM250" a="1"/>
  <c r="AM250"/>
  <c r="AM251"/>
  <c r="AM248" a="1"/>
  <c r="AM248"/>
  <c r="AM249"/>
  <c r="AM246" a="1"/>
  <c r="AM246"/>
  <c r="AM247"/>
  <c r="AM244" a="1"/>
  <c r="AM244"/>
  <c r="AM245"/>
  <c r="AM242" a="1"/>
  <c r="AM242"/>
  <c r="AM243"/>
  <c r="AM240" a="1"/>
  <c r="AM240"/>
  <c r="AM241"/>
  <c r="AM238" a="1"/>
  <c r="AM238"/>
  <c r="AM239"/>
  <c r="AM236" a="1"/>
  <c r="AM236"/>
  <c r="AM237"/>
  <c r="AM234" a="1"/>
  <c r="AM234"/>
  <c r="AM235"/>
  <c r="AM232" a="1"/>
  <c r="AM232"/>
  <c r="AM233"/>
  <c r="AM230" a="1"/>
  <c r="AM230"/>
  <c r="AM231"/>
  <c r="AM228" a="1"/>
  <c r="AM228"/>
  <c r="AM229"/>
  <c r="AM226" a="1"/>
  <c r="AM226"/>
  <c r="AM227"/>
  <c r="AM224" a="1"/>
  <c r="AM224"/>
  <c r="AM225"/>
  <c r="AM222" a="1"/>
  <c r="AM222"/>
  <c r="AM223"/>
  <c r="AM220" a="1"/>
  <c r="AM220"/>
  <c r="AM221"/>
  <c r="AM218" a="1"/>
  <c r="AM218"/>
  <c r="AM219"/>
  <c r="AM216" a="1"/>
  <c r="AM216"/>
  <c r="AM217"/>
  <c r="AM214" a="1"/>
  <c r="AM214"/>
  <c r="AM215"/>
  <c r="AM212" a="1"/>
  <c r="AM212"/>
  <c r="AM213"/>
  <c r="AM210" a="1"/>
  <c r="AM210"/>
  <c r="AM211"/>
  <c r="AM208" a="1"/>
  <c r="AM208"/>
  <c r="AM209"/>
  <c r="AM206" a="1"/>
  <c r="AM206"/>
  <c r="AM207"/>
  <c r="AM204" a="1"/>
  <c r="AM204"/>
  <c r="AM205"/>
  <c r="AM202" a="1"/>
  <c r="AM202"/>
  <c r="AM203"/>
  <c r="AM200" a="1"/>
  <c r="AM200"/>
  <c r="AM201"/>
  <c r="AM198" a="1"/>
  <c r="AM198"/>
  <c r="AM199"/>
  <c r="AM196" a="1"/>
  <c r="AM196"/>
  <c r="AM197"/>
  <c r="AM194" a="1"/>
  <c r="AM194"/>
  <c r="AM195"/>
  <c r="AM192" a="1"/>
  <c r="AM192"/>
  <c r="AM193"/>
  <c r="AM190" a="1"/>
  <c r="AM190"/>
  <c r="AM191"/>
  <c r="AM188" a="1"/>
  <c r="AM188"/>
  <c r="AM189"/>
  <c r="AM186" a="1"/>
  <c r="AM186"/>
  <c r="AM187"/>
  <c r="AM184" a="1"/>
  <c r="AM184"/>
  <c r="AM185"/>
  <c r="AM182" a="1"/>
  <c r="AM182"/>
  <c r="AM183"/>
  <c r="AM180" a="1"/>
  <c r="AM180"/>
  <c r="AM181"/>
  <c r="AM178" a="1"/>
  <c r="AM178"/>
  <c r="AM179"/>
  <c r="AM176" a="1"/>
  <c r="AM176"/>
  <c r="AM177"/>
  <c r="AM174" a="1"/>
  <c r="AM174"/>
  <c r="AM175"/>
  <c r="AM172" a="1"/>
  <c r="AM172"/>
  <c r="AM173"/>
  <c r="AM170" a="1"/>
  <c r="AM170"/>
  <c r="AM171"/>
  <c r="AM168" a="1"/>
  <c r="AM168"/>
  <c r="AM169"/>
  <c r="AM166" a="1"/>
  <c r="AM166"/>
  <c r="AM167"/>
  <c r="AM164" a="1"/>
  <c r="AM164"/>
  <c r="AM165"/>
  <c r="AM162" a="1"/>
  <c r="AM162"/>
  <c r="AM163"/>
  <c r="AM160" a="1"/>
  <c r="AM160"/>
  <c r="AM161"/>
  <c r="AM158" a="1"/>
  <c r="AM158"/>
  <c r="AM159"/>
  <c r="AM156" a="1"/>
  <c r="AM156"/>
  <c r="AM157"/>
  <c r="AM154" a="1"/>
  <c r="AM154"/>
  <c r="AM155"/>
  <c r="AM152" a="1"/>
  <c r="AM152"/>
  <c r="AM153"/>
  <c r="AM150" a="1"/>
  <c r="AM150"/>
  <c r="AM151"/>
  <c r="AM148" a="1"/>
  <c r="AM148"/>
  <c r="AM149"/>
  <c r="AM146" a="1"/>
  <c r="AM146"/>
  <c r="AM147"/>
  <c r="AM144" a="1"/>
  <c r="AM144"/>
  <c r="AM145"/>
  <c r="AM142" a="1"/>
  <c r="AM142"/>
  <c r="AM143"/>
  <c r="AM140" a="1"/>
  <c r="AM140"/>
  <c r="AM141"/>
  <c r="AM138" a="1"/>
  <c r="AM138"/>
  <c r="AM139"/>
  <c r="AM136" a="1"/>
  <c r="AM136"/>
  <c r="AM137"/>
  <c r="AM134" a="1"/>
  <c r="AM134"/>
  <c r="AM135"/>
  <c r="AM132" a="1"/>
  <c r="AM132"/>
  <c r="AM133"/>
  <c r="AM130" a="1"/>
  <c r="AM130"/>
  <c r="AM131"/>
  <c r="AM128" a="1"/>
  <c r="AM128"/>
  <c r="AM129"/>
  <c r="AM126" a="1"/>
  <c r="AM126"/>
  <c r="AM127"/>
  <c r="AM124" a="1"/>
  <c r="AM124"/>
  <c r="AM125"/>
  <c r="AM122" a="1"/>
  <c r="AM122"/>
  <c r="AM123"/>
  <c r="AM120" a="1"/>
  <c r="AM120"/>
  <c r="AM121"/>
  <c r="AM118" a="1"/>
  <c r="AM118"/>
  <c r="AM119"/>
  <c r="AM116" a="1"/>
  <c r="AM116"/>
  <c r="AM117"/>
  <c r="AM114" a="1"/>
  <c r="AM114"/>
  <c r="AM115"/>
  <c r="AM112" a="1"/>
  <c r="AM112"/>
  <c r="AM113"/>
  <c r="AM110" a="1"/>
  <c r="AM110"/>
  <c r="AM111"/>
  <c r="AM108" a="1"/>
  <c r="AM108"/>
  <c r="AM109"/>
  <c r="AM106" a="1"/>
  <c r="AM106"/>
  <c r="AM107"/>
  <c r="AM104" a="1"/>
  <c r="AM104"/>
  <c r="AM105"/>
  <c r="AM102" a="1"/>
  <c r="AM102"/>
  <c r="AM103"/>
  <c r="AM100" a="1"/>
  <c r="AM100"/>
  <c r="AM101"/>
  <c r="AM98" a="1"/>
  <c r="AM98"/>
  <c r="AM99"/>
  <c r="AM96" a="1"/>
  <c r="AM96"/>
  <c r="AM97"/>
  <c r="AM94" a="1"/>
  <c r="AM94"/>
  <c r="AM95"/>
  <c r="AM92" a="1"/>
  <c r="AM92"/>
  <c r="AM93"/>
  <c r="AM90" a="1"/>
  <c r="AM90"/>
  <c r="AM91"/>
  <c r="AM88" a="1"/>
  <c r="AM88"/>
  <c r="AM89"/>
  <c r="AM86" a="1"/>
  <c r="AM86"/>
  <c r="AM87"/>
  <c r="AM84" a="1"/>
  <c r="AM84"/>
  <c r="AM85"/>
  <c r="AM82" a="1"/>
  <c r="AM82"/>
  <c r="AM83"/>
  <c r="AM80" a="1"/>
  <c r="AM80"/>
  <c r="AM81"/>
  <c r="AM78" a="1"/>
  <c r="AM78"/>
  <c r="AM79"/>
  <c r="AM76" a="1"/>
  <c r="AM76"/>
  <c r="AM77"/>
  <c r="AM74" a="1"/>
  <c r="AM74"/>
  <c r="AM75"/>
  <c r="AM72" a="1"/>
  <c r="AM72"/>
  <c r="AM73"/>
  <c r="AM70" a="1"/>
  <c r="AM70"/>
  <c r="AM71"/>
  <c r="AM68" a="1"/>
  <c r="AM68"/>
  <c r="AM69"/>
  <c r="AM66" a="1"/>
  <c r="AM66"/>
  <c r="AM67"/>
  <c r="AM64" a="1"/>
  <c r="AM64"/>
  <c r="AM65"/>
  <c r="AM62" a="1"/>
  <c r="AM62"/>
  <c r="AM63"/>
  <c r="AM60" a="1"/>
  <c r="AM60"/>
  <c r="AM61"/>
  <c r="AM58" a="1"/>
  <c r="AM58"/>
  <c r="AM59"/>
  <c r="AM56" a="1"/>
  <c r="AM56"/>
  <c r="AM57"/>
  <c r="AM54" a="1"/>
  <c r="AM54"/>
  <c r="AM55"/>
  <c r="AM52" a="1"/>
  <c r="AM52"/>
  <c r="AM53"/>
  <c r="AM50" a="1"/>
  <c r="AM50"/>
  <c r="AM51"/>
  <c r="AM48" a="1"/>
  <c r="AM48"/>
  <c r="AM49"/>
  <c r="AM46" a="1"/>
  <c r="AM46"/>
  <c r="AM47"/>
  <c r="AM44" a="1"/>
  <c r="AM44"/>
  <c r="AM45"/>
  <c r="AM42" a="1"/>
  <c r="AM42"/>
  <c r="AM43"/>
  <c r="AM40" a="1"/>
  <c r="AM40"/>
  <c r="AM41"/>
  <c r="AM38" a="1"/>
  <c r="AM38"/>
  <c r="AM39"/>
  <c r="AM36" a="1"/>
  <c r="AM36"/>
  <c r="AM37"/>
  <c r="AM34" a="1"/>
  <c r="AM34"/>
  <c r="AM35"/>
  <c r="AM32" a="1"/>
  <c r="AM32"/>
  <c r="AM33"/>
  <c r="AM30" a="1"/>
  <c r="AM30"/>
  <c r="AM31"/>
  <c r="AM28" a="1"/>
  <c r="AM28"/>
  <c r="AM29"/>
  <c r="AM26" a="1"/>
  <c r="AM26"/>
  <c r="AM27"/>
  <c r="AM24" a="1"/>
  <c r="AM24"/>
  <c r="AM25"/>
  <c r="AM22" a="1"/>
  <c r="AM22"/>
  <c r="AM23"/>
  <c r="AM20" a="1"/>
  <c r="AM20"/>
  <c r="AM21"/>
  <c r="AM18" a="1"/>
  <c r="AM18"/>
  <c r="AM19"/>
  <c r="AM16" a="1"/>
  <c r="AM16"/>
  <c r="AM17"/>
  <c r="AM14" a="1"/>
  <c r="AM14"/>
  <c r="AM15"/>
  <c r="AM12" a="1"/>
  <c r="AM12"/>
  <c r="AM13"/>
  <c r="AM10" a="1"/>
  <c r="AM10"/>
  <c r="AM11"/>
  <c r="AM8" a="1"/>
  <c r="AM8"/>
  <c r="AM9"/>
  <c r="AM6" a="1"/>
  <c r="AM6"/>
  <c r="AM7"/>
  <c r="AM4" a="1"/>
  <c r="AM4"/>
  <c r="AM5"/>
  <c r="AM2" a="1"/>
  <c r="AM2"/>
  <c r="F2"/>
  <c r="F4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100"/>
  <c r="F102"/>
  <c r="F104"/>
  <c r="F106"/>
  <c r="F108"/>
  <c r="F110"/>
  <c r="F112"/>
  <c r="F114"/>
  <c r="F116"/>
  <c r="F118"/>
  <c r="F120"/>
  <c r="F122"/>
  <c r="F124"/>
  <c r="F126"/>
  <c r="F128"/>
  <c r="F130"/>
  <c r="F132"/>
  <c r="F134"/>
  <c r="F136"/>
  <c r="F138"/>
  <c r="F140"/>
  <c r="F142"/>
  <c r="F144"/>
  <c r="F146"/>
  <c r="F148"/>
  <c r="F150"/>
  <c r="F152"/>
  <c r="F154"/>
  <c r="F156"/>
  <c r="F158"/>
  <c r="F160"/>
  <c r="F162"/>
  <c r="F164"/>
  <c r="F166"/>
  <c r="F168"/>
  <c r="F170"/>
  <c r="F172"/>
  <c r="F174"/>
  <c r="F176"/>
  <c r="F178"/>
  <c r="F180"/>
  <c r="F182"/>
  <c r="F184"/>
  <c r="F186"/>
  <c r="F188"/>
  <c r="F190"/>
  <c r="F192"/>
  <c r="F194"/>
  <c r="F196"/>
  <c r="F198"/>
  <c r="F200"/>
  <c r="F202"/>
  <c r="F204"/>
  <c r="F206"/>
  <c r="F208"/>
  <c r="F210"/>
  <c r="F212"/>
  <c r="F214"/>
  <c r="F216"/>
  <c r="F218"/>
  <c r="F220"/>
  <c r="F222"/>
  <c r="F224"/>
  <c r="F226"/>
  <c r="F228"/>
  <c r="F230"/>
  <c r="F232"/>
  <c r="F234"/>
  <c r="F236"/>
  <c r="F238"/>
  <c r="F240"/>
  <c r="F242"/>
  <c r="F244"/>
  <c r="F246"/>
  <c r="F248"/>
  <c r="F250"/>
  <c r="F252"/>
  <c r="F254"/>
  <c r="F256"/>
  <c r="F258"/>
  <c r="F260"/>
  <c r="F262"/>
  <c r="F264"/>
  <c r="F266"/>
  <c r="F268"/>
  <c r="F270"/>
  <c r="F272"/>
  <c r="F274"/>
  <c r="F276"/>
  <c r="F278"/>
  <c r="F280"/>
  <c r="F282"/>
  <c r="F284"/>
  <c r="F286"/>
  <c r="F288"/>
  <c r="F290"/>
  <c r="F292"/>
  <c r="F294"/>
  <c r="F296"/>
  <c r="F298"/>
  <c r="F300"/>
  <c r="F302"/>
  <c r="F304"/>
  <c r="F306"/>
  <c r="F308"/>
  <c r="F310"/>
  <c r="F312"/>
  <c r="F314"/>
  <c r="F316"/>
  <c r="F318"/>
  <c r="F320"/>
  <c r="F322"/>
  <c r="F324"/>
  <c r="F326"/>
  <c r="F328"/>
  <c r="F330"/>
  <c r="F332"/>
  <c r="F334"/>
  <c r="F336"/>
  <c r="F338"/>
  <c r="F340"/>
  <c r="F342"/>
  <c r="F344"/>
  <c r="F346"/>
  <c r="F348"/>
  <c r="F350"/>
  <c r="F352"/>
  <c r="F354"/>
  <c r="F356"/>
  <c r="F358"/>
  <c r="F360"/>
  <c r="F362"/>
  <c r="F364"/>
  <c r="F366"/>
  <c r="F368"/>
  <c r="F370"/>
  <c r="F372"/>
  <c r="F374"/>
  <c r="F376"/>
  <c r="F378"/>
  <c r="F380"/>
  <c r="F382"/>
  <c r="F384"/>
  <c r="F386"/>
  <c r="F388"/>
  <c r="F390"/>
  <c r="F392"/>
  <c r="F394"/>
  <c r="F396"/>
  <c r="F398"/>
  <c r="F400"/>
  <c r="F402"/>
  <c r="F404"/>
  <c r="F406"/>
  <c r="F408"/>
  <c r="F410"/>
  <c r="F412"/>
  <c r="F414"/>
  <c r="F416"/>
  <c r="F418"/>
  <c r="F420"/>
  <c r="F422"/>
  <c r="F424"/>
  <c r="F426"/>
  <c r="F428"/>
  <c r="F430"/>
  <c r="F432"/>
  <c r="F434"/>
  <c r="F436"/>
  <c r="F438"/>
  <c r="F440"/>
  <c r="F442"/>
  <c r="F444"/>
  <c r="F446"/>
  <c r="F448"/>
  <c r="F450"/>
  <c r="F452"/>
  <c r="F454"/>
  <c r="F456"/>
  <c r="F458"/>
  <c r="F460"/>
  <c r="F462"/>
  <c r="F464"/>
  <c r="F466"/>
  <c r="F468"/>
  <c r="F470"/>
  <c r="F472"/>
  <c r="F474"/>
  <c r="F476"/>
  <c r="F478"/>
  <c r="F480"/>
  <c r="F482"/>
  <c r="F484"/>
  <c r="F486"/>
  <c r="F488"/>
  <c r="F490"/>
  <c r="F492"/>
  <c r="F494"/>
  <c r="F496"/>
  <c r="F498"/>
  <c r="F500"/>
  <c r="F502"/>
  <c r="F504"/>
  <c r="F506"/>
  <c r="F508"/>
  <c r="F510"/>
  <c r="F512"/>
  <c r="F514"/>
  <c r="F516"/>
  <c r="F518"/>
  <c r="F520"/>
  <c r="F522"/>
  <c r="F524"/>
  <c r="F526"/>
  <c r="F528"/>
  <c r="F530"/>
  <c r="F532"/>
  <c r="F534"/>
  <c r="F536"/>
  <c r="F538"/>
  <c r="F540"/>
  <c r="F542"/>
  <c r="F544"/>
  <c r="F546"/>
  <c r="F548"/>
  <c r="F550"/>
  <c r="F552"/>
  <c r="F554"/>
  <c r="F556"/>
  <c r="F558"/>
  <c r="F560"/>
  <c r="F562"/>
  <c r="F564"/>
  <c r="F566"/>
  <c r="F568"/>
  <c r="F570"/>
  <c r="F572"/>
  <c r="F574"/>
  <c r="F576"/>
  <c r="F578"/>
  <c r="F580"/>
  <c r="F582"/>
  <c r="F584"/>
  <c r="F586"/>
  <c r="F588"/>
  <c r="F590"/>
  <c r="F592"/>
  <c r="F594"/>
  <c r="F596"/>
  <c r="F598"/>
  <c r="F600"/>
  <c r="F602"/>
  <c r="F604"/>
  <c r="F606"/>
  <c r="F608"/>
  <c r="F610"/>
  <c r="F612"/>
  <c r="F614"/>
  <c r="F616"/>
  <c r="F618"/>
  <c r="F620"/>
  <c r="F622"/>
  <c r="F624"/>
  <c r="F626"/>
  <c r="F628"/>
  <c r="F630"/>
  <c r="F632"/>
  <c r="F634"/>
  <c r="F636"/>
  <c r="F638"/>
  <c r="F640"/>
  <c r="F642"/>
  <c r="F644"/>
  <c r="F646"/>
  <c r="F648"/>
  <c r="F650"/>
  <c r="F652"/>
  <c r="F654"/>
  <c r="F656"/>
  <c r="F658"/>
  <c r="F660"/>
  <c r="F662"/>
  <c r="F664"/>
  <c r="F666"/>
  <c r="F668"/>
  <c r="F670"/>
  <c r="F672"/>
  <c r="F674"/>
  <c r="F676"/>
  <c r="F678"/>
  <c r="F680"/>
  <c r="F682"/>
  <c r="F684"/>
  <c r="F686"/>
  <c r="F688"/>
  <c r="F690"/>
  <c r="F692"/>
  <c r="F694"/>
  <c r="F696"/>
  <c r="F698"/>
  <c r="F700"/>
  <c r="F702"/>
  <c r="F704"/>
  <c r="F706"/>
  <c r="F708"/>
  <c r="F710"/>
  <c r="F712"/>
  <c r="F714"/>
  <c r="F716"/>
  <c r="F718"/>
  <c r="F720"/>
  <c r="F722"/>
  <c r="F724"/>
  <c r="F726"/>
  <c r="F728"/>
  <c r="F730"/>
  <c r="F732"/>
  <c r="E2" i="3"/>
  <c r="F2"/>
  <c r="E3"/>
  <c r="F3"/>
  <c r="E4"/>
  <c r="F4"/>
  <c r="E5"/>
  <c r="F5"/>
  <c r="E6"/>
  <c r="F6"/>
  <c r="E7"/>
  <c r="F7"/>
  <c r="E8"/>
  <c r="F8"/>
  <c r="E9"/>
  <c r="F9"/>
  <c r="E10"/>
  <c r="F10"/>
  <c r="E11"/>
  <c r="F11"/>
  <c r="F13"/>
  <c r="F14"/>
  <c r="F15"/>
  <c r="F16"/>
  <c r="F17"/>
  <c r="F18"/>
  <c r="F19"/>
  <c r="F20"/>
  <c r="F21"/>
  <c r="F22"/>
  <c r="F733" i="12"/>
  <c r="E733"/>
  <c r="E732"/>
  <c r="F731"/>
  <c r="E731"/>
  <c r="E730"/>
  <c r="F729"/>
  <c r="E729"/>
  <c r="E728"/>
  <c r="F727"/>
  <c r="E727"/>
  <c r="E726"/>
  <c r="F725"/>
  <c r="E725"/>
  <c r="E724"/>
  <c r="F723"/>
  <c r="E723"/>
  <c r="E722"/>
  <c r="F721"/>
  <c r="E721"/>
  <c r="E720"/>
  <c r="F719"/>
  <c r="E719"/>
  <c r="E718"/>
  <c r="F717"/>
  <c r="E717"/>
  <c r="E716"/>
  <c r="F715"/>
  <c r="E715"/>
  <c r="E714"/>
  <c r="F713"/>
  <c r="E713"/>
  <c r="E712"/>
  <c r="F711"/>
  <c r="E711"/>
  <c r="E710"/>
  <c r="F709"/>
  <c r="E709"/>
  <c r="E708"/>
  <c r="F707"/>
  <c r="E707"/>
  <c r="E706"/>
  <c r="F705"/>
  <c r="E705"/>
  <c r="E704"/>
  <c r="F703"/>
  <c r="E703"/>
  <c r="E702"/>
  <c r="F701"/>
  <c r="E701"/>
  <c r="E700"/>
  <c r="F699"/>
  <c r="E699"/>
  <c r="E698"/>
  <c r="F697"/>
  <c r="E697"/>
  <c r="E696"/>
  <c r="F695"/>
  <c r="E695"/>
  <c r="E694"/>
  <c r="F693"/>
  <c r="E693"/>
  <c r="E692"/>
  <c r="F691"/>
  <c r="E691"/>
  <c r="E690"/>
  <c r="F689"/>
  <c r="E689"/>
  <c r="E688"/>
  <c r="F687"/>
  <c r="E687"/>
  <c r="E686"/>
  <c r="F685"/>
  <c r="E685"/>
  <c r="E684"/>
  <c r="F683"/>
  <c r="E683"/>
  <c r="E682"/>
  <c r="A682"/>
  <c r="F681"/>
  <c r="E681"/>
  <c r="E680"/>
  <c r="F679"/>
  <c r="E679"/>
  <c r="E678"/>
  <c r="F677"/>
  <c r="E677"/>
  <c r="E676"/>
  <c r="F675"/>
  <c r="E675"/>
  <c r="E674"/>
  <c r="F673"/>
  <c r="E673"/>
  <c r="E672"/>
  <c r="F671"/>
  <c r="E671"/>
  <c r="E670"/>
  <c r="F669"/>
  <c r="E669"/>
  <c r="E668"/>
  <c r="F667"/>
  <c r="E667"/>
  <c r="E666"/>
  <c r="F665"/>
  <c r="E665"/>
  <c r="E664"/>
  <c r="F663"/>
  <c r="E663"/>
  <c r="E662"/>
  <c r="F661"/>
  <c r="E661"/>
  <c r="E660"/>
  <c r="F659"/>
  <c r="E659"/>
  <c r="E658"/>
  <c r="F657"/>
  <c r="E657"/>
  <c r="E656"/>
  <c r="F655"/>
  <c r="E655"/>
  <c r="E654"/>
  <c r="F653"/>
  <c r="E653"/>
  <c r="E652"/>
  <c r="F651"/>
  <c r="E651"/>
  <c r="E650"/>
  <c r="F649"/>
  <c r="E649"/>
  <c r="E648"/>
  <c r="F647"/>
  <c r="E647"/>
  <c r="E646"/>
  <c r="F645"/>
  <c r="E645"/>
  <c r="E644"/>
  <c r="F643"/>
  <c r="E643"/>
  <c r="E642"/>
  <c r="F641"/>
  <c r="E641"/>
  <c r="E640"/>
  <c r="F639"/>
  <c r="E639"/>
  <c r="E638"/>
  <c r="F637"/>
  <c r="E637"/>
  <c r="E636"/>
  <c r="F635"/>
  <c r="E635"/>
  <c r="E634"/>
  <c r="F633"/>
  <c r="E633"/>
  <c r="E632"/>
  <c r="F631"/>
  <c r="E631"/>
  <c r="E630"/>
  <c r="F629"/>
  <c r="E629"/>
  <c r="E628"/>
  <c r="F627"/>
  <c r="E627"/>
  <c r="E626"/>
  <c r="F625"/>
  <c r="E625"/>
  <c r="E624"/>
  <c r="F623"/>
  <c r="E623"/>
  <c r="E622"/>
  <c r="A622"/>
  <c r="F621"/>
  <c r="E621"/>
  <c r="E620"/>
  <c r="F619"/>
  <c r="E619"/>
  <c r="E618"/>
  <c r="F617"/>
  <c r="E617"/>
  <c r="E616"/>
  <c r="F615"/>
  <c r="E615"/>
  <c r="E614"/>
  <c r="F613"/>
  <c r="E613"/>
  <c r="E612"/>
  <c r="F611"/>
  <c r="E611"/>
  <c r="E610"/>
  <c r="F609"/>
  <c r="E609"/>
  <c r="E608"/>
  <c r="F607"/>
  <c r="E607"/>
  <c r="E606"/>
  <c r="F605"/>
  <c r="E605"/>
  <c r="E604"/>
  <c r="F603"/>
  <c r="E603"/>
  <c r="E602"/>
  <c r="F601"/>
  <c r="E601"/>
  <c r="E600"/>
  <c r="F599"/>
  <c r="E599"/>
  <c r="E598"/>
  <c r="F597"/>
  <c r="E597"/>
  <c r="E596"/>
  <c r="F595"/>
  <c r="E595"/>
  <c r="E594"/>
  <c r="F593"/>
  <c r="E593"/>
  <c r="E592"/>
  <c r="F591"/>
  <c r="E591"/>
  <c r="E590"/>
  <c r="F589"/>
  <c r="E589"/>
  <c r="E588"/>
  <c r="F587"/>
  <c r="E587"/>
  <c r="E586"/>
  <c r="F585"/>
  <c r="E585"/>
  <c r="E584"/>
  <c r="F583"/>
  <c r="E583"/>
  <c r="E582"/>
  <c r="F581"/>
  <c r="E581"/>
  <c r="E580"/>
  <c r="F579"/>
  <c r="E579"/>
  <c r="E578"/>
  <c r="F577"/>
  <c r="E577"/>
  <c r="E576"/>
  <c r="F575"/>
  <c r="E575"/>
  <c r="E574"/>
  <c r="F573"/>
  <c r="E573"/>
  <c r="E572"/>
  <c r="F571"/>
  <c r="E571"/>
  <c r="E570"/>
  <c r="F569"/>
  <c r="E569"/>
  <c r="E568"/>
  <c r="F567"/>
  <c r="E567"/>
  <c r="E566"/>
  <c r="F565"/>
  <c r="E565"/>
  <c r="E564"/>
  <c r="F563"/>
  <c r="E563"/>
  <c r="E562"/>
  <c r="F561"/>
  <c r="E561"/>
  <c r="E560"/>
  <c r="A560"/>
  <c r="F559"/>
  <c r="E559"/>
  <c r="E558"/>
  <c r="F557"/>
  <c r="E557"/>
  <c r="E556"/>
  <c r="F555"/>
  <c r="E555"/>
  <c r="E554"/>
  <c r="F553"/>
  <c r="E553"/>
  <c r="E552"/>
  <c r="F551"/>
  <c r="E551"/>
  <c r="E550"/>
  <c r="F549"/>
  <c r="E549"/>
  <c r="E548"/>
  <c r="F547"/>
  <c r="E547"/>
  <c r="E546"/>
  <c r="F545"/>
  <c r="E545"/>
  <c r="E544"/>
  <c r="F543"/>
  <c r="E543"/>
  <c r="E542"/>
  <c r="F541"/>
  <c r="E541"/>
  <c r="E540"/>
  <c r="F539"/>
  <c r="E539"/>
  <c r="E538"/>
  <c r="F537"/>
  <c r="E537"/>
  <c r="E536"/>
  <c r="F535"/>
  <c r="E535"/>
  <c r="E534"/>
  <c r="F533"/>
  <c r="E533"/>
  <c r="E532"/>
  <c r="F531"/>
  <c r="E531"/>
  <c r="E530"/>
  <c r="F529"/>
  <c r="E529"/>
  <c r="E528"/>
  <c r="F527"/>
  <c r="E527"/>
  <c r="E526"/>
  <c r="F525"/>
  <c r="E525"/>
  <c r="E524"/>
  <c r="F523"/>
  <c r="E523"/>
  <c r="E522"/>
  <c r="F521"/>
  <c r="E521"/>
  <c r="E520"/>
  <c r="F519"/>
  <c r="E519"/>
  <c r="E518"/>
  <c r="F517"/>
  <c r="E517"/>
  <c r="E516"/>
  <c r="F515"/>
  <c r="E515"/>
  <c r="E514"/>
  <c r="F513"/>
  <c r="E513"/>
  <c r="E512"/>
  <c r="F511"/>
  <c r="E511"/>
  <c r="E510"/>
  <c r="F509"/>
  <c r="E509"/>
  <c r="E508"/>
  <c r="F507"/>
  <c r="E507"/>
  <c r="E506"/>
  <c r="F505"/>
  <c r="E505"/>
  <c r="E504"/>
  <c r="F503"/>
  <c r="E503"/>
  <c r="E502"/>
  <c r="F501"/>
  <c r="E501"/>
  <c r="E500"/>
  <c r="A500"/>
  <c r="F499"/>
  <c r="E499"/>
  <c r="E498"/>
  <c r="F497"/>
  <c r="E497"/>
  <c r="E496"/>
  <c r="F495"/>
  <c r="E495"/>
  <c r="E494"/>
  <c r="G2" i="3"/>
  <c r="F493" i="12"/>
  <c r="E493"/>
  <c r="E492"/>
  <c r="F491"/>
  <c r="E491"/>
  <c r="E490"/>
  <c r="F489"/>
  <c r="E489"/>
  <c r="E488"/>
  <c r="F487"/>
  <c r="E487"/>
  <c r="E486"/>
  <c r="F485"/>
  <c r="E485"/>
  <c r="E484"/>
  <c r="F483"/>
  <c r="E483"/>
  <c r="E482"/>
  <c r="F481"/>
  <c r="E481"/>
  <c r="E480"/>
  <c r="F479"/>
  <c r="E479"/>
  <c r="E478"/>
  <c r="F477"/>
  <c r="E477"/>
  <c r="E476"/>
  <c r="F475"/>
  <c r="E475"/>
  <c r="E474"/>
  <c r="F473"/>
  <c r="E473"/>
  <c r="E472"/>
  <c r="F471"/>
  <c r="E471"/>
  <c r="E470"/>
  <c r="F469"/>
  <c r="E469"/>
  <c r="E468"/>
  <c r="F467"/>
  <c r="E467"/>
  <c r="E466"/>
  <c r="F465"/>
  <c r="E465"/>
  <c r="E464"/>
  <c r="F463"/>
  <c r="E463"/>
  <c r="E462"/>
  <c r="F461"/>
  <c r="E461"/>
  <c r="E460"/>
  <c r="F459"/>
  <c r="E459"/>
  <c r="E458"/>
  <c r="F457"/>
  <c r="E457"/>
  <c r="E456"/>
  <c r="F455"/>
  <c r="E455"/>
  <c r="E454"/>
  <c r="F453"/>
  <c r="E453"/>
  <c r="E452"/>
  <c r="F451"/>
  <c r="E451"/>
  <c r="E450"/>
  <c r="F449"/>
  <c r="E449"/>
  <c r="E448"/>
  <c r="F447"/>
  <c r="E447"/>
  <c r="E446"/>
  <c r="F445"/>
  <c r="E445"/>
  <c r="E444"/>
  <c r="F443"/>
  <c r="E443"/>
  <c r="E442"/>
  <c r="F441"/>
  <c r="E441"/>
  <c r="E440"/>
  <c r="F439"/>
  <c r="E439"/>
  <c r="E438"/>
  <c r="A438"/>
  <c r="F437"/>
  <c r="E437"/>
  <c r="E436"/>
  <c r="F435"/>
  <c r="E435"/>
  <c r="E434"/>
  <c r="F433"/>
  <c r="E433"/>
  <c r="E432"/>
  <c r="F431"/>
  <c r="E431"/>
  <c r="E430"/>
  <c r="F429"/>
  <c r="E429"/>
  <c r="E428"/>
  <c r="F427"/>
  <c r="E427"/>
  <c r="E426"/>
  <c r="F425"/>
  <c r="E425"/>
  <c r="E424"/>
  <c r="F423"/>
  <c r="E423"/>
  <c r="E422"/>
  <c r="F421"/>
  <c r="E421"/>
  <c r="E420"/>
  <c r="F419"/>
  <c r="E419"/>
  <c r="E418"/>
  <c r="F417"/>
  <c r="E417"/>
  <c r="E416"/>
  <c r="F415"/>
  <c r="E415"/>
  <c r="E414"/>
  <c r="F413"/>
  <c r="E413"/>
  <c r="E412"/>
  <c r="F411"/>
  <c r="E411"/>
  <c r="E410"/>
  <c r="F409"/>
  <c r="E409"/>
  <c r="E408"/>
  <c r="F407"/>
  <c r="E407"/>
  <c r="E406"/>
  <c r="F405"/>
  <c r="E405"/>
  <c r="E404"/>
  <c r="F403"/>
  <c r="E403"/>
  <c r="E402"/>
  <c r="F401"/>
  <c r="E401"/>
  <c r="E400"/>
  <c r="F399"/>
  <c r="E399"/>
  <c r="E398"/>
  <c r="F397"/>
  <c r="E397"/>
  <c r="E396"/>
  <c r="F395"/>
  <c r="E395"/>
  <c r="E394"/>
  <c r="F393"/>
  <c r="E393"/>
  <c r="E392"/>
  <c r="G11" i="3"/>
  <c r="F391" i="12"/>
  <c r="E391"/>
  <c r="E390"/>
  <c r="F389"/>
  <c r="E389"/>
  <c r="E388"/>
  <c r="F387"/>
  <c r="E387"/>
  <c r="E386"/>
  <c r="F385"/>
  <c r="E385"/>
  <c r="E384"/>
  <c r="F383"/>
  <c r="E383"/>
  <c r="E382"/>
  <c r="F381"/>
  <c r="E381"/>
  <c r="E380"/>
  <c r="F379"/>
  <c r="E379"/>
  <c r="E378"/>
  <c r="F377"/>
  <c r="E377"/>
  <c r="E376"/>
  <c r="A376"/>
  <c r="F375"/>
  <c r="E375"/>
  <c r="E374"/>
  <c r="F373"/>
  <c r="E373"/>
  <c r="E372"/>
  <c r="F371"/>
  <c r="E371"/>
  <c r="E370"/>
  <c r="F369"/>
  <c r="E369"/>
  <c r="E368"/>
  <c r="F367"/>
  <c r="E367"/>
  <c r="E366"/>
  <c r="F365"/>
  <c r="E365"/>
  <c r="E364"/>
  <c r="F363"/>
  <c r="E363"/>
  <c r="E362"/>
  <c r="F361"/>
  <c r="E361"/>
  <c r="E360"/>
  <c r="F359"/>
  <c r="E359"/>
  <c r="E358"/>
  <c r="F357"/>
  <c r="E357"/>
  <c r="E356"/>
  <c r="F355"/>
  <c r="E355"/>
  <c r="E354"/>
  <c r="F353"/>
  <c r="E353"/>
  <c r="E352"/>
  <c r="F351"/>
  <c r="E351"/>
  <c r="E350"/>
  <c r="F349"/>
  <c r="E349"/>
  <c r="E348"/>
  <c r="F347"/>
  <c r="E347"/>
  <c r="E346"/>
  <c r="F345"/>
  <c r="E345"/>
  <c r="E344"/>
  <c r="F343"/>
  <c r="E343"/>
  <c r="E342"/>
  <c r="F341"/>
  <c r="E341"/>
  <c r="E340"/>
  <c r="F339"/>
  <c r="E339"/>
  <c r="E338"/>
  <c r="F337"/>
  <c r="E337"/>
  <c r="E336"/>
  <c r="F335"/>
  <c r="E335"/>
  <c r="E334"/>
  <c r="F333"/>
  <c r="E333"/>
  <c r="E332"/>
  <c r="F331"/>
  <c r="E331"/>
  <c r="E330"/>
  <c r="F329"/>
  <c r="E329"/>
  <c r="E328"/>
  <c r="F327"/>
  <c r="E327"/>
  <c r="E326"/>
  <c r="F325"/>
  <c r="E325"/>
  <c r="E324"/>
  <c r="F323"/>
  <c r="E323"/>
  <c r="E322"/>
  <c r="F321"/>
  <c r="E321"/>
  <c r="E320"/>
  <c r="F319"/>
  <c r="E319"/>
  <c r="E318"/>
  <c r="F317"/>
  <c r="E317"/>
  <c r="E316"/>
  <c r="A316"/>
  <c r="F315"/>
  <c r="E315"/>
  <c r="E314"/>
  <c r="F313"/>
  <c r="E313"/>
  <c r="E312"/>
  <c r="F311"/>
  <c r="E311"/>
  <c r="E310"/>
  <c r="F309"/>
  <c r="E309"/>
  <c r="E308"/>
  <c r="F307"/>
  <c r="E307"/>
  <c r="E306"/>
  <c r="F305"/>
  <c r="E305"/>
  <c r="E304"/>
  <c r="F303"/>
  <c r="E303"/>
  <c r="E302"/>
  <c r="F301"/>
  <c r="E301"/>
  <c r="E300"/>
  <c r="F299"/>
  <c r="E299"/>
  <c r="E298"/>
  <c r="F297"/>
  <c r="E297"/>
  <c r="E296"/>
  <c r="F295"/>
  <c r="E295"/>
  <c r="E294"/>
  <c r="F293"/>
  <c r="E293"/>
  <c r="E292"/>
  <c r="F291"/>
  <c r="E291"/>
  <c r="E290"/>
  <c r="F289"/>
  <c r="E289"/>
  <c r="E288"/>
  <c r="F287"/>
  <c r="E287"/>
  <c r="E286"/>
  <c r="F285"/>
  <c r="E285"/>
  <c r="E284"/>
  <c r="F283"/>
  <c r="E283"/>
  <c r="E282"/>
  <c r="F281"/>
  <c r="E281"/>
  <c r="E280"/>
  <c r="F279"/>
  <c r="E279"/>
  <c r="E278"/>
  <c r="F277"/>
  <c r="E277"/>
  <c r="E276"/>
  <c r="F275"/>
  <c r="E275"/>
  <c r="E274"/>
  <c r="F273"/>
  <c r="E273"/>
  <c r="E272"/>
  <c r="F271"/>
  <c r="E271"/>
  <c r="E270"/>
  <c r="F269"/>
  <c r="E269"/>
  <c r="E268"/>
  <c r="F267"/>
  <c r="E267"/>
  <c r="E266"/>
  <c r="F265"/>
  <c r="E265"/>
  <c r="E264"/>
  <c r="F263"/>
  <c r="E263"/>
  <c r="E262"/>
  <c r="F261"/>
  <c r="E261"/>
  <c r="E260"/>
  <c r="F259"/>
  <c r="E259"/>
  <c r="E258"/>
  <c r="F257"/>
  <c r="E257"/>
  <c r="E256"/>
  <c r="F255"/>
  <c r="E255"/>
  <c r="E254"/>
  <c r="A254"/>
  <c r="F253"/>
  <c r="E253"/>
  <c r="E252"/>
  <c r="F251"/>
  <c r="E251"/>
  <c r="E250"/>
  <c r="F249"/>
  <c r="E249"/>
  <c r="E248"/>
  <c r="F247"/>
  <c r="E247"/>
  <c r="E246"/>
  <c r="F245"/>
  <c r="E245"/>
  <c r="E244"/>
  <c r="F243"/>
  <c r="E243"/>
  <c r="E242"/>
  <c r="F241"/>
  <c r="E241"/>
  <c r="E240"/>
  <c r="F239"/>
  <c r="E239"/>
  <c r="E238"/>
  <c r="F237"/>
  <c r="E237"/>
  <c r="E236"/>
  <c r="F235"/>
  <c r="E235"/>
  <c r="E234"/>
  <c r="F233"/>
  <c r="E233"/>
  <c r="E232"/>
  <c r="F231"/>
  <c r="E231"/>
  <c r="E230"/>
  <c r="F229"/>
  <c r="E229"/>
  <c r="E228"/>
  <c r="F227"/>
  <c r="E227"/>
  <c r="E226"/>
  <c r="F225"/>
  <c r="E225"/>
  <c r="E224"/>
  <c r="F223"/>
  <c r="E223"/>
  <c r="E222"/>
  <c r="F221"/>
  <c r="E221"/>
  <c r="E220"/>
  <c r="F219"/>
  <c r="E219"/>
  <c r="E218"/>
  <c r="F217"/>
  <c r="E217"/>
  <c r="E216"/>
  <c r="F215"/>
  <c r="E215"/>
  <c r="E214"/>
  <c r="F213"/>
  <c r="E213"/>
  <c r="E212"/>
  <c r="F211"/>
  <c r="E211"/>
  <c r="E210"/>
  <c r="F209"/>
  <c r="E209"/>
  <c r="E208"/>
  <c r="F207"/>
  <c r="E207"/>
  <c r="E206"/>
  <c r="F205"/>
  <c r="E205"/>
  <c r="E204"/>
  <c r="F203"/>
  <c r="E203"/>
  <c r="E202"/>
  <c r="F201"/>
  <c r="E201"/>
  <c r="E200"/>
  <c r="F199"/>
  <c r="E199"/>
  <c r="E198"/>
  <c r="F197"/>
  <c r="E197"/>
  <c r="E196"/>
  <c r="F195"/>
  <c r="E195"/>
  <c r="E194"/>
  <c r="A194"/>
  <c r="F193"/>
  <c r="E193"/>
  <c r="E192"/>
  <c r="F191"/>
  <c r="E191"/>
  <c r="E190"/>
  <c r="F189"/>
  <c r="E189"/>
  <c r="E188"/>
  <c r="F187"/>
  <c r="E187"/>
  <c r="E186"/>
  <c r="F185"/>
  <c r="E185"/>
  <c r="E184"/>
  <c r="F183"/>
  <c r="E183"/>
  <c r="E182"/>
  <c r="F181"/>
  <c r="E181"/>
  <c r="E180"/>
  <c r="F179"/>
  <c r="E179"/>
  <c r="E178"/>
  <c r="F177"/>
  <c r="E177"/>
  <c r="E176"/>
  <c r="F175"/>
  <c r="E175"/>
  <c r="E174"/>
  <c r="F173"/>
  <c r="E173"/>
  <c r="E172"/>
  <c r="F171"/>
  <c r="E171"/>
  <c r="E170"/>
  <c r="F169"/>
  <c r="E169"/>
  <c r="E168"/>
  <c r="F167"/>
  <c r="E167"/>
  <c r="E166"/>
  <c r="F165"/>
  <c r="E165"/>
  <c r="E164"/>
  <c r="F163"/>
  <c r="E163"/>
  <c r="E162"/>
  <c r="F161"/>
  <c r="E161"/>
  <c r="E160"/>
  <c r="F159"/>
  <c r="E159"/>
  <c r="E158"/>
  <c r="F157"/>
  <c r="E157"/>
  <c r="E156"/>
  <c r="F155"/>
  <c r="E155"/>
  <c r="E154"/>
  <c r="F153"/>
  <c r="E153"/>
  <c r="E152"/>
  <c r="F151"/>
  <c r="E151"/>
  <c r="E150"/>
  <c r="F149"/>
  <c r="E149"/>
  <c r="E148"/>
  <c r="F147"/>
  <c r="E147"/>
  <c r="E146"/>
  <c r="F145"/>
  <c r="E145"/>
  <c r="E144"/>
  <c r="F143"/>
  <c r="E143"/>
  <c r="E142"/>
  <c r="F141"/>
  <c r="E141"/>
  <c r="E140"/>
  <c r="F139"/>
  <c r="E139"/>
  <c r="E138"/>
  <c r="F137"/>
  <c r="E137"/>
  <c r="E136"/>
  <c r="F135"/>
  <c r="E135"/>
  <c r="E134"/>
  <c r="F133"/>
  <c r="E133"/>
  <c r="E132"/>
  <c r="A132"/>
  <c r="F131"/>
  <c r="E131"/>
  <c r="E130"/>
  <c r="F129"/>
  <c r="E129"/>
  <c r="E128"/>
  <c r="F127"/>
  <c r="E127"/>
  <c r="E126"/>
  <c r="F125"/>
  <c r="E125"/>
  <c r="E124"/>
  <c r="F123"/>
  <c r="E123"/>
  <c r="E122"/>
  <c r="F121"/>
  <c r="E121"/>
  <c r="E120"/>
  <c r="F119"/>
  <c r="E119"/>
  <c r="E118"/>
  <c r="F117"/>
  <c r="E117"/>
  <c r="E116"/>
  <c r="F115"/>
  <c r="E115"/>
  <c r="E114"/>
  <c r="F113"/>
  <c r="E113"/>
  <c r="E112"/>
  <c r="F111"/>
  <c r="E111"/>
  <c r="E110"/>
  <c r="F109"/>
  <c r="E109"/>
  <c r="E108"/>
  <c r="F107"/>
  <c r="E107"/>
  <c r="E106"/>
  <c r="F105"/>
  <c r="E105"/>
  <c r="E104"/>
  <c r="F103"/>
  <c r="E103"/>
  <c r="E102"/>
  <c r="F101"/>
  <c r="E101"/>
  <c r="E100"/>
  <c r="F99"/>
  <c r="E99"/>
  <c r="E98"/>
  <c r="F97"/>
  <c r="E97"/>
  <c r="E96"/>
  <c r="F95"/>
  <c r="E95"/>
  <c r="E94"/>
  <c r="F93"/>
  <c r="E93"/>
  <c r="E92"/>
  <c r="F91"/>
  <c r="E91"/>
  <c r="E90"/>
  <c r="F89"/>
  <c r="E89"/>
  <c r="E88"/>
  <c r="F87"/>
  <c r="E87"/>
  <c r="E86"/>
  <c r="F85"/>
  <c r="E85"/>
  <c r="E84"/>
  <c r="F83"/>
  <c r="E83"/>
  <c r="E82"/>
  <c r="F81"/>
  <c r="E81"/>
  <c r="E80"/>
  <c r="F79"/>
  <c r="E79"/>
  <c r="E78"/>
  <c r="F77"/>
  <c r="E77"/>
  <c r="E76"/>
  <c r="A76"/>
  <c r="F75"/>
  <c r="E75"/>
  <c r="E74"/>
  <c r="F73"/>
  <c r="E73"/>
  <c r="E72"/>
  <c r="F71"/>
  <c r="E71"/>
  <c r="E70"/>
  <c r="F69"/>
  <c r="E69"/>
  <c r="E68"/>
  <c r="F67"/>
  <c r="E67"/>
  <c r="E66"/>
  <c r="F65"/>
  <c r="E65"/>
  <c r="E64"/>
  <c r="F63"/>
  <c r="E63"/>
  <c r="E62"/>
  <c r="F61"/>
  <c r="E61"/>
  <c r="E60"/>
  <c r="F59"/>
  <c r="E59"/>
  <c r="E58"/>
  <c r="F57"/>
  <c r="E57"/>
  <c r="E56"/>
  <c r="F55"/>
  <c r="E55"/>
  <c r="E54"/>
  <c r="F53"/>
  <c r="E53"/>
  <c r="E52"/>
  <c r="F51"/>
  <c r="E51"/>
  <c r="E50"/>
  <c r="F49"/>
  <c r="E49"/>
  <c r="E48"/>
  <c r="F47"/>
  <c r="E47"/>
  <c r="E46"/>
  <c r="F45"/>
  <c r="E45"/>
  <c r="E44"/>
  <c r="F43"/>
  <c r="E43"/>
  <c r="E42"/>
  <c r="F41"/>
  <c r="E41"/>
  <c r="E40"/>
  <c r="F39"/>
  <c r="E39"/>
  <c r="E38"/>
  <c r="F37"/>
  <c r="E37"/>
  <c r="E36"/>
  <c r="F35"/>
  <c r="E35"/>
  <c r="E34"/>
  <c r="F33"/>
  <c r="E33"/>
  <c r="E32"/>
  <c r="F31"/>
  <c r="E31"/>
  <c r="E30"/>
  <c r="F29"/>
  <c r="E29"/>
  <c r="E28"/>
  <c r="F27"/>
  <c r="E27"/>
  <c r="E26"/>
  <c r="F25"/>
  <c r="E25"/>
  <c r="E24"/>
  <c r="F23"/>
  <c r="E23"/>
  <c r="E22"/>
  <c r="F21"/>
  <c r="E21"/>
  <c r="E20"/>
  <c r="F19"/>
  <c r="E19"/>
  <c r="E18"/>
  <c r="F17"/>
  <c r="E17"/>
  <c r="E16"/>
  <c r="F15"/>
  <c r="E15"/>
  <c r="E14"/>
  <c r="A14"/>
  <c r="F13"/>
  <c r="E13"/>
  <c r="E12"/>
  <c r="F11"/>
  <c r="E11"/>
  <c r="E10"/>
  <c r="F9"/>
  <c r="E9"/>
  <c r="E8"/>
  <c r="F7"/>
  <c r="E7"/>
  <c r="E6"/>
  <c r="F5"/>
  <c r="E5"/>
  <c r="E4"/>
  <c r="AM3"/>
  <c r="F3"/>
  <c r="E3"/>
  <c r="E2"/>
  <c r="F23" i="3"/>
  <c r="F12"/>
  <c r="T30" i="11"/>
  <c r="U30"/>
  <c r="V30"/>
  <c r="W30"/>
  <c r="X30"/>
  <c r="Y30"/>
  <c r="Z30"/>
  <c r="T31"/>
  <c r="U31"/>
  <c r="V31"/>
  <c r="W31"/>
  <c r="X31"/>
  <c r="Y31"/>
  <c r="Z31"/>
  <c r="T32"/>
  <c r="U32"/>
  <c r="V32"/>
  <c r="W32"/>
  <c r="X32"/>
  <c r="Y32"/>
  <c r="Z32"/>
  <c r="T33"/>
  <c r="U33"/>
  <c r="V33"/>
  <c r="W33"/>
  <c r="X33"/>
  <c r="Y33"/>
  <c r="Z33"/>
  <c r="T34"/>
  <c r="U34"/>
  <c r="V34"/>
  <c r="W34"/>
  <c r="X34"/>
  <c r="Y34"/>
  <c r="Z34"/>
  <c r="T35"/>
  <c r="U35"/>
  <c r="V35"/>
  <c r="W35"/>
  <c r="X35"/>
  <c r="Y35"/>
  <c r="Z35"/>
  <c r="S35"/>
  <c r="K30"/>
  <c r="L30"/>
  <c r="M30"/>
  <c r="N30"/>
  <c r="O30"/>
  <c r="P30"/>
  <c r="Q30"/>
  <c r="K31"/>
  <c r="L31"/>
  <c r="M31"/>
  <c r="N31"/>
  <c r="O31"/>
  <c r="P31"/>
  <c r="Q31"/>
  <c r="K32"/>
  <c r="L32"/>
  <c r="M32"/>
  <c r="N32"/>
  <c r="O32"/>
  <c r="P32"/>
  <c r="Q32"/>
  <c r="K33"/>
  <c r="L33"/>
  <c r="M33"/>
  <c r="N33"/>
  <c r="O33"/>
  <c r="P33"/>
  <c r="Q33"/>
  <c r="K34"/>
  <c r="L34"/>
  <c r="M34"/>
  <c r="N34"/>
  <c r="O34"/>
  <c r="P34"/>
  <c r="Q34"/>
  <c r="K35"/>
  <c r="L35"/>
  <c r="M35"/>
  <c r="N35"/>
  <c r="O35"/>
  <c r="P35"/>
  <c r="Q35"/>
  <c r="J35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F35"/>
  <c r="G35"/>
  <c r="H35"/>
  <c r="A35"/>
  <c r="S34"/>
  <c r="J34"/>
  <c r="A34"/>
  <c r="S33"/>
  <c r="J33"/>
  <c r="A33"/>
  <c r="S32"/>
  <c r="J32"/>
  <c r="A32"/>
  <c r="S31"/>
  <c r="J31"/>
  <c r="A31"/>
  <c r="S30"/>
  <c r="J30"/>
  <c r="A30"/>
  <c r="S28"/>
  <c r="J28"/>
  <c r="A28"/>
  <c r="T21"/>
  <c r="U21"/>
  <c r="V21"/>
  <c r="W21"/>
  <c r="X21"/>
  <c r="Y21"/>
  <c r="Z21"/>
  <c r="T22"/>
  <c r="U22"/>
  <c r="V22"/>
  <c r="W22"/>
  <c r="X22"/>
  <c r="Y22"/>
  <c r="Z22"/>
  <c r="T23"/>
  <c r="U23"/>
  <c r="V23"/>
  <c r="W23"/>
  <c r="X23"/>
  <c r="Y23"/>
  <c r="Z23"/>
  <c r="T24"/>
  <c r="U24"/>
  <c r="V24"/>
  <c r="W24"/>
  <c r="X24"/>
  <c r="Y24"/>
  <c r="Z24"/>
  <c r="T25"/>
  <c r="U25"/>
  <c r="V25"/>
  <c r="W25"/>
  <c r="X25"/>
  <c r="Y25"/>
  <c r="Z25"/>
  <c r="T26"/>
  <c r="U26"/>
  <c r="V26"/>
  <c r="W26"/>
  <c r="X26"/>
  <c r="Y26"/>
  <c r="Z26"/>
  <c r="S26"/>
  <c r="K21"/>
  <c r="L21"/>
  <c r="M21"/>
  <c r="N21"/>
  <c r="O21"/>
  <c r="P21"/>
  <c r="Q21"/>
  <c r="K22"/>
  <c r="L22"/>
  <c r="M22"/>
  <c r="N22"/>
  <c r="O22"/>
  <c r="P22"/>
  <c r="Q22"/>
  <c r="K23"/>
  <c r="L23"/>
  <c r="M23"/>
  <c r="N23"/>
  <c r="O23"/>
  <c r="P23"/>
  <c r="Q23"/>
  <c r="K24"/>
  <c r="L24"/>
  <c r="M24"/>
  <c r="N24"/>
  <c r="O24"/>
  <c r="P24"/>
  <c r="Q24"/>
  <c r="K25"/>
  <c r="L25"/>
  <c r="M25"/>
  <c r="N25"/>
  <c r="O25"/>
  <c r="P25"/>
  <c r="Q25"/>
  <c r="K26"/>
  <c r="L26"/>
  <c r="M26"/>
  <c r="N26"/>
  <c r="O26"/>
  <c r="P26"/>
  <c r="Q26"/>
  <c r="J26"/>
  <c r="B21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A26"/>
  <c r="S25"/>
  <c r="J25"/>
  <c r="A25"/>
  <c r="S24"/>
  <c r="J24"/>
  <c r="A24"/>
  <c r="S23"/>
  <c r="J23"/>
  <c r="A23"/>
  <c r="S22"/>
  <c r="J22"/>
  <c r="A22"/>
  <c r="S21"/>
  <c r="J21"/>
  <c r="A21"/>
  <c r="S19"/>
  <c r="J19"/>
  <c r="A19"/>
  <c r="T12"/>
  <c r="U12"/>
  <c r="V12"/>
  <c r="W12"/>
  <c r="X12"/>
  <c r="Y12"/>
  <c r="Z12"/>
  <c r="T13"/>
  <c r="U13"/>
  <c r="V13"/>
  <c r="W13"/>
  <c r="X13"/>
  <c r="Y13"/>
  <c r="Z13"/>
  <c r="T14"/>
  <c r="U14"/>
  <c r="V14"/>
  <c r="W14"/>
  <c r="X14"/>
  <c r="Y14"/>
  <c r="Z14"/>
  <c r="T15"/>
  <c r="U15"/>
  <c r="V15"/>
  <c r="W15"/>
  <c r="X15"/>
  <c r="Y15"/>
  <c r="Z15"/>
  <c r="T16"/>
  <c r="U16"/>
  <c r="V16"/>
  <c r="W16"/>
  <c r="X16"/>
  <c r="Y16"/>
  <c r="Z16"/>
  <c r="T17"/>
  <c r="U17"/>
  <c r="V17"/>
  <c r="W17"/>
  <c r="X17"/>
  <c r="Y17"/>
  <c r="Z17"/>
  <c r="S17"/>
  <c r="K12"/>
  <c r="L12"/>
  <c r="M12"/>
  <c r="N12"/>
  <c r="O12"/>
  <c r="P12"/>
  <c r="Q12"/>
  <c r="K13"/>
  <c r="L13"/>
  <c r="M13"/>
  <c r="N13"/>
  <c r="O13"/>
  <c r="P13"/>
  <c r="Q13"/>
  <c r="K14"/>
  <c r="L14"/>
  <c r="M14"/>
  <c r="N14"/>
  <c r="O14"/>
  <c r="P14"/>
  <c r="Q14"/>
  <c r="K15"/>
  <c r="L15"/>
  <c r="M15"/>
  <c r="N15"/>
  <c r="O15"/>
  <c r="P15"/>
  <c r="Q15"/>
  <c r="K16"/>
  <c r="L16"/>
  <c r="M16"/>
  <c r="N16"/>
  <c r="O16"/>
  <c r="P16"/>
  <c r="Q16"/>
  <c r="K17"/>
  <c r="L17"/>
  <c r="M17"/>
  <c r="N17"/>
  <c r="O17"/>
  <c r="P17"/>
  <c r="Q17"/>
  <c r="J17"/>
  <c r="B12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G17"/>
  <c r="H17"/>
  <c r="A17"/>
  <c r="S16"/>
  <c r="J16"/>
  <c r="A16"/>
  <c r="S15"/>
  <c r="J15"/>
  <c r="A15"/>
  <c r="S14"/>
  <c r="J14"/>
  <c r="A14"/>
  <c r="S13"/>
  <c r="J13"/>
  <c r="A13"/>
  <c r="S12"/>
  <c r="J12"/>
  <c r="A12"/>
  <c r="S10"/>
  <c r="J10"/>
  <c r="A10"/>
  <c r="T3"/>
  <c r="U3"/>
  <c r="V3"/>
  <c r="W3"/>
  <c r="X3"/>
  <c r="Y3"/>
  <c r="Z3"/>
  <c r="T4"/>
  <c r="U4"/>
  <c r="V4"/>
  <c r="W4"/>
  <c r="X4"/>
  <c r="Y4"/>
  <c r="Z4"/>
  <c r="T5"/>
  <c r="U5"/>
  <c r="V5"/>
  <c r="W5"/>
  <c r="X5"/>
  <c r="Y5"/>
  <c r="Z5"/>
  <c r="T6"/>
  <c r="U6"/>
  <c r="V6"/>
  <c r="W6"/>
  <c r="X6"/>
  <c r="Y6"/>
  <c r="Z6"/>
  <c r="T7"/>
  <c r="U7"/>
  <c r="V7"/>
  <c r="W7"/>
  <c r="X7"/>
  <c r="Y7"/>
  <c r="Z7"/>
  <c r="T8"/>
  <c r="U8"/>
  <c r="V8"/>
  <c r="W8"/>
  <c r="X8"/>
  <c r="Y8"/>
  <c r="Z8"/>
  <c r="S8"/>
  <c r="K3"/>
  <c r="L3"/>
  <c r="M3"/>
  <c r="N3"/>
  <c r="O3"/>
  <c r="P3"/>
  <c r="Q3"/>
  <c r="K4"/>
  <c r="L4"/>
  <c r="M4"/>
  <c r="N4"/>
  <c r="O4"/>
  <c r="P4"/>
  <c r="Q4"/>
  <c r="K5"/>
  <c r="L5"/>
  <c r="M5"/>
  <c r="N5"/>
  <c r="O5"/>
  <c r="P5"/>
  <c r="Q5"/>
  <c r="K6"/>
  <c r="L6"/>
  <c r="M6"/>
  <c r="N6"/>
  <c r="O6"/>
  <c r="P6"/>
  <c r="Q6"/>
  <c r="K7"/>
  <c r="L7"/>
  <c r="M7"/>
  <c r="N7"/>
  <c r="O7"/>
  <c r="P7"/>
  <c r="Q7"/>
  <c r="K8"/>
  <c r="L8"/>
  <c r="M8"/>
  <c r="N8"/>
  <c r="O8"/>
  <c r="P8"/>
  <c r="Q8"/>
  <c r="J8"/>
  <c r="B3"/>
  <c r="C3"/>
  <c r="D3"/>
  <c r="E3"/>
  <c r="F3"/>
  <c r="G3"/>
  <c r="H3"/>
  <c r="B4"/>
  <c r="C4"/>
  <c r="D4"/>
  <c r="E4"/>
  <c r="F4"/>
  <c r="G4"/>
  <c r="H4"/>
  <c r="B5"/>
  <c r="C5"/>
  <c r="D5"/>
  <c r="E5"/>
  <c r="F5"/>
  <c r="G5"/>
  <c r="H5"/>
  <c r="B6"/>
  <c r="C6"/>
  <c r="D6"/>
  <c r="E6"/>
  <c r="F6"/>
  <c r="G6"/>
  <c r="H6"/>
  <c r="B7"/>
  <c r="C7"/>
  <c r="D7"/>
  <c r="E7"/>
  <c r="F7"/>
  <c r="G7"/>
  <c r="H7"/>
  <c r="B8"/>
  <c r="C8"/>
  <c r="D8"/>
  <c r="E8"/>
  <c r="F8"/>
  <c r="G8"/>
  <c r="H8"/>
  <c r="A8"/>
  <c r="S7"/>
  <c r="J7"/>
  <c r="A7"/>
  <c r="S6"/>
  <c r="J6"/>
  <c r="A6"/>
  <c r="S5"/>
  <c r="J5"/>
  <c r="A5"/>
  <c r="S4"/>
  <c r="J4"/>
  <c r="A4"/>
  <c r="S3"/>
  <c r="J3"/>
  <c r="A3"/>
  <c r="S1"/>
  <c r="J1"/>
  <c r="A1"/>
  <c r="B3" i="10"/>
  <c r="AT3"/>
  <c r="Y1"/>
  <c r="A1"/>
  <c r="AT4"/>
  <c r="AT5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U33"/>
  <c r="AS33"/>
  <c r="AP3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Q33"/>
  <c r="AO33"/>
  <c r="AL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M33"/>
  <c r="AK33"/>
  <c r="AH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I33"/>
  <c r="AG33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E33"/>
  <c r="AC33"/>
  <c r="Z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AA33"/>
  <c r="Y33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W33"/>
  <c r="U33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S33"/>
  <c r="Q33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O33"/>
  <c r="M3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K33"/>
  <c r="I3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G33"/>
  <c r="E3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C33"/>
  <c r="A33"/>
  <c r="AU32"/>
  <c r="AS32"/>
  <c r="AQ32"/>
  <c r="AO32"/>
  <c r="AM32"/>
  <c r="AK32"/>
  <c r="AI32"/>
  <c r="AG32"/>
  <c r="AE32"/>
  <c r="AC32"/>
  <c r="AA32"/>
  <c r="Y32"/>
  <c r="W32"/>
  <c r="U32"/>
  <c r="S32"/>
  <c r="Q32"/>
  <c r="O32"/>
  <c r="M32"/>
  <c r="K32"/>
  <c r="I32"/>
  <c r="G32"/>
  <c r="E32"/>
  <c r="C32"/>
  <c r="A32"/>
  <c r="AU31"/>
  <c r="AS31"/>
  <c r="AQ31"/>
  <c r="AO31"/>
  <c r="AM31"/>
  <c r="AK31"/>
  <c r="AI31"/>
  <c r="AG31"/>
  <c r="AE31"/>
  <c r="AC31"/>
  <c r="AA31"/>
  <c r="Y31"/>
  <c r="W31"/>
  <c r="U31"/>
  <c r="S31"/>
  <c r="Q31"/>
  <c r="O31"/>
  <c r="M31"/>
  <c r="K31"/>
  <c r="I31"/>
  <c r="G31"/>
  <c r="E31"/>
  <c r="C31"/>
  <c r="A31"/>
  <c r="AU30"/>
  <c r="AS30"/>
  <c r="AQ30"/>
  <c r="AO30"/>
  <c r="AM30"/>
  <c r="AK30"/>
  <c r="AI30"/>
  <c r="AG30"/>
  <c r="AE30"/>
  <c r="AC30"/>
  <c r="AA30"/>
  <c r="Y30"/>
  <c r="W30"/>
  <c r="U30"/>
  <c r="S30"/>
  <c r="Q30"/>
  <c r="O30"/>
  <c r="M30"/>
  <c r="K30"/>
  <c r="I30"/>
  <c r="G30"/>
  <c r="E30"/>
  <c r="C30"/>
  <c r="A30"/>
  <c r="AU29"/>
  <c r="AS29"/>
  <c r="AQ29"/>
  <c r="AO29"/>
  <c r="AM29"/>
  <c r="AK29"/>
  <c r="AI29"/>
  <c r="AG29"/>
  <c r="AE29"/>
  <c r="AC29"/>
  <c r="AA29"/>
  <c r="Y29"/>
  <c r="W29"/>
  <c r="U29"/>
  <c r="S29"/>
  <c r="Q29"/>
  <c r="O29"/>
  <c r="M29"/>
  <c r="K29"/>
  <c r="I29"/>
  <c r="G29"/>
  <c r="E29"/>
  <c r="C29"/>
  <c r="A29"/>
  <c r="AU28"/>
  <c r="AS28"/>
  <c r="AQ28"/>
  <c r="AO28"/>
  <c r="AM28"/>
  <c r="AK28"/>
  <c r="AI28"/>
  <c r="AG28"/>
  <c r="AE28"/>
  <c r="AC28"/>
  <c r="AA28"/>
  <c r="Y28"/>
  <c r="W28"/>
  <c r="U28"/>
  <c r="S28"/>
  <c r="Q28"/>
  <c r="O28"/>
  <c r="M28"/>
  <c r="K28"/>
  <c r="I28"/>
  <c r="G28"/>
  <c r="E28"/>
  <c r="C28"/>
  <c r="A28"/>
  <c r="AU27"/>
  <c r="AS27"/>
  <c r="AQ27"/>
  <c r="AO27"/>
  <c r="AM27"/>
  <c r="AK27"/>
  <c r="AI27"/>
  <c r="AG27"/>
  <c r="AE27"/>
  <c r="AC27"/>
  <c r="AA27"/>
  <c r="Y27"/>
  <c r="W27"/>
  <c r="U27"/>
  <c r="S27"/>
  <c r="Q27"/>
  <c r="O27"/>
  <c r="M27"/>
  <c r="K27"/>
  <c r="I27"/>
  <c r="G27"/>
  <c r="E27"/>
  <c r="C27"/>
  <c r="A27"/>
  <c r="AU26"/>
  <c r="AS26"/>
  <c r="AQ26"/>
  <c r="AO26"/>
  <c r="AM26"/>
  <c r="AK26"/>
  <c r="AI26"/>
  <c r="AG26"/>
  <c r="AE26"/>
  <c r="AC26"/>
  <c r="AA26"/>
  <c r="Y26"/>
  <c r="W26"/>
  <c r="U26"/>
  <c r="S26"/>
  <c r="Q26"/>
  <c r="O26"/>
  <c r="M26"/>
  <c r="K26"/>
  <c r="I26"/>
  <c r="G26"/>
  <c r="E26"/>
  <c r="C26"/>
  <c r="A26"/>
  <c r="AU25"/>
  <c r="AS25"/>
  <c r="AQ25"/>
  <c r="AO25"/>
  <c r="AM25"/>
  <c r="AK25"/>
  <c r="AI25"/>
  <c r="AG25"/>
  <c r="AE25"/>
  <c r="AC25"/>
  <c r="AA25"/>
  <c r="Y25"/>
  <c r="W25"/>
  <c r="U25"/>
  <c r="S25"/>
  <c r="Q25"/>
  <c r="O25"/>
  <c r="M25"/>
  <c r="K25"/>
  <c r="I25"/>
  <c r="G25"/>
  <c r="E25"/>
  <c r="C25"/>
  <c r="A25"/>
  <c r="AU24"/>
  <c r="AS24"/>
  <c r="AQ24"/>
  <c r="AO24"/>
  <c r="AM24"/>
  <c r="AK24"/>
  <c r="AI24"/>
  <c r="AG24"/>
  <c r="AE24"/>
  <c r="AC24"/>
  <c r="AA24"/>
  <c r="Y24"/>
  <c r="W24"/>
  <c r="U24"/>
  <c r="S24"/>
  <c r="Q24"/>
  <c r="O24"/>
  <c r="M24"/>
  <c r="K24"/>
  <c r="I24"/>
  <c r="G24"/>
  <c r="E24"/>
  <c r="C24"/>
  <c r="A24"/>
  <c r="AU23"/>
  <c r="AS23"/>
  <c r="AQ23"/>
  <c r="AO23"/>
  <c r="AM23"/>
  <c r="AK23"/>
  <c r="AI23"/>
  <c r="AG23"/>
  <c r="AE23"/>
  <c r="AC23"/>
  <c r="AA23"/>
  <c r="Y23"/>
  <c r="W23"/>
  <c r="U23"/>
  <c r="S23"/>
  <c r="Q23"/>
  <c r="O23"/>
  <c r="M23"/>
  <c r="K23"/>
  <c r="I23"/>
  <c r="G23"/>
  <c r="E23"/>
  <c r="C23"/>
  <c r="A23"/>
  <c r="AU22"/>
  <c r="AS22"/>
  <c r="AQ22"/>
  <c r="AO22"/>
  <c r="AM22"/>
  <c r="AK22"/>
  <c r="AI22"/>
  <c r="AG22"/>
  <c r="AE22"/>
  <c r="AC22"/>
  <c r="AA22"/>
  <c r="Y22"/>
  <c r="W22"/>
  <c r="U22"/>
  <c r="S22"/>
  <c r="Q22"/>
  <c r="O22"/>
  <c r="M22"/>
  <c r="K22"/>
  <c r="I22"/>
  <c r="G22"/>
  <c r="E22"/>
  <c r="C22"/>
  <c r="A22"/>
  <c r="AU21"/>
  <c r="AS21"/>
  <c r="AQ21"/>
  <c r="AO21"/>
  <c r="AM21"/>
  <c r="AK21"/>
  <c r="AI21"/>
  <c r="AG21"/>
  <c r="AE21"/>
  <c r="AC21"/>
  <c r="AA21"/>
  <c r="Y21"/>
  <c r="W21"/>
  <c r="U21"/>
  <c r="S21"/>
  <c r="Q21"/>
  <c r="O21"/>
  <c r="M21"/>
  <c r="K21"/>
  <c r="I21"/>
  <c r="G21"/>
  <c r="E21"/>
  <c r="C21"/>
  <c r="A21"/>
  <c r="AU20"/>
  <c r="AS20"/>
  <c r="AQ20"/>
  <c r="AO20"/>
  <c r="AM20"/>
  <c r="AK20"/>
  <c r="AI20"/>
  <c r="AG20"/>
  <c r="AE20"/>
  <c r="AC20"/>
  <c r="AA20"/>
  <c r="Y20"/>
  <c r="W20"/>
  <c r="U20"/>
  <c r="S20"/>
  <c r="Q20"/>
  <c r="O20"/>
  <c r="M20"/>
  <c r="K20"/>
  <c r="I20"/>
  <c r="G20"/>
  <c r="E20"/>
  <c r="C20"/>
  <c r="A20"/>
  <c r="AU19"/>
  <c r="AS19"/>
  <c r="AQ19"/>
  <c r="AO19"/>
  <c r="AM19"/>
  <c r="AK19"/>
  <c r="AI19"/>
  <c r="AG19"/>
  <c r="AE19"/>
  <c r="AC19"/>
  <c r="AA19"/>
  <c r="Y19"/>
  <c r="W19"/>
  <c r="U19"/>
  <c r="S19"/>
  <c r="Q19"/>
  <c r="O19"/>
  <c r="M19"/>
  <c r="K19"/>
  <c r="I19"/>
  <c r="G19"/>
  <c r="E19"/>
  <c r="C19"/>
  <c r="A19"/>
  <c r="AU18"/>
  <c r="AS18"/>
  <c r="AQ18"/>
  <c r="AO18"/>
  <c r="AM18"/>
  <c r="AK18"/>
  <c r="AI18"/>
  <c r="AG18"/>
  <c r="AE18"/>
  <c r="AC18"/>
  <c r="AA18"/>
  <c r="Y18"/>
  <c r="W18"/>
  <c r="U18"/>
  <c r="S18"/>
  <c r="Q18"/>
  <c r="O18"/>
  <c r="M18"/>
  <c r="K18"/>
  <c r="I18"/>
  <c r="G18"/>
  <c r="E18"/>
  <c r="C18"/>
  <c r="A18"/>
  <c r="AU17"/>
  <c r="AS17"/>
  <c r="AQ17"/>
  <c r="AO17"/>
  <c r="AM17"/>
  <c r="AK17"/>
  <c r="AI17"/>
  <c r="AG17"/>
  <c r="AE17"/>
  <c r="AC17"/>
  <c r="AA17"/>
  <c r="Y17"/>
  <c r="W17"/>
  <c r="U17"/>
  <c r="S17"/>
  <c r="Q17"/>
  <c r="O17"/>
  <c r="M17"/>
  <c r="K17"/>
  <c r="I17"/>
  <c r="G17"/>
  <c r="E17"/>
  <c r="C17"/>
  <c r="A17"/>
  <c r="AU16"/>
  <c r="AS16"/>
  <c r="AQ16"/>
  <c r="AO16"/>
  <c r="AM16"/>
  <c r="AK16"/>
  <c r="AI16"/>
  <c r="AG16"/>
  <c r="AE16"/>
  <c r="AC16"/>
  <c r="AA16"/>
  <c r="Y16"/>
  <c r="W16"/>
  <c r="U16"/>
  <c r="S16"/>
  <c r="Q16"/>
  <c r="O16"/>
  <c r="M16"/>
  <c r="K16"/>
  <c r="I16"/>
  <c r="G16"/>
  <c r="E16"/>
  <c r="C16"/>
  <c r="A16"/>
  <c r="AU15"/>
  <c r="AS15"/>
  <c r="AQ15"/>
  <c r="AO15"/>
  <c r="AM15"/>
  <c r="AK15"/>
  <c r="AI15"/>
  <c r="AG15"/>
  <c r="AE15"/>
  <c r="AC15"/>
  <c r="AA15"/>
  <c r="Y15"/>
  <c r="W15"/>
  <c r="U15"/>
  <c r="S15"/>
  <c r="Q15"/>
  <c r="O15"/>
  <c r="M15"/>
  <c r="K15"/>
  <c r="I15"/>
  <c r="G15"/>
  <c r="E15"/>
  <c r="C15"/>
  <c r="A15"/>
  <c r="AU14"/>
  <c r="AS14"/>
  <c r="AQ14"/>
  <c r="AO14"/>
  <c r="AM14"/>
  <c r="AK14"/>
  <c r="AI14"/>
  <c r="AG14"/>
  <c r="AE14"/>
  <c r="AC14"/>
  <c r="AA14"/>
  <c r="Y14"/>
  <c r="W14"/>
  <c r="U14"/>
  <c r="S14"/>
  <c r="Q14"/>
  <c r="O14"/>
  <c r="M14"/>
  <c r="K14"/>
  <c r="I14"/>
  <c r="G14"/>
  <c r="E14"/>
  <c r="C14"/>
  <c r="A14"/>
  <c r="AU13"/>
  <c r="AS13"/>
  <c r="AQ13"/>
  <c r="AO13"/>
  <c r="AM13"/>
  <c r="AK13"/>
  <c r="AI13"/>
  <c r="AG13"/>
  <c r="AE13"/>
  <c r="AC13"/>
  <c r="AA13"/>
  <c r="Y13"/>
  <c r="W13"/>
  <c r="U13"/>
  <c r="S13"/>
  <c r="Q13"/>
  <c r="O13"/>
  <c r="M13"/>
  <c r="K13"/>
  <c r="I13"/>
  <c r="G13"/>
  <c r="E13"/>
  <c r="C13"/>
  <c r="A13"/>
  <c r="AU12"/>
  <c r="AS12"/>
  <c r="AQ12"/>
  <c r="AO12"/>
  <c r="AM12"/>
  <c r="AK12"/>
  <c r="AI12"/>
  <c r="AG12"/>
  <c r="AE12"/>
  <c r="AC12"/>
  <c r="AA12"/>
  <c r="Y12"/>
  <c r="W12"/>
  <c r="U12"/>
  <c r="S12"/>
  <c r="Q12"/>
  <c r="O12"/>
  <c r="M12"/>
  <c r="K12"/>
  <c r="I12"/>
  <c r="G12"/>
  <c r="E12"/>
  <c r="C12"/>
  <c r="A12"/>
  <c r="AU11"/>
  <c r="AS11"/>
  <c r="AQ11"/>
  <c r="AO11"/>
  <c r="AM11"/>
  <c r="AK11"/>
  <c r="AI11"/>
  <c r="AG11"/>
  <c r="AE11"/>
  <c r="AC11"/>
  <c r="AA11"/>
  <c r="Y11"/>
  <c r="W11"/>
  <c r="U11"/>
  <c r="S11"/>
  <c r="Q11"/>
  <c r="O11"/>
  <c r="M11"/>
  <c r="K11"/>
  <c r="I11"/>
  <c r="G11"/>
  <c r="E11"/>
  <c r="C11"/>
  <c r="A11"/>
  <c r="AU10"/>
  <c r="AS10"/>
  <c r="AQ10"/>
  <c r="AO10"/>
  <c r="AM10"/>
  <c r="AK10"/>
  <c r="AI10"/>
  <c r="AG10"/>
  <c r="AE10"/>
  <c r="AC10"/>
  <c r="AA10"/>
  <c r="Y10"/>
  <c r="W10"/>
  <c r="U10"/>
  <c r="S10"/>
  <c r="Q10"/>
  <c r="O10"/>
  <c r="M10"/>
  <c r="K10"/>
  <c r="I10"/>
  <c r="G10"/>
  <c r="E10"/>
  <c r="C10"/>
  <c r="A10"/>
  <c r="AU9"/>
  <c r="AS9"/>
  <c r="AQ9"/>
  <c r="AO9"/>
  <c r="AM9"/>
  <c r="AK9"/>
  <c r="AI9"/>
  <c r="AG9"/>
  <c r="AE9"/>
  <c r="AC9"/>
  <c r="AA9"/>
  <c r="Y9"/>
  <c r="W9"/>
  <c r="U9"/>
  <c r="S9"/>
  <c r="Q9"/>
  <c r="O9"/>
  <c r="M9"/>
  <c r="K9"/>
  <c r="I9"/>
  <c r="G9"/>
  <c r="E9"/>
  <c r="C9"/>
  <c r="A9"/>
  <c r="AU8"/>
  <c r="AS8"/>
  <c r="AQ8"/>
  <c r="AO8"/>
  <c r="AM8"/>
  <c r="AK8"/>
  <c r="AI8"/>
  <c r="AG8"/>
  <c r="AE8"/>
  <c r="AC8"/>
  <c r="AA8"/>
  <c r="Y8"/>
  <c r="W8"/>
  <c r="U8"/>
  <c r="S8"/>
  <c r="Q8"/>
  <c r="O8"/>
  <c r="M8"/>
  <c r="K8"/>
  <c r="I8"/>
  <c r="G8"/>
  <c r="E8"/>
  <c r="C8"/>
  <c r="A8"/>
  <c r="AU7"/>
  <c r="AS7"/>
  <c r="AQ7"/>
  <c r="AO7"/>
  <c r="AM7"/>
  <c r="AK7"/>
  <c r="AI7"/>
  <c r="AG7"/>
  <c r="AE7"/>
  <c r="AC7"/>
  <c r="AA7"/>
  <c r="Y7"/>
  <c r="W7"/>
  <c r="U7"/>
  <c r="S7"/>
  <c r="Q7"/>
  <c r="O7"/>
  <c r="M7"/>
  <c r="K7"/>
  <c r="I7"/>
  <c r="G7"/>
  <c r="E7"/>
  <c r="C7"/>
  <c r="A7"/>
  <c r="AU6"/>
  <c r="AS6"/>
  <c r="AQ6"/>
  <c r="AO6"/>
  <c r="AM6"/>
  <c r="AK6"/>
  <c r="AI6"/>
  <c r="AG6"/>
  <c r="AE6"/>
  <c r="AC6"/>
  <c r="AA6"/>
  <c r="Y6"/>
  <c r="W6"/>
  <c r="U6"/>
  <c r="S6"/>
  <c r="Q6"/>
  <c r="O6"/>
  <c r="M6"/>
  <c r="K6"/>
  <c r="I6"/>
  <c r="G6"/>
  <c r="E6"/>
  <c r="C6"/>
  <c r="A6"/>
  <c r="AU5"/>
  <c r="AS5"/>
  <c r="AQ5"/>
  <c r="AO5"/>
  <c r="AM5"/>
  <c r="AK5"/>
  <c r="AI5"/>
  <c r="AG5"/>
  <c r="AE5"/>
  <c r="AC5"/>
  <c r="AA5"/>
  <c r="Y5"/>
  <c r="W5"/>
  <c r="U5"/>
  <c r="S5"/>
  <c r="Q5"/>
  <c r="O5"/>
  <c r="M5"/>
  <c r="K5"/>
  <c r="I5"/>
  <c r="G5"/>
  <c r="E5"/>
  <c r="C5"/>
  <c r="A5"/>
  <c r="AU4"/>
  <c r="AS4"/>
  <c r="AQ4"/>
  <c r="AO4"/>
  <c r="AM4"/>
  <c r="AK4"/>
  <c r="AI4"/>
  <c r="AG4"/>
  <c r="AE4"/>
  <c r="AC4"/>
  <c r="AA4"/>
  <c r="Y4"/>
  <c r="W4"/>
  <c r="U4"/>
  <c r="S4"/>
  <c r="Q4"/>
  <c r="O4"/>
  <c r="M4"/>
  <c r="K4"/>
  <c r="I4"/>
  <c r="G4"/>
  <c r="E4"/>
  <c r="C4"/>
  <c r="A4"/>
  <c r="AU3"/>
  <c r="AS3"/>
  <c r="AQ3"/>
  <c r="AO3"/>
  <c r="AM3"/>
  <c r="AK3"/>
  <c r="AI3"/>
  <c r="AG3"/>
  <c r="AE3"/>
  <c r="AC3"/>
  <c r="AA3"/>
  <c r="Y3"/>
  <c r="W3"/>
  <c r="U3"/>
  <c r="S3"/>
  <c r="Q3"/>
  <c r="O3"/>
  <c r="M3"/>
  <c r="K3"/>
  <c r="I3"/>
  <c r="G3"/>
  <c r="E3"/>
  <c r="C3"/>
  <c r="A3"/>
  <c r="AS2"/>
  <c r="AO2"/>
  <c r="AK2"/>
  <c r="AG2"/>
  <c r="AC2"/>
  <c r="Y2"/>
  <c r="U2"/>
  <c r="Q2"/>
  <c r="M2"/>
  <c r="I2"/>
  <c r="E2"/>
  <c r="A2"/>
  <c r="D10" i="3"/>
  <c r="B3" i="1"/>
  <c r="B4"/>
  <c r="B2"/>
  <c r="B3" i="9"/>
  <c r="B9"/>
  <c r="B15"/>
  <c r="B21"/>
  <c r="B27"/>
  <c r="B33"/>
  <c r="B39"/>
  <c r="B45"/>
  <c r="B51"/>
  <c r="B57"/>
  <c r="B63"/>
  <c r="B69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C71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C65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C59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C53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C47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C41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C35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C29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C23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C17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C11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C5"/>
  <c r="AC67"/>
  <c r="AC61"/>
  <c r="AC55"/>
  <c r="AC49"/>
  <c r="AC43"/>
  <c r="AC37"/>
  <c r="AC31"/>
  <c r="AC25"/>
  <c r="AC19"/>
  <c r="AC13"/>
  <c r="AC7"/>
  <c r="AC1"/>
  <c r="AD69"/>
  <c r="AE69"/>
  <c r="AF69"/>
  <c r="AF70"/>
  <c r="AF68"/>
  <c r="AE70"/>
  <c r="AE68"/>
  <c r="AD70"/>
  <c r="AD68"/>
  <c r="AD63"/>
  <c r="AE63"/>
  <c r="AF63"/>
  <c r="AF64"/>
  <c r="AF62"/>
  <c r="AE64"/>
  <c r="AE62"/>
  <c r="AD64"/>
  <c r="AD62"/>
  <c r="AD57"/>
  <c r="AE57"/>
  <c r="AF57"/>
  <c r="AF58"/>
  <c r="AF56"/>
  <c r="AE58"/>
  <c r="AE56"/>
  <c r="AD58"/>
  <c r="AD56"/>
  <c r="AD51"/>
  <c r="AE51"/>
  <c r="AF51"/>
  <c r="AF52"/>
  <c r="AF50"/>
  <c r="AE52"/>
  <c r="AE50"/>
  <c r="AD52"/>
  <c r="AD50"/>
  <c r="AD45"/>
  <c r="AE45"/>
  <c r="AF45"/>
  <c r="AF46"/>
  <c r="AF44"/>
  <c r="AE46"/>
  <c r="AE44"/>
  <c r="AD46"/>
  <c r="AD44"/>
  <c r="AD39"/>
  <c r="AE39"/>
  <c r="AF39"/>
  <c r="AF40"/>
  <c r="AF38"/>
  <c r="AE40"/>
  <c r="AE38"/>
  <c r="AD40"/>
  <c r="AD38"/>
  <c r="AD33"/>
  <c r="AE33"/>
  <c r="AF33"/>
  <c r="AF34"/>
  <c r="AF32"/>
  <c r="AE34"/>
  <c r="AE32"/>
  <c r="AD34"/>
  <c r="AD32"/>
  <c r="AD27"/>
  <c r="AE27"/>
  <c r="AF27"/>
  <c r="AF28"/>
  <c r="AF26"/>
  <c r="AE28"/>
  <c r="AE26"/>
  <c r="AD28"/>
  <c r="AD26"/>
  <c r="AD21"/>
  <c r="AE21"/>
  <c r="AF21"/>
  <c r="AF22"/>
  <c r="AF20"/>
  <c r="AE22"/>
  <c r="AE20"/>
  <c r="AD22"/>
  <c r="AD20"/>
  <c r="AD15"/>
  <c r="AE15"/>
  <c r="AF15"/>
  <c r="AF16"/>
  <c r="AF14"/>
  <c r="AE16"/>
  <c r="AE14"/>
  <c r="AD16"/>
  <c r="AD14"/>
  <c r="AD9"/>
  <c r="AE9"/>
  <c r="AF9"/>
  <c r="AF10"/>
  <c r="AF8"/>
  <c r="AE10"/>
  <c r="AE8"/>
  <c r="AD10"/>
  <c r="AD8"/>
  <c r="AD3"/>
  <c r="AE3"/>
  <c r="AF3"/>
  <c r="AF4"/>
  <c r="AF2"/>
  <c r="AE4"/>
  <c r="AE2"/>
  <c r="AD4"/>
  <c r="AD2"/>
  <c r="B4"/>
  <c r="B2"/>
  <c r="AF71"/>
  <c r="AE71"/>
  <c r="AD71"/>
  <c r="AF65"/>
  <c r="AE65"/>
  <c r="AD65"/>
  <c r="AF59"/>
  <c r="AE59"/>
  <c r="AD59"/>
  <c r="AF53"/>
  <c r="AE53"/>
  <c r="AD53"/>
  <c r="AF47"/>
  <c r="AE47"/>
  <c r="AD47"/>
  <c r="AF41"/>
  <c r="AE41"/>
  <c r="AD41"/>
  <c r="AF35"/>
  <c r="AE35"/>
  <c r="AD35"/>
  <c r="AF29"/>
  <c r="AE29"/>
  <c r="AD29"/>
  <c r="AF23"/>
  <c r="AE23"/>
  <c r="AD23"/>
  <c r="AF17"/>
  <c r="AE17"/>
  <c r="AD17"/>
  <c r="AF11"/>
  <c r="AE11"/>
  <c r="AD11"/>
  <c r="AE5"/>
  <c r="AF5"/>
  <c r="AD5"/>
  <c r="AF67"/>
  <c r="AE67"/>
  <c r="AD67"/>
  <c r="AF61"/>
  <c r="AE61"/>
  <c r="AD61"/>
  <c r="AF55"/>
  <c r="AE55"/>
  <c r="AD55"/>
  <c r="AF49"/>
  <c r="AE49"/>
  <c r="AD49"/>
  <c r="AF43"/>
  <c r="AE43"/>
  <c r="AD43"/>
  <c r="AF37"/>
  <c r="AE37"/>
  <c r="AD37"/>
  <c r="AF31"/>
  <c r="AE31"/>
  <c r="AD31"/>
  <c r="AF25"/>
  <c r="AE25"/>
  <c r="AD25"/>
  <c r="AF19"/>
  <c r="AE19"/>
  <c r="AD19"/>
  <c r="AF13"/>
  <c r="AE13"/>
  <c r="AD13"/>
  <c r="AF7"/>
  <c r="AE7"/>
  <c r="AD7"/>
  <c r="AE1"/>
  <c r="AF1"/>
  <c r="AD1"/>
  <c r="B67"/>
  <c r="B61"/>
  <c r="B55"/>
  <c r="B49"/>
  <c r="B43"/>
  <c r="B37"/>
  <c r="B31"/>
  <c r="B25"/>
  <c r="B19"/>
  <c r="B13"/>
  <c r="B7"/>
  <c r="B1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AT3" i="6"/>
  <c r="AT4"/>
  <c r="AT5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U33"/>
  <c r="AU32"/>
  <c r="AU31"/>
  <c r="AU30"/>
  <c r="AU29"/>
  <c r="AU28"/>
  <c r="AU27"/>
  <c r="AU26"/>
  <c r="AU25"/>
  <c r="AU24"/>
  <c r="AU23"/>
  <c r="AU22"/>
  <c r="AU21"/>
  <c r="AU20"/>
  <c r="AU19"/>
  <c r="AU18"/>
  <c r="AU17"/>
  <c r="AU16"/>
  <c r="AU15"/>
  <c r="AU14"/>
  <c r="AU13"/>
  <c r="AU12"/>
  <c r="AU11"/>
  <c r="AU10"/>
  <c r="AU9"/>
  <c r="AU8"/>
  <c r="AU7"/>
  <c r="AU6"/>
  <c r="AU5"/>
  <c r="AU4"/>
  <c r="AP3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AQ4"/>
  <c r="AL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M4"/>
  <c r="AH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Z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AA7"/>
  <c r="AA6"/>
  <c r="AA5"/>
  <c r="AA4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O3"/>
  <c r="K3"/>
  <c r="G3"/>
  <c r="C3"/>
  <c r="AU3"/>
  <c r="AQ3"/>
  <c r="AM3"/>
  <c r="AI3"/>
  <c r="AE3"/>
  <c r="AA3"/>
  <c r="W3"/>
  <c r="S3"/>
  <c r="B3" i="8"/>
  <c r="C3"/>
  <c r="D3"/>
  <c r="E3"/>
  <c r="A3"/>
  <c r="T21"/>
  <c r="K21"/>
  <c r="B30"/>
  <c r="K30"/>
  <c r="T30"/>
  <c r="B21"/>
  <c r="B12"/>
  <c r="K12"/>
  <c r="T12"/>
  <c r="T3"/>
  <c r="K3"/>
  <c r="U30"/>
  <c r="V30"/>
  <c r="W30"/>
  <c r="X30"/>
  <c r="Y30"/>
  <c r="Z30"/>
  <c r="T31"/>
  <c r="U31"/>
  <c r="V31"/>
  <c r="W31"/>
  <c r="X31"/>
  <c r="Y31"/>
  <c r="Z31"/>
  <c r="T32"/>
  <c r="U32"/>
  <c r="V32"/>
  <c r="W32"/>
  <c r="X32"/>
  <c r="Y32"/>
  <c r="Z32"/>
  <c r="T33"/>
  <c r="U33"/>
  <c r="V33"/>
  <c r="W33"/>
  <c r="X33"/>
  <c r="Y33"/>
  <c r="Z33"/>
  <c r="T34"/>
  <c r="U34"/>
  <c r="V34"/>
  <c r="W34"/>
  <c r="X34"/>
  <c r="Y34"/>
  <c r="Z34"/>
  <c r="T35"/>
  <c r="U35"/>
  <c r="V35"/>
  <c r="W35"/>
  <c r="S35"/>
  <c r="S34"/>
  <c r="S33"/>
  <c r="S32"/>
  <c r="S31"/>
  <c r="S30"/>
  <c r="U21"/>
  <c r="V21"/>
  <c r="W21"/>
  <c r="X21"/>
  <c r="Y21"/>
  <c r="Z21"/>
  <c r="T22"/>
  <c r="U22"/>
  <c r="V22"/>
  <c r="W22"/>
  <c r="X22"/>
  <c r="Y22"/>
  <c r="Z22"/>
  <c r="T23"/>
  <c r="U23"/>
  <c r="V23"/>
  <c r="W23"/>
  <c r="X23"/>
  <c r="Y23"/>
  <c r="Z23"/>
  <c r="T24"/>
  <c r="U24"/>
  <c r="V24"/>
  <c r="W24"/>
  <c r="X24"/>
  <c r="Y24"/>
  <c r="Z24"/>
  <c r="T25"/>
  <c r="U25"/>
  <c r="V25"/>
  <c r="W25"/>
  <c r="X25"/>
  <c r="Y25"/>
  <c r="Z25"/>
  <c r="T26"/>
  <c r="U26"/>
  <c r="V26"/>
  <c r="W26"/>
  <c r="S26"/>
  <c r="S25"/>
  <c r="S24"/>
  <c r="S23"/>
  <c r="S22"/>
  <c r="S21"/>
  <c r="U12"/>
  <c r="V12"/>
  <c r="W12"/>
  <c r="X12"/>
  <c r="Y12"/>
  <c r="Z12"/>
  <c r="T13"/>
  <c r="U13"/>
  <c r="V13"/>
  <c r="W13"/>
  <c r="X13"/>
  <c r="Y13"/>
  <c r="Z13"/>
  <c r="T14"/>
  <c r="U14"/>
  <c r="V14"/>
  <c r="W14"/>
  <c r="X14"/>
  <c r="Y14"/>
  <c r="Z14"/>
  <c r="T15"/>
  <c r="U15"/>
  <c r="V15"/>
  <c r="W15"/>
  <c r="X15"/>
  <c r="Y15"/>
  <c r="Z15"/>
  <c r="T16"/>
  <c r="U16"/>
  <c r="V16"/>
  <c r="W16"/>
  <c r="X16"/>
  <c r="Y16"/>
  <c r="Z16"/>
  <c r="T17"/>
  <c r="U17"/>
  <c r="V17"/>
  <c r="W17"/>
  <c r="S17"/>
  <c r="S16"/>
  <c r="S15"/>
  <c r="S14"/>
  <c r="S13"/>
  <c r="S12"/>
  <c r="U3"/>
  <c r="V3"/>
  <c r="W3"/>
  <c r="X3"/>
  <c r="Y3"/>
  <c r="Z3"/>
  <c r="T4"/>
  <c r="U4"/>
  <c r="V4"/>
  <c r="W4"/>
  <c r="X4"/>
  <c r="Y4"/>
  <c r="Z4"/>
  <c r="T5"/>
  <c r="U5"/>
  <c r="V5"/>
  <c r="W5"/>
  <c r="X5"/>
  <c r="Y5"/>
  <c r="Z5"/>
  <c r="T6"/>
  <c r="U6"/>
  <c r="V6"/>
  <c r="W6"/>
  <c r="X6"/>
  <c r="Y6"/>
  <c r="Z6"/>
  <c r="T7"/>
  <c r="U7"/>
  <c r="V7"/>
  <c r="W7"/>
  <c r="X7"/>
  <c r="Y7"/>
  <c r="Z7"/>
  <c r="T8"/>
  <c r="U8"/>
  <c r="V8"/>
  <c r="W8"/>
  <c r="S8"/>
  <c r="S7"/>
  <c r="S6"/>
  <c r="S5"/>
  <c r="S4"/>
  <c r="S3"/>
  <c r="L30"/>
  <c r="M30"/>
  <c r="N30"/>
  <c r="O30"/>
  <c r="P30"/>
  <c r="Q30"/>
  <c r="K31"/>
  <c r="L31"/>
  <c r="M31"/>
  <c r="N31"/>
  <c r="O31"/>
  <c r="P31"/>
  <c r="Q31"/>
  <c r="K32"/>
  <c r="L32"/>
  <c r="M32"/>
  <c r="N32"/>
  <c r="O32"/>
  <c r="P32"/>
  <c r="Q32"/>
  <c r="K33"/>
  <c r="L33"/>
  <c r="M33"/>
  <c r="N33"/>
  <c r="O33"/>
  <c r="P33"/>
  <c r="Q33"/>
  <c r="K34"/>
  <c r="L34"/>
  <c r="M34"/>
  <c r="N34"/>
  <c r="O34"/>
  <c r="P34"/>
  <c r="Q34"/>
  <c r="K35"/>
  <c r="L35"/>
  <c r="M35"/>
  <c r="N35"/>
  <c r="J35"/>
  <c r="J34"/>
  <c r="J33"/>
  <c r="J32"/>
  <c r="J31"/>
  <c r="J30"/>
  <c r="L21"/>
  <c r="M21"/>
  <c r="N21"/>
  <c r="O21"/>
  <c r="P21"/>
  <c r="Q21"/>
  <c r="K22"/>
  <c r="L22"/>
  <c r="M22"/>
  <c r="N22"/>
  <c r="O22"/>
  <c r="P22"/>
  <c r="Q22"/>
  <c r="K23"/>
  <c r="L23"/>
  <c r="M23"/>
  <c r="N23"/>
  <c r="O23"/>
  <c r="P23"/>
  <c r="Q23"/>
  <c r="K24"/>
  <c r="L24"/>
  <c r="M24"/>
  <c r="N24"/>
  <c r="O24"/>
  <c r="P24"/>
  <c r="Q24"/>
  <c r="K25"/>
  <c r="L25"/>
  <c r="M25"/>
  <c r="N25"/>
  <c r="O25"/>
  <c r="P25"/>
  <c r="Q25"/>
  <c r="K26"/>
  <c r="L26"/>
  <c r="M26"/>
  <c r="N26"/>
  <c r="J26"/>
  <c r="J25"/>
  <c r="J24"/>
  <c r="J23"/>
  <c r="J22"/>
  <c r="J21"/>
  <c r="L12"/>
  <c r="M12"/>
  <c r="N12"/>
  <c r="O12"/>
  <c r="P12"/>
  <c r="Q12"/>
  <c r="K13"/>
  <c r="L13"/>
  <c r="M13"/>
  <c r="N13"/>
  <c r="O13"/>
  <c r="P13"/>
  <c r="Q13"/>
  <c r="K14"/>
  <c r="L14"/>
  <c r="M14"/>
  <c r="N14"/>
  <c r="O14"/>
  <c r="P14"/>
  <c r="Q14"/>
  <c r="K15"/>
  <c r="L15"/>
  <c r="M15"/>
  <c r="N15"/>
  <c r="O15"/>
  <c r="P15"/>
  <c r="Q15"/>
  <c r="K16"/>
  <c r="L16"/>
  <c r="M16"/>
  <c r="N16"/>
  <c r="O16"/>
  <c r="P16"/>
  <c r="Q16"/>
  <c r="K17"/>
  <c r="L17"/>
  <c r="M17"/>
  <c r="N17"/>
  <c r="J17"/>
  <c r="J16"/>
  <c r="J15"/>
  <c r="J14"/>
  <c r="J13"/>
  <c r="J12"/>
  <c r="L3"/>
  <c r="M3"/>
  <c r="N3"/>
  <c r="O3"/>
  <c r="P3"/>
  <c r="Q3"/>
  <c r="K4"/>
  <c r="L4"/>
  <c r="M4"/>
  <c r="N4"/>
  <c r="O4"/>
  <c r="P4"/>
  <c r="Q4"/>
  <c r="K5"/>
  <c r="L5"/>
  <c r="M5"/>
  <c r="N5"/>
  <c r="O5"/>
  <c r="P5"/>
  <c r="Q5"/>
  <c r="K6"/>
  <c r="L6"/>
  <c r="M6"/>
  <c r="N6"/>
  <c r="O6"/>
  <c r="P6"/>
  <c r="Q6"/>
  <c r="K7"/>
  <c r="L7"/>
  <c r="M7"/>
  <c r="N7"/>
  <c r="O7"/>
  <c r="P7"/>
  <c r="Q7"/>
  <c r="K8"/>
  <c r="L8"/>
  <c r="M8"/>
  <c r="N8"/>
  <c r="J8"/>
  <c r="J7"/>
  <c r="J6"/>
  <c r="J5"/>
  <c r="J4"/>
  <c r="J3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A35"/>
  <c r="A34"/>
  <c r="A33"/>
  <c r="A32"/>
  <c r="A31"/>
  <c r="A30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A26"/>
  <c r="A25"/>
  <c r="A24"/>
  <c r="A23"/>
  <c r="A22"/>
  <c r="A21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A17"/>
  <c r="A16"/>
  <c r="A15"/>
  <c r="A14"/>
  <c r="A13"/>
  <c r="A12"/>
  <c r="F3"/>
  <c r="G3"/>
  <c r="H3"/>
  <c r="B4"/>
  <c r="C4"/>
  <c r="D4"/>
  <c r="E4"/>
  <c r="F4"/>
  <c r="G4"/>
  <c r="H4"/>
  <c r="B5"/>
  <c r="C5"/>
  <c r="D5"/>
  <c r="E5"/>
  <c r="F5"/>
  <c r="G5"/>
  <c r="H5"/>
  <c r="B6"/>
  <c r="C6"/>
  <c r="D6"/>
  <c r="E6"/>
  <c r="F6"/>
  <c r="G6"/>
  <c r="H6"/>
  <c r="B7"/>
  <c r="C7"/>
  <c r="D7"/>
  <c r="E7"/>
  <c r="A7"/>
  <c r="F7"/>
  <c r="G7"/>
  <c r="H7"/>
  <c r="B8"/>
  <c r="C8"/>
  <c r="D8"/>
  <c r="E8"/>
  <c r="A8"/>
  <c r="A6"/>
  <c r="A5"/>
  <c r="A4"/>
  <c r="C3" i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A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H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N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U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A3"/>
  <c r="NB3"/>
  <c r="NB4"/>
  <c r="NB2"/>
  <c r="K3" i="5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A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H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N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U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A3"/>
  <c r="NB3"/>
  <c r="NC3"/>
  <c r="ND3"/>
  <c r="NE3"/>
  <c r="NF3"/>
  <c r="NG3"/>
  <c r="NH3"/>
  <c r="NI3"/>
  <c r="NJ3"/>
  <c r="NK3"/>
  <c r="NL3"/>
  <c r="NM3"/>
  <c r="NN3"/>
  <c r="NO3"/>
  <c r="NP3"/>
  <c r="NQ3"/>
  <c r="NR3"/>
  <c r="NR1"/>
  <c r="NK1"/>
  <c r="ND1"/>
  <c r="MW1"/>
  <c r="MP1"/>
  <c r="MI1"/>
  <c r="MB1"/>
  <c r="LU1"/>
  <c r="LN1"/>
  <c r="LG1"/>
  <c r="KZ1"/>
  <c r="KS1"/>
  <c r="KL1"/>
  <c r="KE1"/>
  <c r="JX1"/>
  <c r="JQ1"/>
  <c r="JJ1"/>
  <c r="JC1"/>
  <c r="IV1"/>
  <c r="IO1"/>
  <c r="IH1"/>
  <c r="IA1"/>
  <c r="HT1"/>
  <c r="HM1"/>
  <c r="HF1"/>
  <c r="GY1"/>
  <c r="GR1"/>
  <c r="GK1"/>
  <c r="GD1"/>
  <c r="FW1"/>
  <c r="FP1"/>
  <c r="FI1"/>
  <c r="FB1"/>
  <c r="EU1"/>
  <c r="EN1"/>
  <c r="EG1"/>
  <c r="DZ1"/>
  <c r="DS1"/>
  <c r="DL1"/>
  <c r="DE1"/>
  <c r="CX1"/>
  <c r="CQ1"/>
  <c r="CJ1"/>
  <c r="CC1"/>
  <c r="BV1"/>
  <c r="BO1"/>
  <c r="BH1"/>
  <c r="BA1"/>
  <c r="AT1"/>
  <c r="AM1"/>
  <c r="AF1"/>
  <c r="Y1"/>
  <c r="R1"/>
  <c r="K1"/>
  <c r="J3"/>
  <c r="I3"/>
  <c r="H3"/>
  <c r="G3"/>
  <c r="F3"/>
  <c r="E3"/>
  <c r="D3"/>
  <c r="D1"/>
  <c r="NC3" i="1"/>
  <c r="ND3"/>
  <c r="NE3"/>
  <c r="NF3"/>
  <c r="NG3"/>
  <c r="NH3"/>
  <c r="NI3"/>
  <c r="NJ3"/>
  <c r="NK3"/>
  <c r="NL3"/>
  <c r="NM3"/>
  <c r="NN3"/>
  <c r="NO3"/>
  <c r="NP3"/>
  <c r="NQ3"/>
  <c r="NR3"/>
  <c r="NS3"/>
  <c r="NT3"/>
  <c r="NU3"/>
  <c r="NV3"/>
  <c r="NW3"/>
  <c r="NX3"/>
  <c r="NY3"/>
  <c r="NZ3"/>
  <c r="OA3"/>
  <c r="OB3"/>
  <c r="OC3"/>
  <c r="OD3"/>
  <c r="OE3"/>
  <c r="OF3"/>
  <c r="OG3"/>
  <c r="OH3"/>
  <c r="OH4"/>
  <c r="OH2"/>
  <c r="OG4"/>
  <c r="OG2"/>
  <c r="OF4"/>
  <c r="OF2"/>
  <c r="OE4"/>
  <c r="OE2"/>
  <c r="OD4"/>
  <c r="OD2"/>
  <c r="OC4"/>
  <c r="OC2"/>
  <c r="OB4"/>
  <c r="OB2"/>
  <c r="OA4"/>
  <c r="OA2"/>
  <c r="NZ4"/>
  <c r="NZ2"/>
  <c r="NY4"/>
  <c r="NY2"/>
  <c r="NX4"/>
  <c r="NX2"/>
  <c r="NW4"/>
  <c r="NW2"/>
  <c r="NV4"/>
  <c r="NV2"/>
  <c r="NU4"/>
  <c r="NU2"/>
  <c r="NT4"/>
  <c r="NT2"/>
  <c r="NS4"/>
  <c r="NS2"/>
  <c r="NR4"/>
  <c r="NR2"/>
  <c r="NQ4"/>
  <c r="NQ2"/>
  <c r="NP4"/>
  <c r="NP2"/>
  <c r="NO4"/>
  <c r="NO2"/>
  <c r="NN4"/>
  <c r="NN2"/>
  <c r="NM4"/>
  <c r="NM2"/>
  <c r="NL4"/>
  <c r="NL2"/>
  <c r="NK4"/>
  <c r="NK2"/>
  <c r="NJ4"/>
  <c r="NJ2"/>
  <c r="NI4"/>
  <c r="NI2"/>
  <c r="NH4"/>
  <c r="NH2"/>
  <c r="NG4"/>
  <c r="NG2"/>
  <c r="NF4"/>
  <c r="NF2"/>
  <c r="NE4"/>
  <c r="NE2"/>
  <c r="ND4"/>
  <c r="ND2"/>
  <c r="NC4"/>
  <c r="NC2"/>
  <c r="NA4"/>
  <c r="NA2"/>
  <c r="MZ4"/>
  <c r="MZ2"/>
  <c r="MY4"/>
  <c r="MY2"/>
  <c r="MX4"/>
  <c r="MX2"/>
  <c r="MW4"/>
  <c r="MW2"/>
  <c r="MV4"/>
  <c r="MV2"/>
  <c r="MU4"/>
  <c r="MU2"/>
  <c r="MT4"/>
  <c r="MT2"/>
  <c r="MS4"/>
  <c r="MS2"/>
  <c r="MR4"/>
  <c r="MR2"/>
  <c r="MQ4"/>
  <c r="MQ2"/>
  <c r="MP4"/>
  <c r="MP2"/>
  <c r="MO4"/>
  <c r="MO2"/>
  <c r="MN4"/>
  <c r="MN2"/>
  <c r="MM4"/>
  <c r="MM2"/>
  <c r="ML4"/>
  <c r="ML2"/>
  <c r="MK4"/>
  <c r="MK2"/>
  <c r="MJ4"/>
  <c r="MJ2"/>
  <c r="MI4"/>
  <c r="MI2"/>
  <c r="MH4"/>
  <c r="MH2"/>
  <c r="MG4"/>
  <c r="MG2"/>
  <c r="MF4"/>
  <c r="MF2"/>
  <c r="ME4"/>
  <c r="ME2"/>
  <c r="MD4"/>
  <c r="MD2"/>
  <c r="MC4"/>
  <c r="MC2"/>
  <c r="MB4"/>
  <c r="MB2"/>
  <c r="MA4"/>
  <c r="MA2"/>
  <c r="LZ4"/>
  <c r="LZ2"/>
  <c r="LY4"/>
  <c r="LY2"/>
  <c r="LX4"/>
  <c r="LX2"/>
  <c r="LW4"/>
  <c r="LW2"/>
  <c r="LV4"/>
  <c r="LV2"/>
  <c r="LU4"/>
  <c r="LU2"/>
  <c r="LT4"/>
  <c r="LT2"/>
  <c r="LS4"/>
  <c r="LS2"/>
  <c r="LR4"/>
  <c r="LR2"/>
  <c r="LQ4"/>
  <c r="LQ2"/>
  <c r="LP4"/>
  <c r="LP2"/>
  <c r="LO4"/>
  <c r="LO2"/>
  <c r="LN4"/>
  <c r="LN2"/>
  <c r="LM4"/>
  <c r="LM2"/>
  <c r="LL4"/>
  <c r="LL2"/>
  <c r="LK4"/>
  <c r="LK2"/>
  <c r="LJ4"/>
  <c r="LJ2"/>
  <c r="LI4"/>
  <c r="LI2"/>
  <c r="LH4"/>
  <c r="LH2"/>
  <c r="LG4"/>
  <c r="LG2"/>
  <c r="LF4"/>
  <c r="LF2"/>
  <c r="LE4"/>
  <c r="LE2"/>
  <c r="LD4"/>
  <c r="LD2"/>
  <c r="LC4"/>
  <c r="LC2"/>
  <c r="LB4"/>
  <c r="LB2"/>
  <c r="LA4"/>
  <c r="LA2"/>
  <c r="KZ4"/>
  <c r="KZ2"/>
  <c r="KY4"/>
  <c r="KY2"/>
  <c r="KX4"/>
  <c r="KX2"/>
  <c r="KW4"/>
  <c r="KW2"/>
  <c r="KV4"/>
  <c r="KV2"/>
  <c r="KU4"/>
  <c r="KU2"/>
  <c r="KT4"/>
  <c r="KT2"/>
  <c r="KS4"/>
  <c r="KS2"/>
  <c r="KR4"/>
  <c r="KR2"/>
  <c r="KQ4"/>
  <c r="KQ2"/>
  <c r="KP4"/>
  <c r="KP2"/>
  <c r="KO4"/>
  <c r="KO2"/>
  <c r="KN4"/>
  <c r="KN2"/>
  <c r="KM4"/>
  <c r="KM2"/>
  <c r="KL4"/>
  <c r="KL2"/>
  <c r="KK4"/>
  <c r="KK2"/>
  <c r="KJ4"/>
  <c r="KJ2"/>
  <c r="KI4"/>
  <c r="KI2"/>
  <c r="KH4"/>
  <c r="KH2"/>
  <c r="KG4"/>
  <c r="KG2"/>
  <c r="KF4"/>
  <c r="KF2"/>
  <c r="KE4"/>
  <c r="KE2"/>
  <c r="KD4"/>
  <c r="KD2"/>
  <c r="KC4"/>
  <c r="KC2"/>
  <c r="KB4"/>
  <c r="KB2"/>
  <c r="KA4"/>
  <c r="KA2"/>
  <c r="JZ4"/>
  <c r="JZ2"/>
  <c r="JY4"/>
  <c r="JY2"/>
  <c r="JX4"/>
  <c r="JX2"/>
  <c r="JW4"/>
  <c r="JW2"/>
  <c r="JV4"/>
  <c r="JV2"/>
  <c r="JU4"/>
  <c r="JU2"/>
  <c r="JT4"/>
  <c r="JT2"/>
  <c r="JS4"/>
  <c r="JS2"/>
  <c r="JR4"/>
  <c r="JR2"/>
  <c r="JQ4"/>
  <c r="JQ2"/>
  <c r="JP4"/>
  <c r="JP2"/>
  <c r="JO4"/>
  <c r="JO2"/>
  <c r="JN4"/>
  <c r="JN2"/>
  <c r="JM4"/>
  <c r="JM2"/>
  <c r="JL4"/>
  <c r="JL2"/>
  <c r="JK4"/>
  <c r="JK2"/>
  <c r="JJ4"/>
  <c r="JJ2"/>
  <c r="JI4"/>
  <c r="JI2"/>
  <c r="JH4"/>
  <c r="JH2"/>
  <c r="JG4"/>
  <c r="JG2"/>
  <c r="JF4"/>
  <c r="JF2"/>
  <c r="JE4"/>
  <c r="JE2"/>
  <c r="JD4"/>
  <c r="JD2"/>
  <c r="JC4"/>
  <c r="JC2"/>
  <c r="JB4"/>
  <c r="JB2"/>
  <c r="JA4"/>
  <c r="JA2"/>
  <c r="IZ4"/>
  <c r="IZ2"/>
  <c r="IY4"/>
  <c r="IY2"/>
  <c r="IX4"/>
  <c r="IX2"/>
  <c r="IW4"/>
  <c r="IW2"/>
  <c r="IV4"/>
  <c r="IV2"/>
  <c r="IU4"/>
  <c r="IU2"/>
  <c r="IT4"/>
  <c r="IT2"/>
  <c r="IS4"/>
  <c r="IS2"/>
  <c r="IR4"/>
  <c r="IR2"/>
  <c r="IQ4"/>
  <c r="IQ2"/>
  <c r="IP4"/>
  <c r="IP2"/>
  <c r="IO4"/>
  <c r="IO2"/>
  <c r="IN4"/>
  <c r="IN2"/>
  <c r="IM4"/>
  <c r="IM2"/>
  <c r="IL4"/>
  <c r="IL2"/>
  <c r="IK4"/>
  <c r="IK2"/>
  <c r="IJ4"/>
  <c r="IJ2"/>
  <c r="II4"/>
  <c r="II2"/>
  <c r="IH4"/>
  <c r="IH2"/>
  <c r="IG4"/>
  <c r="IG2"/>
  <c r="IF4"/>
  <c r="IF2"/>
  <c r="IE4"/>
  <c r="IE2"/>
  <c r="ID4"/>
  <c r="ID2"/>
  <c r="IC4"/>
  <c r="IC2"/>
  <c r="IB4"/>
  <c r="IB2"/>
  <c r="IA4"/>
  <c r="IA2"/>
  <c r="HZ4"/>
  <c r="HZ2"/>
  <c r="HY4"/>
  <c r="HY2"/>
  <c r="HX4"/>
  <c r="HX2"/>
  <c r="HW4"/>
  <c r="HW2"/>
  <c r="HV4"/>
  <c r="HV2"/>
  <c r="HU4"/>
  <c r="HU2"/>
  <c r="HT4"/>
  <c r="HT2"/>
  <c r="HS4"/>
  <c r="HS2"/>
  <c r="HR4"/>
  <c r="HR2"/>
  <c r="HQ4"/>
  <c r="HQ2"/>
  <c r="HP4"/>
  <c r="HP2"/>
  <c r="HO4"/>
  <c r="HO2"/>
  <c r="HN4"/>
  <c r="HN2"/>
  <c r="HM4"/>
  <c r="HM2"/>
  <c r="HL4"/>
  <c r="HL2"/>
  <c r="HK4"/>
  <c r="HK2"/>
  <c r="HJ4"/>
  <c r="HJ2"/>
  <c r="HI4"/>
  <c r="HI2"/>
  <c r="HH4"/>
  <c r="HH2"/>
  <c r="HG4"/>
  <c r="HG2"/>
  <c r="HF4"/>
  <c r="HF2"/>
  <c r="HE4"/>
  <c r="HE2"/>
  <c r="HD4"/>
  <c r="HD2"/>
  <c r="HC4"/>
  <c r="HC2"/>
  <c r="HB4"/>
  <c r="HB2"/>
  <c r="HA4"/>
  <c r="HA2"/>
  <c r="GZ4"/>
  <c r="GZ2"/>
  <c r="GY4"/>
  <c r="GY2"/>
  <c r="GX4"/>
  <c r="GX2"/>
  <c r="GW4"/>
  <c r="GW2"/>
  <c r="GV4"/>
  <c r="GV2"/>
  <c r="GU4"/>
  <c r="GU2"/>
  <c r="GT4"/>
  <c r="GT2"/>
  <c r="GS4"/>
  <c r="GS2"/>
  <c r="GR4"/>
  <c r="GR2"/>
  <c r="GQ4"/>
  <c r="GQ2"/>
  <c r="GP4"/>
  <c r="GP2"/>
  <c r="GO4"/>
  <c r="GO2"/>
  <c r="GN4"/>
  <c r="GN2"/>
  <c r="GM4"/>
  <c r="GM2"/>
  <c r="GL4"/>
  <c r="GL2"/>
  <c r="GK4"/>
  <c r="GK2"/>
  <c r="GJ4"/>
  <c r="GJ2"/>
  <c r="GI4"/>
  <c r="GI2"/>
  <c r="GH4"/>
  <c r="GH2"/>
  <c r="GG4"/>
  <c r="GG2"/>
  <c r="GF4"/>
  <c r="GF2"/>
  <c r="GE4"/>
  <c r="GE2"/>
  <c r="GD4"/>
  <c r="GD2"/>
  <c r="GC4"/>
  <c r="GC2"/>
  <c r="GB4"/>
  <c r="GB2"/>
  <c r="GA4"/>
  <c r="GA2"/>
  <c r="FZ4"/>
  <c r="FZ2"/>
  <c r="FY4"/>
  <c r="FY2"/>
  <c r="FX4"/>
  <c r="FX2"/>
  <c r="FW4"/>
  <c r="FW2"/>
  <c r="FV4"/>
  <c r="FV2"/>
  <c r="FU4"/>
  <c r="FU2"/>
  <c r="FT4"/>
  <c r="FT2"/>
  <c r="FS4"/>
  <c r="FS2"/>
  <c r="FR4"/>
  <c r="FR2"/>
  <c r="FQ4"/>
  <c r="FQ2"/>
  <c r="FP4"/>
  <c r="FP2"/>
  <c r="FO4"/>
  <c r="FO2"/>
  <c r="FN4"/>
  <c r="FN2"/>
  <c r="FM4"/>
  <c r="FM2"/>
  <c r="FL4"/>
  <c r="FL2"/>
  <c r="FK4"/>
  <c r="FK2"/>
  <c r="FJ4"/>
  <c r="FJ2"/>
  <c r="FI4"/>
  <c r="FI2"/>
  <c r="FH4"/>
  <c r="FH2"/>
  <c r="FG4"/>
  <c r="FG2"/>
  <c r="FF4"/>
  <c r="FF2"/>
  <c r="FE4"/>
  <c r="FE2"/>
  <c r="FD4"/>
  <c r="FD2"/>
  <c r="FC4"/>
  <c r="FC2"/>
  <c r="FB4"/>
  <c r="FB2"/>
  <c r="FA4"/>
  <c r="FA2"/>
  <c r="EZ4"/>
  <c r="EZ2"/>
  <c r="EY4"/>
  <c r="EY2"/>
  <c r="EX4"/>
  <c r="EX2"/>
  <c r="EW4"/>
  <c r="EW2"/>
  <c r="EV4"/>
  <c r="EV2"/>
  <c r="EU4"/>
  <c r="EU2"/>
  <c r="ET4"/>
  <c r="ET2"/>
  <c r="ES4"/>
  <c r="ES2"/>
  <c r="ER4"/>
  <c r="ER2"/>
  <c r="EQ4"/>
  <c r="EQ2"/>
  <c r="EP4"/>
  <c r="EP2"/>
  <c r="EO4"/>
  <c r="EO2"/>
  <c r="EN4"/>
  <c r="EN2"/>
  <c r="EM4"/>
  <c r="EM2"/>
  <c r="EL4"/>
  <c r="EL2"/>
  <c r="EK4"/>
  <c r="EK2"/>
  <c r="EJ4"/>
  <c r="EJ2"/>
  <c r="EI4"/>
  <c r="EI2"/>
  <c r="EH4"/>
  <c r="EH2"/>
  <c r="EG4"/>
  <c r="EG2"/>
  <c r="EF4"/>
  <c r="EF2"/>
  <c r="EE4"/>
  <c r="EE2"/>
  <c r="ED4"/>
  <c r="ED2"/>
  <c r="EC4"/>
  <c r="EC2"/>
  <c r="EB4"/>
  <c r="EB2"/>
  <c r="EA4"/>
  <c r="EA2"/>
  <c r="DZ4"/>
  <c r="DZ2"/>
  <c r="DY4"/>
  <c r="DY2"/>
  <c r="DX4"/>
  <c r="DX2"/>
  <c r="DW4"/>
  <c r="DW2"/>
  <c r="DV4"/>
  <c r="DV2"/>
  <c r="DU4"/>
  <c r="DU2"/>
  <c r="DT4"/>
  <c r="DT2"/>
  <c r="DS4"/>
  <c r="DS2"/>
  <c r="DR4"/>
  <c r="DR2"/>
  <c r="DQ4"/>
  <c r="DQ2"/>
  <c r="DP4"/>
  <c r="DP2"/>
  <c r="DO4"/>
  <c r="DO2"/>
  <c r="DN4"/>
  <c r="DN2"/>
  <c r="DM4"/>
  <c r="DM2"/>
  <c r="DL4"/>
  <c r="DL2"/>
  <c r="DK4"/>
  <c r="DK2"/>
  <c r="DJ4"/>
  <c r="DJ2"/>
  <c r="DI4"/>
  <c r="DI2"/>
  <c r="DH4"/>
  <c r="DH2"/>
  <c r="DG4"/>
  <c r="DG2"/>
  <c r="DF4"/>
  <c r="DF2"/>
  <c r="DE4"/>
  <c r="DE2"/>
  <c r="DD4"/>
  <c r="DD2"/>
  <c r="DC4"/>
  <c r="DC2"/>
  <c r="DB4"/>
  <c r="DB2"/>
  <c r="DA4"/>
  <c r="DA2"/>
  <c r="CZ4"/>
  <c r="CZ2"/>
  <c r="CY4"/>
  <c r="CY2"/>
  <c r="CX4"/>
  <c r="CX2"/>
  <c r="CW4"/>
  <c r="CW2"/>
  <c r="CV4"/>
  <c r="CV2"/>
  <c r="CU4"/>
  <c r="CU2"/>
  <c r="CT4"/>
  <c r="CT2"/>
  <c r="CS4"/>
  <c r="CS2"/>
  <c r="CR4"/>
  <c r="CR2"/>
  <c r="CQ4"/>
  <c r="CQ2"/>
  <c r="CP4"/>
  <c r="CP2"/>
  <c r="CO4"/>
  <c r="CO2"/>
  <c r="CN4"/>
  <c r="CN2"/>
  <c r="CM4"/>
  <c r="CM2"/>
  <c r="CL4"/>
  <c r="CL2"/>
  <c r="CK4"/>
  <c r="CK2"/>
  <c r="CJ4"/>
  <c r="CJ2"/>
  <c r="CI4"/>
  <c r="CI2"/>
  <c r="CH4"/>
  <c r="CH2"/>
  <c r="CG4"/>
  <c r="CG2"/>
  <c r="CF4"/>
  <c r="CF2"/>
  <c r="CE4"/>
  <c r="CE2"/>
  <c r="CD4"/>
  <c r="CD2"/>
  <c r="CC4"/>
  <c r="CC2"/>
  <c r="CB4"/>
  <c r="CB2"/>
  <c r="CA4"/>
  <c r="CA2"/>
  <c r="BZ4"/>
  <c r="BZ2"/>
  <c r="BY4"/>
  <c r="BY2"/>
  <c r="BX4"/>
  <c r="BX2"/>
  <c r="BW4"/>
  <c r="BW2"/>
  <c r="BV4"/>
  <c r="BV2"/>
  <c r="BU4"/>
  <c r="BU2"/>
  <c r="BT4"/>
  <c r="BT2"/>
  <c r="BS4"/>
  <c r="BS2"/>
  <c r="BR4"/>
  <c r="BR2"/>
  <c r="BQ4"/>
  <c r="BQ2"/>
  <c r="BP4"/>
  <c r="BP2"/>
  <c r="BO4"/>
  <c r="BO2"/>
  <c r="BN4"/>
  <c r="BN2"/>
  <c r="BM4"/>
  <c r="BM2"/>
  <c r="BL4"/>
  <c r="BL2"/>
  <c r="BK4"/>
  <c r="BK2"/>
  <c r="BJ4"/>
  <c r="BJ2"/>
  <c r="BI4"/>
  <c r="BI2"/>
  <c r="BH4"/>
  <c r="BH2"/>
  <c r="BG4"/>
  <c r="BG2"/>
  <c r="BF4"/>
  <c r="BF2"/>
  <c r="BE4"/>
  <c r="BE2"/>
  <c r="BD4"/>
  <c r="BD2"/>
  <c r="BC4"/>
  <c r="BC2"/>
  <c r="BB4"/>
  <c r="BB2"/>
  <c r="BA4"/>
  <c r="BA2"/>
  <c r="AZ4"/>
  <c r="AZ2"/>
  <c r="AY4"/>
  <c r="AY2"/>
  <c r="AX4"/>
  <c r="AX2"/>
  <c r="AW4"/>
  <c r="AW2"/>
  <c r="AV4"/>
  <c r="AV2"/>
  <c r="AU4"/>
  <c r="AU2"/>
  <c r="AT4"/>
  <c r="AT2"/>
  <c r="AS4"/>
  <c r="AS2"/>
  <c r="AR4"/>
  <c r="AR2"/>
  <c r="AQ4"/>
  <c r="AQ2"/>
  <c r="AP4"/>
  <c r="AP2"/>
  <c r="AO4"/>
  <c r="AO2"/>
  <c r="AN4"/>
  <c r="AN2"/>
  <c r="AM4"/>
  <c r="AM2"/>
  <c r="AL4"/>
  <c r="AL2"/>
  <c r="AK4"/>
  <c r="AK2"/>
  <c r="AJ4"/>
  <c r="AJ2"/>
  <c r="AI4"/>
  <c r="AI2"/>
  <c r="AH4"/>
  <c r="AH2"/>
  <c r="AG4"/>
  <c r="AG2"/>
  <c r="AF4"/>
  <c r="AF2"/>
  <c r="AE4"/>
  <c r="AE2"/>
  <c r="AD4"/>
  <c r="AD2"/>
  <c r="AC4"/>
  <c r="AC2"/>
  <c r="AB4"/>
  <c r="AB2"/>
  <c r="AA4"/>
  <c r="AA2"/>
  <c r="Z4"/>
  <c r="Z2"/>
  <c r="Y4"/>
  <c r="Y2"/>
  <c r="X4"/>
  <c r="X2"/>
  <c r="W4"/>
  <c r="W2"/>
  <c r="V4"/>
  <c r="V2"/>
  <c r="U4"/>
  <c r="U2"/>
  <c r="T4"/>
  <c r="T2"/>
  <c r="S4"/>
  <c r="S2"/>
  <c r="R4"/>
  <c r="R2"/>
  <c r="Q4"/>
  <c r="Q2"/>
  <c r="P4"/>
  <c r="P2"/>
  <c r="O4"/>
  <c r="O2"/>
  <c r="N4"/>
  <c r="N2"/>
  <c r="M4"/>
  <c r="M2"/>
  <c r="L4"/>
  <c r="L2"/>
  <c r="K4"/>
  <c r="K2"/>
  <c r="J4"/>
  <c r="J2"/>
  <c r="I4"/>
  <c r="I2"/>
  <c r="H4"/>
  <c r="H2"/>
  <c r="G4"/>
  <c r="G2"/>
  <c r="F4"/>
  <c r="F2"/>
  <c r="E4"/>
  <c r="E2"/>
  <c r="D4"/>
  <c r="D2"/>
  <c r="C4"/>
  <c r="C2"/>
  <c r="S28" i="8"/>
  <c r="J28"/>
  <c r="A28"/>
  <c r="S19"/>
  <c r="J19"/>
  <c r="A19"/>
  <c r="S10"/>
  <c r="J10"/>
  <c r="A10"/>
  <c r="S1"/>
  <c r="J1"/>
  <c r="A1"/>
  <c r="X35"/>
  <c r="Y35"/>
  <c r="Z35"/>
  <c r="O35"/>
  <c r="P35"/>
  <c r="Q35"/>
  <c r="F35"/>
  <c r="G35"/>
  <c r="H35"/>
  <c r="X26"/>
  <c r="Y26"/>
  <c r="Z26"/>
  <c r="O26"/>
  <c r="P26"/>
  <c r="Q26"/>
  <c r="F26"/>
  <c r="G26"/>
  <c r="H26"/>
  <c r="X17"/>
  <c r="Y17"/>
  <c r="Z17"/>
  <c r="O17"/>
  <c r="P17"/>
  <c r="Q17"/>
  <c r="F17"/>
  <c r="G17"/>
  <c r="H17"/>
  <c r="X8"/>
  <c r="Y8"/>
  <c r="Z8"/>
  <c r="O8"/>
  <c r="P8"/>
  <c r="Q8"/>
  <c r="F8"/>
  <c r="G8"/>
  <c r="H8"/>
  <c r="AK3" i="6"/>
  <c r="A1"/>
  <c r="AS2"/>
  <c r="AO2"/>
  <c r="AK2"/>
  <c r="AG2"/>
  <c r="AC2"/>
  <c r="Y2"/>
  <c r="U2"/>
  <c r="Q2"/>
  <c r="M2"/>
  <c r="I2"/>
  <c r="E2"/>
  <c r="A2"/>
  <c r="AS3"/>
  <c r="U3"/>
  <c r="AC3"/>
  <c r="M3"/>
  <c r="E3"/>
  <c r="A3"/>
  <c r="I3"/>
  <c r="Q3"/>
  <c r="Y3"/>
  <c r="AG3"/>
  <c r="AO3"/>
  <c r="E4"/>
  <c r="M4"/>
  <c r="U4"/>
  <c r="AC4"/>
  <c r="AK4"/>
  <c r="AS4"/>
  <c r="A4"/>
  <c r="I4"/>
  <c r="Q4"/>
  <c r="Y4"/>
  <c r="AG4"/>
  <c r="AO4"/>
  <c r="AO5"/>
  <c r="Y5"/>
  <c r="I5"/>
  <c r="AK5"/>
  <c r="U5"/>
  <c r="E5"/>
  <c r="AG5"/>
  <c r="Q5"/>
  <c r="A5"/>
  <c r="AS5"/>
  <c r="AC5"/>
  <c r="M5"/>
  <c r="AC6"/>
  <c r="A6"/>
  <c r="AG6"/>
  <c r="U6"/>
  <c r="I6"/>
  <c r="AO6"/>
  <c r="M6"/>
  <c r="AS6"/>
  <c r="Q6"/>
  <c r="E6"/>
  <c r="AK6"/>
  <c r="Y6"/>
  <c r="AK7"/>
  <c r="Q7"/>
  <c r="M7"/>
  <c r="I7"/>
  <c r="AG7"/>
  <c r="AC7"/>
  <c r="Y7"/>
  <c r="E7"/>
  <c r="AS7"/>
  <c r="AO7"/>
  <c r="U7"/>
  <c r="A7"/>
  <c r="U8"/>
  <c r="AS8"/>
  <c r="Y8"/>
  <c r="AG8"/>
  <c r="M8"/>
  <c r="AK8"/>
  <c r="A8"/>
  <c r="AO8"/>
  <c r="E8"/>
  <c r="AC8"/>
  <c r="I8"/>
  <c r="Q8"/>
  <c r="Q9"/>
  <c r="I9"/>
  <c r="E9"/>
  <c r="A9"/>
  <c r="M9"/>
  <c r="Y9"/>
  <c r="U9"/>
  <c r="AC9"/>
  <c r="AO9"/>
  <c r="AK9"/>
  <c r="AG9"/>
  <c r="AS9"/>
  <c r="AG10"/>
  <c r="AO10"/>
  <c r="U10"/>
  <c r="M10"/>
  <c r="E10"/>
  <c r="Q10"/>
  <c r="AS10"/>
  <c r="AK10"/>
  <c r="AC10"/>
  <c r="Y10"/>
  <c r="A10"/>
  <c r="I10"/>
  <c r="A11"/>
  <c r="AC11"/>
  <c r="AS11"/>
  <c r="E11"/>
  <c r="U11"/>
  <c r="AG11"/>
  <c r="I11"/>
  <c r="Y11"/>
  <c r="AK11"/>
  <c r="Q11"/>
  <c r="M11"/>
  <c r="AO11"/>
  <c r="M12"/>
  <c r="AK12"/>
  <c r="I12"/>
  <c r="U12"/>
  <c r="AS12"/>
  <c r="A12"/>
  <c r="AO12"/>
  <c r="Q12"/>
  <c r="Y12"/>
  <c r="AG12"/>
  <c r="E12"/>
  <c r="AC12"/>
  <c r="E13"/>
  <c r="Y13"/>
  <c r="AO13"/>
  <c r="AS13"/>
  <c r="I13"/>
  <c r="M13"/>
  <c r="AC13"/>
  <c r="AG13"/>
  <c r="Q13"/>
  <c r="A13"/>
  <c r="U13"/>
  <c r="AK13"/>
  <c r="A14"/>
  <c r="U14"/>
  <c r="Q14"/>
  <c r="AC14"/>
  <c r="I14"/>
  <c r="AO14"/>
  <c r="E14"/>
  <c r="AK14"/>
  <c r="AG14"/>
  <c r="M14"/>
  <c r="AS14"/>
  <c r="Y14"/>
  <c r="AS15"/>
  <c r="AG15"/>
  <c r="E15"/>
  <c r="I15"/>
  <c r="Q15"/>
  <c r="A15"/>
  <c r="Y15"/>
  <c r="M15"/>
  <c r="AK15"/>
  <c r="AO15"/>
  <c r="AC15"/>
  <c r="U15"/>
  <c r="U16"/>
  <c r="AC16"/>
  <c r="AK16"/>
  <c r="Y16"/>
  <c r="Q16"/>
  <c r="E16"/>
  <c r="AS16"/>
  <c r="AO16"/>
  <c r="M16"/>
  <c r="A16"/>
  <c r="I16"/>
  <c r="AG16"/>
  <c r="I17"/>
  <c r="M17"/>
  <c r="AS17"/>
  <c r="Q17"/>
  <c r="U17"/>
  <c r="AG17"/>
  <c r="A17"/>
  <c r="AO17"/>
  <c r="E17"/>
  <c r="Y17"/>
  <c r="AK17"/>
  <c r="AC17"/>
  <c r="AK18"/>
  <c r="E18"/>
  <c r="A18"/>
  <c r="U18"/>
  <c r="AS18"/>
  <c r="I18"/>
  <c r="AC18"/>
  <c r="Y18"/>
  <c r="AO18"/>
  <c r="AG18"/>
  <c r="Q18"/>
  <c r="M18"/>
  <c r="Q19"/>
  <c r="AO19"/>
  <c r="AC19"/>
  <c r="AS19"/>
  <c r="A19"/>
  <c r="AK19"/>
  <c r="M19"/>
  <c r="AG19"/>
  <c r="Y19"/>
  <c r="I19"/>
  <c r="U19"/>
  <c r="E19"/>
  <c r="U20"/>
  <c r="Y20"/>
  <c r="M20"/>
  <c r="A20"/>
  <c r="AC20"/>
  <c r="Q20"/>
  <c r="E20"/>
  <c r="I20"/>
  <c r="AG20"/>
  <c r="AK20"/>
  <c r="AS20"/>
  <c r="AO20"/>
  <c r="AS21"/>
  <c r="AG21"/>
  <c r="E21"/>
  <c r="AC21"/>
  <c r="M21"/>
  <c r="U21"/>
  <c r="AO21"/>
  <c r="AK21"/>
  <c r="I21"/>
  <c r="Q21"/>
  <c r="A21"/>
  <c r="Y21"/>
  <c r="A22"/>
  <c r="I22"/>
  <c r="AO22"/>
  <c r="M22"/>
  <c r="E22"/>
  <c r="AS22"/>
  <c r="Y22"/>
  <c r="Q22"/>
  <c r="AK22"/>
  <c r="U22"/>
  <c r="AC22"/>
  <c r="AG22"/>
  <c r="AC23"/>
  <c r="AK23"/>
  <c r="Y23"/>
  <c r="E23"/>
  <c r="AO23"/>
  <c r="A23"/>
  <c r="AG23"/>
  <c r="U23"/>
  <c r="Q23"/>
  <c r="AS23"/>
  <c r="M23"/>
  <c r="I23"/>
  <c r="M24"/>
  <c r="Q24"/>
  <c r="AG24"/>
  <c r="AO24"/>
  <c r="Y24"/>
  <c r="AC24"/>
  <c r="I24"/>
  <c r="AS24"/>
  <c r="U24"/>
  <c r="A24"/>
  <c r="E24"/>
  <c r="AK24"/>
  <c r="E25"/>
  <c r="U25"/>
  <c r="I25"/>
  <c r="Y25"/>
  <c r="AG25"/>
  <c r="M25"/>
  <c r="AK25"/>
  <c r="A25"/>
  <c r="AS25"/>
  <c r="AC25"/>
  <c r="AO25"/>
  <c r="Q25"/>
  <c r="AO26"/>
  <c r="AS26"/>
  <c r="AK26"/>
  <c r="AG26"/>
  <c r="I26"/>
  <c r="E26"/>
  <c r="Q26"/>
  <c r="AC26"/>
  <c r="A26"/>
  <c r="M26"/>
  <c r="Y26"/>
  <c r="U26"/>
  <c r="Y27"/>
  <c r="A27"/>
  <c r="Q27"/>
  <c r="I27"/>
  <c r="AK27"/>
  <c r="AO27"/>
  <c r="U27"/>
  <c r="M27"/>
  <c r="AC27"/>
  <c r="E27"/>
  <c r="AG27"/>
  <c r="AS27"/>
  <c r="AG28"/>
  <c r="AC28"/>
  <c r="U28"/>
  <c r="AK28"/>
  <c r="Q28"/>
  <c r="Y28"/>
  <c r="AS28"/>
  <c r="E28"/>
  <c r="M28"/>
  <c r="AO28"/>
  <c r="I28"/>
  <c r="A28"/>
  <c r="I29"/>
  <c r="M29"/>
  <c r="AS29"/>
  <c r="Q29"/>
  <c r="U29"/>
  <c r="AG29"/>
  <c r="A29"/>
  <c r="AO29"/>
  <c r="E29"/>
  <c r="Y29"/>
  <c r="AK29"/>
  <c r="AC29"/>
  <c r="AK30"/>
  <c r="E30"/>
  <c r="A30"/>
  <c r="U30"/>
  <c r="AS30"/>
  <c r="I30"/>
  <c r="AC30"/>
  <c r="Y30"/>
  <c r="AO30"/>
  <c r="AG30"/>
  <c r="Q30"/>
  <c r="M30"/>
  <c r="M31"/>
  <c r="AG31"/>
  <c r="Y31"/>
  <c r="I31"/>
  <c r="AS31"/>
  <c r="A31"/>
  <c r="AK31"/>
  <c r="Q31"/>
  <c r="AO31"/>
  <c r="AC31"/>
  <c r="U31"/>
  <c r="E31"/>
  <c r="U32"/>
  <c r="AO32"/>
  <c r="AK32"/>
  <c r="AS32"/>
  <c r="Y32"/>
  <c r="M32"/>
  <c r="E32"/>
  <c r="AC32"/>
  <c r="Q32"/>
  <c r="A32"/>
  <c r="I32"/>
  <c r="AG32"/>
  <c r="I33"/>
  <c r="Q33"/>
  <c r="E33"/>
  <c r="Y33"/>
  <c r="AK33"/>
  <c r="U33"/>
  <c r="AG33"/>
  <c r="A33"/>
  <c r="AC33"/>
  <c r="M33"/>
  <c r="AS33"/>
  <c r="AO33"/>
  <c r="NS3" i="5"/>
  <c r="NT3"/>
  <c r="NU3"/>
  <c r="NV3"/>
  <c r="NW3"/>
  <c r="NX3"/>
  <c r="B1" i="3"/>
  <c r="D9"/>
  <c r="D8"/>
  <c r="G22"/>
  <c r="G13"/>
  <c r="P1" i="1"/>
  <c r="AU1"/>
  <c r="BZ1"/>
  <c r="DB1"/>
  <c r="EG1"/>
  <c r="FK1"/>
  <c r="GP1"/>
  <c r="HT1"/>
  <c r="IY1"/>
  <c r="KD1"/>
  <c r="LH1"/>
  <c r="MM1"/>
  <c r="NQ1"/>
</calcChain>
</file>

<file path=xl/comments1.xml><?xml version="1.0" encoding="utf-8"?>
<comments xmlns="http://schemas.openxmlformats.org/spreadsheetml/2006/main">
  <authors>
    <author>Jouquand Olivier ADJ</author>
  </authors>
  <commentList>
    <comment ref="AM1" authorId="0">
      <text>
        <r>
          <rPr>
            <b/>
            <sz val="9"/>
            <color indexed="81"/>
            <rFont val="Tahoma"/>
            <charset val="1"/>
          </rPr>
          <t>LouReeD - EXCEL Pratique.com :</t>
        </r>
        <r>
          <rPr>
            <sz val="9"/>
            <color indexed="81"/>
            <rFont val="Tahoma"/>
            <charset val="1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<sst xmlns="http://schemas.openxmlformats.org/spreadsheetml/2006/main" count="1906" uniqueCount="123">
  <si>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</si>
  <si>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</si>
  <si>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</si>
  <si>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</si>
  <si>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</si>
  <si>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</si>
  <si>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</si>
  <si>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</si>
  <si>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</si>
  <si>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</si>
  <si>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</si>
  <si>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</si>
  <si>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</si>
  <si>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</si>
  <si>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</si>
  <si>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</si>
  <si>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</si>
  <si>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</si>
  <si>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</si>
  <si>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</si>
  <si>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</si>
  <si>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N° mois</t>
  </si>
  <si>
    <t>Année du jour férié</t>
  </si>
  <si>
    <t>Jours chômés</t>
  </si>
  <si>
    <t>Programmation</t>
  </si>
  <si>
    <t>Programme01</t>
  </si>
  <si>
    <t>Programme02</t>
  </si>
  <si>
    <t>Programme03</t>
  </si>
  <si>
    <t>Programme04</t>
  </si>
  <si>
    <t>Programme05</t>
  </si>
  <si>
    <t>Programme06</t>
  </si>
  <si>
    <t>Programme07</t>
  </si>
  <si>
    <t>Programme08</t>
  </si>
  <si>
    <t>Programme09</t>
  </si>
  <si>
    <t>Programme10</t>
  </si>
  <si>
    <t>Programme11</t>
  </si>
  <si>
    <t>Programme12</t>
  </si>
  <si>
    <t>Programme13</t>
  </si>
  <si>
    <t>Programme14</t>
  </si>
  <si>
    <t>Programme15</t>
  </si>
  <si>
    <t>Programme16</t>
  </si>
  <si>
    <t>Programme17</t>
  </si>
  <si>
    <t>Programme18</t>
  </si>
  <si>
    <t>Programme19</t>
  </si>
  <si>
    <t>Programme20</t>
  </si>
  <si>
    <t>8</t>
  </si>
  <si>
    <t>00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</si>
  <si>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</si>
  <si>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</si>
  <si>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</si>
  <si>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</si>
  <si>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</si>
  <si>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</si>
  <si>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</si>
  <si>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</si>
  <si>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</si>
  <si>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</si>
  <si>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</si>
  <si>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</si>
  <si>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Notes :</t>
  </si>
  <si>
    <t>7</t>
  </si>
  <si>
    <t>6</t>
  </si>
  <si>
    <t>0</t>
  </si>
  <si>
    <t>1</t>
  </si>
  <si>
    <t>2</t>
  </si>
  <si>
    <t>3</t>
  </si>
  <si>
    <t>4</t>
  </si>
  <si>
    <t>5</t>
  </si>
  <si>
    <t>21</t>
  </si>
  <si>
    <t>22</t>
  </si>
  <si>
    <t>23</t>
  </si>
  <si>
    <t>24</t>
  </si>
  <si>
    <t>Semaine</t>
  </si>
  <si>
    <t>Mois</t>
  </si>
  <si>
    <t>Jour</t>
  </si>
  <si>
    <t>Date</t>
  </si>
  <si>
    <t>Activité</t>
  </si>
  <si>
    <t>N° semaine</t>
  </si>
  <si>
    <t>Choisissez vos couleurs</t>
  </si>
  <si>
    <t>Couleur</t>
  </si>
  <si>
    <t>Mois pair</t>
  </si>
  <si>
    <t>Mois impair</t>
  </si>
  <si>
    <t>Jour de la semaine chômés</t>
  </si>
  <si>
    <t>Jour fériés et vacances</t>
  </si>
  <si>
    <t>Jour actuel</t>
  </si>
  <si>
    <t>Ci-dessus reste à programmer pour une prochaine version</t>
  </si>
  <si>
    <t>Le principe sera celui qui est utilisé sur l'application APACHES</t>
  </si>
  <si>
    <t>Mais par manque de temps ce n'est pas encore mis en place…</t>
  </si>
  <si>
    <t>Calendrier</t>
  </si>
  <si>
    <t>S</t>
  </si>
  <si>
    <t>Périodes</t>
  </si>
  <si>
    <t>Personnel_01</t>
  </si>
  <si>
    <t>Personnel_02</t>
  </si>
  <si>
    <t>Personnel_03</t>
  </si>
  <si>
    <t>Personnel_04</t>
  </si>
  <si>
    <t>Personnel_05</t>
  </si>
  <si>
    <t>Personnel_06</t>
  </si>
  <si>
    <t>Personnel_07</t>
  </si>
  <si>
    <t>Personnel_08</t>
  </si>
  <si>
    <t>Personnel_09</t>
  </si>
  <si>
    <t>Personnel_10</t>
  </si>
  <si>
    <t>Personnel_11</t>
  </si>
  <si>
    <t>Personnel_12</t>
  </si>
  <si>
    <t>Personnel_13</t>
  </si>
  <si>
    <t>Personnel_14</t>
  </si>
  <si>
    <t>Personnel_15</t>
  </si>
  <si>
    <t>Personnel_16</t>
  </si>
  <si>
    <t>Personnel_17</t>
  </si>
  <si>
    <t>Personnel_18</t>
  </si>
  <si>
    <t>Personnel_19</t>
  </si>
  <si>
    <t>Personnel_20</t>
  </si>
  <si>
    <t>Personnel_21</t>
  </si>
  <si>
    <t>Personnel_22</t>
  </si>
  <si>
    <t>Personnel_23</t>
  </si>
  <si>
    <t>Personnel_24</t>
  </si>
  <si>
    <t>Personnel_25</t>
  </si>
  <si>
    <t>Personnel_26</t>
  </si>
  <si>
    <t>Personnel_27</t>
  </si>
  <si>
    <t>Personnel_28</t>
  </si>
  <si>
    <t>Personnel_29</t>
  </si>
  <si>
    <t>Personnel_30</t>
  </si>
  <si>
    <t>Nuit</t>
  </si>
  <si>
    <t>Mai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</si>
</sst>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dd"/>
    <numFmt numFmtId="165" formatCode="ddd"/>
    <numFmt numFmtId="166" formatCode="dd\ mmmm\ yyyy"/>
    <numFmt numFmtId="167" formatCode="00"/>
    <numFmt numFmtId="168" formatCode="#.##0\.00"/>
    <numFmt numFmtId="169" formatCode="#\.00"/>
    <numFmt numFmtId="170" formatCode="\$#\.00"/>
  </numFmts>
  <fonts count="42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26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22"/>
      <name val="Calibri"/>
      <family val="2"/>
      <scheme val="minor"/>
    </font>
    <font>
      <sz val="7"/>
      <name val="Arial"/>
      <family val="2"/>
    </font>
    <font>
      <sz val="8"/>
      <name val="Calibri"/>
      <family val="2"/>
      <scheme val="minor"/>
    </font>
    <font>
      <sz val="11"/>
      <color indexed="8"/>
      <name val="Helvetica Neue"/>
    </font>
    <font>
      <sz val="12"/>
      <color indexed="8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sz val="12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5"/>
      <color theme="1"/>
      <name val="Calibri"/>
      <family val="2"/>
      <scheme val="minor"/>
    </font>
    <font>
      <sz val="20"/>
      <name val="Calibri"/>
      <family val="2"/>
      <scheme val="minor"/>
    </font>
    <font>
      <sz val="9"/>
      <color theme="6" tint="0.39997558519241921"/>
      <name val="Calibri"/>
      <family val="2"/>
      <scheme val="minor"/>
    </font>
    <font>
      <sz val="7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lightUp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DotDot">
        <color indexed="41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6">
    <xf numFmtId="0" fontId="0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20" fillId="0" borderId="0" applyNumberFormat="0" applyFill="0" applyBorder="0" applyProtection="0">
      <alignment vertical="top"/>
    </xf>
    <xf numFmtId="0" fontId="22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44" fontId="24" fillId="0" borderId="0" applyFont="0" applyFill="0" applyBorder="0" applyAlignment="0" applyProtection="0"/>
    <xf numFmtId="0" fontId="25" fillId="0" borderId="0"/>
    <xf numFmtId="168" fontId="22" fillId="0" borderId="0">
      <protection locked="0"/>
    </xf>
    <xf numFmtId="169" fontId="22" fillId="0" borderId="0">
      <protection locked="0"/>
    </xf>
    <xf numFmtId="170" fontId="22" fillId="0" borderId="0">
      <protection locked="0"/>
    </xf>
    <xf numFmtId="0" fontId="7" fillId="8" borderId="0"/>
  </cellStyleXfs>
  <cellXfs count="180">
    <xf numFmtId="0" fontId="0" fillId="0" borderId="0" xfId="0"/>
    <xf numFmtId="0" fontId="0" fillId="0" borderId="1" xfId="0" applyBorder="1"/>
    <xf numFmtId="0" fontId="0" fillId="0" borderId="2" xfId="0" applyBorder="1"/>
    <xf numFmtId="14" fontId="1" fillId="3" borderId="1" xfId="0" applyNumberFormat="1" applyFont="1" applyFill="1" applyBorder="1" applyAlignment="1">
      <alignment horizontal="center" vertical="center"/>
    </xf>
    <xf numFmtId="0" fontId="0" fillId="0" borderId="3" xfId="0" applyBorder="1"/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 vertical="center" indent="1"/>
    </xf>
    <xf numFmtId="164" fontId="0" fillId="0" borderId="2" xfId="0" applyNumberFormat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indent="1"/>
    </xf>
    <xf numFmtId="0" fontId="0" fillId="3" borderId="1" xfId="0" applyFill="1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indent="1"/>
    </xf>
    <xf numFmtId="16" fontId="1" fillId="3" borderId="1" xfId="0" applyNumberFormat="1" applyFont="1" applyFill="1" applyBorder="1" applyAlignment="1">
      <alignment horizontal="left" vertical="center" indent="1"/>
    </xf>
    <xf numFmtId="14" fontId="1" fillId="3" borderId="1" xfId="0" applyNumberFormat="1" applyFont="1" applyFill="1" applyBorder="1" applyAlignment="1">
      <alignment horizontal="left" vertical="center" indent="1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7" fillId="0" borderId="0" xfId="1"/>
    <xf numFmtId="0" fontId="8" fillId="6" borderId="10" xfId="1" applyFont="1" applyFill="1" applyBorder="1"/>
    <xf numFmtId="0" fontId="8" fillId="6" borderId="7" xfId="1" applyFont="1" applyFill="1" applyBorder="1"/>
    <xf numFmtId="0" fontId="8" fillId="6" borderId="8" xfId="1" applyFont="1" applyFill="1" applyBorder="1"/>
    <xf numFmtId="0" fontId="8" fillId="0" borderId="0" xfId="1" applyFont="1"/>
    <xf numFmtId="0" fontId="8" fillId="7" borderId="11" xfId="1" applyFont="1" applyFill="1" applyBorder="1"/>
    <xf numFmtId="0" fontId="8" fillId="7" borderId="0" xfId="1" applyFont="1" applyFill="1" applyBorder="1"/>
    <xf numFmtId="0" fontId="8" fillId="7" borderId="12" xfId="1" applyFont="1" applyFill="1" applyBorder="1"/>
    <xf numFmtId="0" fontId="10" fillId="7" borderId="13" xfId="1" applyFont="1" applyFill="1" applyBorder="1"/>
    <xf numFmtId="0" fontId="10" fillId="7" borderId="14" xfId="1" applyFont="1" applyFill="1" applyBorder="1"/>
    <xf numFmtId="0" fontId="10" fillId="7" borderId="15" xfId="1" applyFont="1" applyFill="1" applyBorder="1"/>
    <xf numFmtId="0" fontId="10" fillId="0" borderId="0" xfId="1" applyFont="1"/>
    <xf numFmtId="49" fontId="14" fillId="7" borderId="15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 wrapText="1"/>
    </xf>
    <xf numFmtId="49" fontId="14" fillId="7" borderId="8" xfId="1" applyNumberFormat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 wrapText="1"/>
    </xf>
    <xf numFmtId="49" fontId="14" fillId="7" borderId="12" xfId="1" applyNumberFormat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15" fillId="7" borderId="8" xfId="1" applyFont="1" applyFill="1" applyBorder="1" applyAlignment="1">
      <alignment horizontal="left" wrapText="1"/>
    </xf>
    <xf numFmtId="0" fontId="11" fillId="0" borderId="0" xfId="1" applyFont="1"/>
    <xf numFmtId="0" fontId="16" fillId="7" borderId="15" xfId="1" applyFont="1" applyFill="1" applyBorder="1" applyAlignment="1">
      <alignment horizontal="left" vertical="top" wrapText="1"/>
    </xf>
    <xf numFmtId="0" fontId="7" fillId="0" borderId="0" xfId="1" applyAlignment="1">
      <alignment horizontal="left" vertical="top"/>
    </xf>
    <xf numFmtId="0" fontId="1" fillId="0" borderId="0" xfId="1" applyFont="1"/>
    <xf numFmtId="0" fontId="21" fillId="0" borderId="0" xfId="6" applyNumberFormat="1" applyFont="1" applyAlignment="1">
      <alignment horizontal="left" vertical="top" wrapText="1"/>
    </xf>
    <xf numFmtId="166" fontId="9" fillId="9" borderId="3" xfId="1" applyNumberFormat="1" applyFont="1" applyFill="1" applyBorder="1" applyAlignment="1">
      <alignment horizontal="center" vertical="center"/>
    </xf>
    <xf numFmtId="166" fontId="11" fillId="9" borderId="4" xfId="1" applyNumberFormat="1" applyFont="1" applyFill="1" applyBorder="1" applyAlignment="1">
      <alignment horizontal="center" vertical="center"/>
    </xf>
    <xf numFmtId="0" fontId="31" fillId="0" borderId="0" xfId="0" applyFont="1"/>
    <xf numFmtId="0" fontId="31" fillId="2" borderId="1" xfId="0" applyFont="1" applyFill="1" applyBorder="1" applyAlignment="1" applyProtection="1">
      <alignment horizontal="right" indent="1"/>
      <protection hidden="1"/>
    </xf>
    <xf numFmtId="0" fontId="5" fillId="0" borderId="5" xfId="0" applyFont="1" applyFill="1" applyBorder="1" applyAlignment="1" applyProtection="1">
      <alignment horizontal="left" indent="1"/>
      <protection hidden="1"/>
    </xf>
    <xf numFmtId="0" fontId="5" fillId="0" borderId="6" xfId="0" applyFont="1" applyFill="1" applyBorder="1" applyAlignment="1" applyProtection="1">
      <alignment horizont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32" fillId="0" borderId="6" xfId="0" applyFont="1" applyFill="1" applyBorder="1" applyAlignment="1" applyProtection="1">
      <alignment horizontal="center"/>
      <protection hidden="1"/>
    </xf>
    <xf numFmtId="165" fontId="32" fillId="0" borderId="6" xfId="0" applyNumberFormat="1" applyFont="1" applyFill="1" applyBorder="1" applyAlignment="1" applyProtection="1">
      <alignment horizontal="center"/>
      <protection hidden="1"/>
    </xf>
    <xf numFmtId="165" fontId="32" fillId="0" borderId="2" xfId="0" applyNumberFormat="1" applyFont="1" applyFill="1" applyBorder="1" applyAlignment="1" applyProtection="1">
      <alignment horizontal="center"/>
      <protection hidden="1"/>
    </xf>
    <xf numFmtId="0" fontId="31" fillId="0" borderId="5" xfId="0" applyFont="1" applyBorder="1" applyAlignment="1" applyProtection="1">
      <alignment horizontal="center"/>
      <protection hidden="1"/>
    </xf>
    <xf numFmtId="0" fontId="31" fillId="0" borderId="6" xfId="0" applyFont="1" applyBorder="1" applyAlignment="1" applyProtection="1">
      <alignment horizontal="center"/>
      <protection hidden="1"/>
    </xf>
    <xf numFmtId="0" fontId="31" fillId="0" borderId="2" xfId="0" applyFont="1" applyBorder="1" applyAlignment="1" applyProtection="1">
      <alignment horizontal="center"/>
      <protection hidden="1"/>
    </xf>
    <xf numFmtId="165" fontId="31" fillId="0" borderId="1" xfId="0" applyNumberFormat="1" applyFont="1" applyBorder="1" applyAlignment="1" applyProtection="1">
      <alignment horizontal="center"/>
      <protection hidden="1"/>
    </xf>
    <xf numFmtId="165" fontId="31" fillId="0" borderId="4" xfId="0" applyNumberFormat="1" applyFont="1" applyBorder="1" applyAlignment="1" applyProtection="1">
      <alignment horizontal="center"/>
      <protection hidden="1"/>
    </xf>
    <xf numFmtId="165" fontId="31" fillId="0" borderId="13" xfId="0" applyNumberFormat="1" applyFont="1" applyBorder="1" applyAlignment="1" applyProtection="1">
      <alignment horizontal="center"/>
      <protection hidden="1"/>
    </xf>
    <xf numFmtId="164" fontId="31" fillId="0" borderId="1" xfId="0" applyNumberFormat="1" applyFont="1" applyBorder="1" applyAlignment="1" applyProtection="1">
      <alignment horizontal="center"/>
      <protection hidden="1"/>
    </xf>
    <xf numFmtId="164" fontId="31" fillId="0" borderId="5" xfId="0" applyNumberFormat="1" applyFont="1" applyBorder="1" applyAlignment="1" applyProtection="1">
      <alignment horizontal="center"/>
      <protection hidden="1"/>
    </xf>
    <xf numFmtId="0" fontId="31" fillId="0" borderId="1" xfId="0" applyFont="1" applyBorder="1" applyProtection="1">
      <protection hidden="1"/>
    </xf>
    <xf numFmtId="0" fontId="2" fillId="0" borderId="5" xfId="0" applyFont="1" applyBorder="1" applyProtection="1">
      <protection hidden="1"/>
    </xf>
    <xf numFmtId="165" fontId="2" fillId="0" borderId="1" xfId="0" applyNumberFormat="1" applyFont="1" applyBorder="1" applyProtection="1">
      <protection hidden="1"/>
    </xf>
    <xf numFmtId="0" fontId="31" fillId="0" borderId="11" xfId="0" applyFont="1" applyBorder="1" applyProtection="1">
      <protection hidden="1"/>
    </xf>
    <xf numFmtId="0" fontId="31" fillId="0" borderId="0" xfId="0" applyFont="1" applyBorder="1" applyProtection="1">
      <protection hidden="1"/>
    </xf>
    <xf numFmtId="165" fontId="5" fillId="0" borderId="6" xfId="0" applyNumberFormat="1" applyFont="1" applyFill="1" applyBorder="1" applyAlignment="1" applyProtection="1">
      <alignment horizontal="center"/>
      <protection hidden="1"/>
    </xf>
    <xf numFmtId="165" fontId="5" fillId="0" borderId="2" xfId="0" applyNumberFormat="1" applyFont="1" applyFill="1" applyBorder="1" applyAlignment="1" applyProtection="1">
      <alignment horizontal="center"/>
      <protection hidden="1"/>
    </xf>
    <xf numFmtId="0" fontId="26" fillId="0" borderId="0" xfId="6" applyNumberFormat="1" applyFont="1" applyAlignment="1" applyProtection="1">
      <alignment horizontal="left" vertical="top" wrapText="1"/>
      <protection hidden="1"/>
    </xf>
    <xf numFmtId="0" fontId="28" fillId="0" borderId="1" xfId="6" applyFont="1" applyFill="1" applyBorder="1" applyAlignment="1" applyProtection="1">
      <alignment horizontal="center" vertical="center" wrapText="1"/>
      <protection hidden="1"/>
    </xf>
    <xf numFmtId="0" fontId="26" fillId="0" borderId="0" xfId="6" applyNumberFormat="1" applyFont="1" applyFill="1" applyAlignment="1" applyProtection="1">
      <alignment horizontal="left" vertical="top" wrapText="1"/>
      <protection hidden="1"/>
    </xf>
    <xf numFmtId="164" fontId="19" fillId="0" borderId="1" xfId="6" applyNumberFormat="1" applyFont="1" applyFill="1" applyBorder="1" applyAlignment="1" applyProtection="1">
      <alignment horizontal="left" vertical="top" wrapText="1"/>
      <protection hidden="1"/>
    </xf>
    <xf numFmtId="164" fontId="27" fillId="0" borderId="1" xfId="6" applyNumberFormat="1" applyFont="1" applyFill="1" applyBorder="1" applyAlignment="1" applyProtection="1">
      <alignment horizontal="left" vertical="top" wrapText="1"/>
      <protection hidden="1"/>
    </xf>
    <xf numFmtId="0" fontId="21" fillId="0" borderId="0" xfId="6" applyNumberFormat="1" applyFont="1" applyAlignment="1" applyProtection="1">
      <alignment horizontal="left" vertical="top" wrapText="1"/>
      <protection hidden="1"/>
    </xf>
    <xf numFmtId="0" fontId="7" fillId="0" borderId="9" xfId="1" applyFont="1" applyFill="1" applyBorder="1" applyAlignment="1" applyProtection="1">
      <alignment horizontal="center" vertical="center" wrapText="1"/>
      <protection hidden="1"/>
    </xf>
    <xf numFmtId="165" fontId="19" fillId="0" borderId="18" xfId="1" applyNumberFormat="1" applyFont="1" applyFill="1" applyBorder="1" applyAlignment="1" applyProtection="1">
      <alignment horizontal="left" vertical="center" wrapText="1"/>
      <protection hidden="1"/>
    </xf>
    <xf numFmtId="164" fontId="19" fillId="0" borderId="2" xfId="1" applyNumberFormat="1" applyFont="1" applyFill="1" applyBorder="1" applyAlignment="1" applyProtection="1">
      <alignment horizontal="left" vertical="center" wrapText="1"/>
      <protection hidden="1"/>
    </xf>
    <xf numFmtId="0" fontId="18" fillId="0" borderId="9" xfId="1" applyFont="1" applyFill="1" applyBorder="1" applyAlignment="1" applyProtection="1">
      <alignment horizontal="center" vertical="center" wrapText="1"/>
      <protection hidden="1"/>
    </xf>
    <xf numFmtId="165" fontId="19" fillId="0" borderId="5" xfId="1" applyNumberFormat="1" applyFont="1" applyFill="1" applyBorder="1" applyAlignment="1" applyProtection="1">
      <alignment horizontal="left" vertical="center" wrapText="1"/>
      <protection hidden="1"/>
    </xf>
    <xf numFmtId="0" fontId="30" fillId="0" borderId="1" xfId="1" applyFont="1" applyBorder="1" applyAlignment="1" applyProtection="1">
      <alignment horizontal="left" vertical="top" wrapText="1"/>
      <protection hidden="1"/>
    </xf>
    <xf numFmtId="0" fontId="30" fillId="0" borderId="19" xfId="1" applyFont="1" applyBorder="1" applyAlignment="1" applyProtection="1">
      <alignment horizontal="left" vertical="top" wrapText="1"/>
      <protection hidden="1"/>
    </xf>
    <xf numFmtId="165" fontId="19" fillId="0" borderId="21" xfId="1" applyNumberFormat="1" applyFont="1" applyFill="1" applyBorder="1" applyAlignment="1" applyProtection="1">
      <alignment horizontal="left" vertical="center" wrapText="1"/>
      <protection hidden="1"/>
    </xf>
    <xf numFmtId="164" fontId="19" fillId="0" borderId="22" xfId="1" applyNumberFormat="1" applyFont="1" applyFill="1" applyBorder="1" applyAlignment="1" applyProtection="1">
      <alignment horizontal="left" vertical="center" wrapText="1"/>
      <protection hidden="1"/>
    </xf>
    <xf numFmtId="0" fontId="30" fillId="0" borderId="23" xfId="1" applyFont="1" applyBorder="1" applyAlignment="1" applyProtection="1">
      <alignment horizontal="left" vertical="top" wrapText="1"/>
      <protection hidden="1"/>
    </xf>
    <xf numFmtId="0" fontId="18" fillId="0" borderId="20" xfId="1" applyFont="1" applyFill="1" applyBorder="1" applyAlignment="1" applyProtection="1">
      <alignment horizontal="center" vertical="center" wrapText="1"/>
      <protection hidden="1"/>
    </xf>
    <xf numFmtId="165" fontId="19" fillId="0" borderId="24" xfId="1" applyNumberFormat="1" applyFont="1" applyFill="1" applyBorder="1" applyAlignment="1" applyProtection="1">
      <alignment horizontal="left" vertical="center" wrapText="1"/>
      <protection hidden="1"/>
    </xf>
    <xf numFmtId="0" fontId="30" fillId="0" borderId="25" xfId="1" applyFont="1" applyBorder="1" applyAlignment="1" applyProtection="1">
      <alignment horizontal="left" vertical="top" wrapText="1"/>
      <protection hidden="1"/>
    </xf>
    <xf numFmtId="0" fontId="17" fillId="5" borderId="6" xfId="1" applyFont="1" applyFill="1" applyBorder="1" applyAlignment="1" applyProtection="1">
      <alignment vertical="center" wrapText="1"/>
      <protection hidden="1"/>
    </xf>
    <xf numFmtId="0" fontId="18" fillId="0" borderId="4" xfId="1" applyFont="1" applyFill="1" applyBorder="1" applyAlignment="1" applyProtection="1">
      <alignment horizontal="center" vertical="center" wrapText="1"/>
      <protection hidden="1"/>
    </xf>
    <xf numFmtId="0" fontId="4" fillId="11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right" indent="1"/>
    </xf>
    <xf numFmtId="0" fontId="0" fillId="12" borderId="1" xfId="0" applyFill="1" applyBorder="1"/>
    <xf numFmtId="0" fontId="28" fillId="0" borderId="31" xfId="6" applyFont="1" applyFill="1" applyBorder="1" applyAlignment="1" applyProtection="1">
      <alignment horizontal="center" vertical="center" wrapText="1"/>
      <protection hidden="1"/>
    </xf>
    <xf numFmtId="0" fontId="28" fillId="0" borderId="19" xfId="6" applyFont="1" applyFill="1" applyBorder="1" applyAlignment="1" applyProtection="1">
      <alignment horizontal="center" vertical="center" wrapText="1"/>
      <protection hidden="1"/>
    </xf>
    <xf numFmtId="164" fontId="27" fillId="0" borderId="19" xfId="6" applyNumberFormat="1" applyFont="1" applyFill="1" applyBorder="1" applyAlignment="1" applyProtection="1">
      <alignment horizontal="left" vertical="top" wrapText="1"/>
      <protection hidden="1"/>
    </xf>
    <xf numFmtId="0" fontId="28" fillId="0" borderId="32" xfId="6" applyFont="1" applyFill="1" applyBorder="1" applyAlignment="1" applyProtection="1">
      <alignment horizontal="center" vertical="center" wrapText="1"/>
      <protection hidden="1"/>
    </xf>
    <xf numFmtId="164" fontId="27" fillId="0" borderId="23" xfId="6" applyNumberFormat="1" applyFont="1" applyFill="1" applyBorder="1" applyAlignment="1" applyProtection="1">
      <alignment horizontal="left" vertical="top" wrapText="1"/>
      <protection hidden="1"/>
    </xf>
    <xf numFmtId="164" fontId="27" fillId="0" borderId="25" xfId="6" applyNumberFormat="1" applyFont="1" applyFill="1" applyBorder="1" applyAlignment="1" applyProtection="1">
      <alignment horizontal="left" vertical="top" wrapText="1"/>
      <protection hidden="1"/>
    </xf>
    <xf numFmtId="164" fontId="19" fillId="0" borderId="19" xfId="6" applyNumberFormat="1" applyFont="1" applyFill="1" applyBorder="1" applyAlignment="1" applyProtection="1">
      <alignment horizontal="left" vertical="top" wrapText="1"/>
      <protection hidden="1"/>
    </xf>
    <xf numFmtId="0" fontId="0" fillId="13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Continuous" vertical="center"/>
    </xf>
    <xf numFmtId="0" fontId="0" fillId="13" borderId="7" xfId="0" applyFill="1" applyBorder="1" applyAlignment="1">
      <alignment horizontal="centerContinuous" vertical="center"/>
    </xf>
    <xf numFmtId="0" fontId="34" fillId="13" borderId="1" xfId="0" applyFont="1" applyFill="1" applyBorder="1" applyAlignment="1">
      <alignment vertical="center" textRotation="255"/>
    </xf>
    <xf numFmtId="0" fontId="0" fillId="13" borderId="2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35" fillId="3" borderId="1" xfId="0" applyFont="1" applyFill="1" applyBorder="1" applyAlignment="1">
      <alignment horizontal="center" vertical="center" textRotation="90"/>
    </xf>
    <xf numFmtId="0" fontId="33" fillId="0" borderId="0" xfId="0" applyFont="1"/>
    <xf numFmtId="0" fontId="31" fillId="13" borderId="1" xfId="0" applyFont="1" applyFill="1" applyBorder="1" applyAlignment="1">
      <alignment horizontal="center" vertical="center" textRotation="90"/>
    </xf>
    <xf numFmtId="0" fontId="36" fillId="0" borderId="3" xfId="0" applyFont="1" applyBorder="1" applyAlignment="1">
      <alignment vertical="center" textRotation="90"/>
    </xf>
    <xf numFmtId="0" fontId="37" fillId="0" borderId="8" xfId="0" applyFont="1" applyBorder="1" applyAlignment="1">
      <alignment horizontal="center" vertical="center" textRotation="90"/>
    </xf>
    <xf numFmtId="0" fontId="38" fillId="14" borderId="3" xfId="0" applyFont="1" applyFill="1" applyBorder="1" applyAlignment="1">
      <alignment horizontal="center" vertical="center" textRotation="90"/>
    </xf>
    <xf numFmtId="14" fontId="31" fillId="0" borderId="3" xfId="0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6" fillId="0" borderId="9" xfId="0" applyFont="1" applyBorder="1" applyAlignment="1">
      <alignment vertical="center" textRotation="90"/>
    </xf>
    <xf numFmtId="0" fontId="37" fillId="0" borderId="12" xfId="0" applyFont="1" applyBorder="1" applyAlignment="1">
      <alignment horizontal="center" vertical="center" textRotation="90"/>
    </xf>
    <xf numFmtId="0" fontId="38" fillId="14" borderId="9" xfId="0" applyFont="1" applyFill="1" applyBorder="1" applyAlignment="1">
      <alignment horizontal="center" vertical="center" textRotation="90"/>
    </xf>
    <xf numFmtId="14" fontId="39" fillId="0" borderId="1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33" xfId="0" applyFont="1" applyFill="1" applyBorder="1" applyAlignment="1">
      <alignment horizontal="center" vertical="center"/>
    </xf>
    <xf numFmtId="0" fontId="37" fillId="0" borderId="9" xfId="0" applyFont="1" applyBorder="1" applyAlignment="1">
      <alignment horizontal="center" vertical="center" textRotation="90"/>
    </xf>
    <xf numFmtId="0" fontId="37" fillId="0" borderId="9" xfId="0" applyFont="1" applyFill="1" applyBorder="1" applyAlignment="1">
      <alignment vertical="center" textRotation="90"/>
    </xf>
    <xf numFmtId="0" fontId="36" fillId="0" borderId="4" xfId="0" applyFont="1" applyBorder="1" applyAlignment="1">
      <alignment vertical="center" textRotation="90"/>
    </xf>
    <xf numFmtId="0" fontId="37" fillId="0" borderId="15" xfId="0" applyFont="1" applyBorder="1" applyAlignment="1">
      <alignment horizontal="center" vertical="center" textRotation="90"/>
    </xf>
    <xf numFmtId="0" fontId="38" fillId="14" borderId="4" xfId="0" applyFont="1" applyFill="1" applyBorder="1" applyAlignment="1">
      <alignment horizontal="center" vertical="center" textRotation="90"/>
    </xf>
    <xf numFmtId="0" fontId="36" fillId="0" borderId="9" xfId="0" applyFont="1" applyBorder="1" applyAlignment="1">
      <alignment horizontal="center" vertical="center" textRotation="90"/>
    </xf>
    <xf numFmtId="0" fontId="12" fillId="6" borderId="11" xfId="1" applyFont="1" applyFill="1" applyBorder="1" applyAlignment="1">
      <alignment horizontal="right" vertical="center"/>
    </xf>
    <xf numFmtId="167" fontId="13" fillId="7" borderId="14" xfId="1" applyNumberFormat="1" applyFont="1" applyFill="1" applyBorder="1" applyAlignment="1">
      <alignment horizontal="left" vertical="top"/>
    </xf>
    <xf numFmtId="167" fontId="13" fillId="7" borderId="7" xfId="1" applyNumberFormat="1" applyFont="1" applyFill="1" applyBorder="1" applyAlignment="1">
      <alignment horizontal="left" vertical="top"/>
    </xf>
    <xf numFmtId="49" fontId="12" fillId="6" borderId="11" xfId="1" applyNumberFormat="1" applyFont="1" applyFill="1" applyBorder="1" applyAlignment="1">
      <alignment horizontal="right" vertical="center"/>
    </xf>
    <xf numFmtId="49" fontId="12" fillId="6" borderId="13" xfId="1" applyNumberFormat="1" applyFont="1" applyFill="1" applyBorder="1" applyAlignment="1">
      <alignment horizontal="right" vertical="center"/>
    </xf>
    <xf numFmtId="49" fontId="11" fillId="7" borderId="10" xfId="1" applyNumberFormat="1" applyFont="1" applyFill="1" applyBorder="1" applyAlignment="1">
      <alignment horizontal="center" vertical="center"/>
    </xf>
    <xf numFmtId="49" fontId="11" fillId="7" borderId="7" xfId="1" applyNumberFormat="1" applyFont="1" applyFill="1" applyBorder="1" applyAlignment="1">
      <alignment horizontal="center" vertical="center"/>
    </xf>
    <xf numFmtId="49" fontId="11" fillId="7" borderId="8" xfId="1" applyNumberFormat="1" applyFont="1" applyFill="1" applyBorder="1" applyAlignment="1">
      <alignment horizontal="center" vertical="center"/>
    </xf>
    <xf numFmtId="49" fontId="11" fillId="7" borderId="13" xfId="1" applyNumberFormat="1" applyFont="1" applyFill="1" applyBorder="1" applyAlignment="1">
      <alignment horizontal="center" vertical="center"/>
    </xf>
    <xf numFmtId="49" fontId="11" fillId="7" borderId="14" xfId="1" applyNumberFormat="1" applyFont="1" applyFill="1" applyBorder="1" applyAlignment="1">
      <alignment horizontal="center" vertical="center"/>
    </xf>
    <xf numFmtId="49" fontId="11" fillId="7" borderId="15" xfId="1" applyNumberFormat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10" borderId="1" xfId="1" applyFont="1" applyFill="1" applyBorder="1" applyAlignment="1">
      <alignment horizontal="center" vertical="center"/>
    </xf>
    <xf numFmtId="49" fontId="13" fillId="7" borderId="14" xfId="1" applyNumberFormat="1" applyFont="1" applyFill="1" applyBorder="1" applyAlignment="1">
      <alignment horizontal="left" vertical="top"/>
    </xf>
    <xf numFmtId="49" fontId="13" fillId="7" borderId="7" xfId="1" applyNumberFormat="1" applyFont="1" applyFill="1" applyBorder="1" applyAlignment="1">
      <alignment horizontal="left" vertical="top"/>
    </xf>
    <xf numFmtId="0" fontId="17" fillId="5" borderId="5" xfId="1" applyFont="1" applyFill="1" applyBorder="1" applyAlignment="1" applyProtection="1">
      <alignment horizontal="center" vertical="center" wrapText="1"/>
      <protection hidden="1"/>
    </xf>
    <xf numFmtId="0" fontId="17" fillId="5" borderId="6" xfId="1" applyFont="1" applyFill="1" applyBorder="1" applyAlignment="1" applyProtection="1">
      <alignment horizontal="center" vertical="center" wrapText="1"/>
      <protection hidden="1"/>
    </xf>
    <xf numFmtId="0" fontId="17" fillId="5" borderId="2" xfId="1" applyFont="1" applyFill="1" applyBorder="1" applyAlignment="1" applyProtection="1">
      <alignment horizontal="center" vertical="center" wrapText="1"/>
      <protection hidden="1"/>
    </xf>
    <xf numFmtId="0" fontId="7" fillId="0" borderId="13" xfId="1" applyFont="1" applyFill="1" applyBorder="1" applyAlignment="1" applyProtection="1">
      <alignment horizontal="center" vertical="center" wrapText="1"/>
      <protection hidden="1"/>
    </xf>
    <xf numFmtId="0" fontId="7" fillId="0" borderId="14" xfId="1" applyFont="1" applyFill="1" applyBorder="1" applyAlignment="1" applyProtection="1">
      <alignment horizontal="center" vertical="center" wrapText="1"/>
      <protection hidden="1"/>
    </xf>
    <xf numFmtId="0" fontId="7" fillId="0" borderId="15" xfId="1" applyFont="1" applyFill="1" applyBorder="1" applyAlignment="1" applyProtection="1">
      <alignment horizontal="center" vertical="center" wrapText="1"/>
      <protection hidden="1"/>
    </xf>
    <xf numFmtId="0" fontId="7" fillId="0" borderId="27" xfId="1" applyFont="1" applyFill="1" applyBorder="1" applyAlignment="1" applyProtection="1">
      <alignment horizontal="center" vertical="center" wrapText="1"/>
      <protection hidden="1"/>
    </xf>
    <xf numFmtId="0" fontId="7" fillId="0" borderId="26" xfId="1" applyFont="1" applyFill="1" applyBorder="1" applyAlignment="1" applyProtection="1">
      <alignment horizontal="center" vertical="center" wrapText="1"/>
      <protection hidden="1"/>
    </xf>
    <xf numFmtId="0" fontId="29" fillId="0" borderId="14" xfId="6" applyNumberFormat="1" applyFont="1" applyBorder="1" applyAlignment="1" applyProtection="1">
      <alignment horizontal="center" vertical="top" wrapText="1"/>
      <protection hidden="1"/>
    </xf>
    <xf numFmtId="0" fontId="29" fillId="0" borderId="15" xfId="6" applyNumberFormat="1" applyFont="1" applyBorder="1" applyAlignment="1" applyProtection="1">
      <alignment horizontal="center" vertical="top" wrapText="1"/>
      <protection hidden="1"/>
    </xf>
    <xf numFmtId="0" fontId="29" fillId="0" borderId="5" xfId="6" applyNumberFormat="1" applyFont="1" applyBorder="1" applyAlignment="1" applyProtection="1">
      <alignment horizontal="center" vertical="top" wrapText="1"/>
      <protection hidden="1"/>
    </xf>
    <xf numFmtId="0" fontId="29" fillId="0" borderId="6" xfId="6" applyNumberFormat="1" applyFont="1" applyBorder="1" applyAlignment="1" applyProtection="1">
      <alignment horizontal="center" vertical="top" wrapText="1"/>
      <protection hidden="1"/>
    </xf>
    <xf numFmtId="0" fontId="29" fillId="0" borderId="2" xfId="6" applyNumberFormat="1" applyFont="1" applyBorder="1" applyAlignment="1" applyProtection="1">
      <alignment horizontal="center" vertical="top" wrapText="1"/>
      <protection hidden="1"/>
    </xf>
    <xf numFmtId="0" fontId="29" fillId="0" borderId="28" xfId="6" applyNumberFormat="1" applyFont="1" applyBorder="1" applyAlignment="1" applyProtection="1">
      <alignment horizontal="center" vertical="top" wrapText="1"/>
      <protection hidden="1"/>
    </xf>
    <xf numFmtId="0" fontId="29" fillId="0" borderId="29" xfId="6" applyNumberFormat="1" applyFont="1" applyBorder="1" applyAlignment="1" applyProtection="1">
      <alignment horizontal="center" vertical="top" wrapText="1"/>
      <protection hidden="1"/>
    </xf>
    <xf numFmtId="0" fontId="29" fillId="0" borderId="30" xfId="6" applyNumberFormat="1" applyFont="1" applyBorder="1" applyAlignment="1" applyProtection="1">
      <alignment horizontal="center" vertical="top" wrapText="1"/>
      <protection hidden="1"/>
    </xf>
    <xf numFmtId="0" fontId="0" fillId="3" borderId="5" xfId="0" applyFill="1" applyBorder="1" applyAlignment="1">
      <alignment horizontal="center"/>
    </xf>
  </cellXfs>
  <cellStyles count="16">
    <cellStyle name="Date" xfId="7"/>
    <cellStyle name="En-tete1" xfId="8"/>
    <cellStyle name="En-tete2" xfId="9"/>
    <cellStyle name="Euro" xfId="10"/>
    <cellStyle name="Excel Built-in Normal" xfId="11"/>
    <cellStyle name="Financier" xfId="12"/>
    <cellStyle name="Fixe" xfId="13"/>
    <cellStyle name="Monetaire" xfId="14"/>
    <cellStyle name="Normal" xfId="0" builtinId="0"/>
    <cellStyle name="Normal 2" xfId="1"/>
    <cellStyle name="Normal 3" xfId="2"/>
    <cellStyle name="Normal 3 2" xfId="3"/>
    <cellStyle name="Normal 3 2 2" xfId="4"/>
    <cellStyle name="Normal 3 3" xfId="5"/>
    <cellStyle name="Normal 4" xfId="6"/>
    <cellStyle name="YELLOW" xfId="15"/>
  </cellStyles>
  <dxfs count="80"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rgb="FFFF00FF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theme="5" tint="0.59996337778862885"/>
      </font>
    </dxf>
    <dxf>
      <font>
        <color theme="7" tint="0.59996337778862885"/>
      </font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border>
        <right style="thin">
          <color auto="1"/>
        </right>
        <vertical/>
        <horizontal/>
      </border>
    </dxf>
    <dxf>
      <font>
        <color theme="0"/>
      </font>
    </dxf>
    <dxf>
      <border>
        <right style="thin">
          <color auto="1"/>
        </right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FF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34998626667073579"/>
        </patternFill>
      </fill>
      <border>
        <left/>
      </border>
    </dxf>
    <dxf>
      <fill>
        <patternFill>
          <bgColor theme="0" tint="-0.34998626667073579"/>
        </patternFill>
      </fill>
      <border>
        <right/>
      </border>
    </dxf>
    <dxf>
      <fill>
        <patternFill>
          <bgColor theme="0" tint="-0.34998626667073579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34998626667073579"/>
        </patternFill>
      </fill>
      <border>
        <left/>
      </border>
    </dxf>
    <dxf>
      <fill>
        <patternFill>
          <bgColor theme="0" tint="-0.34998626667073579"/>
        </patternFill>
      </fill>
      <border>
        <right/>
      </border>
    </dxf>
    <dxf>
      <fill>
        <patternFill>
          <bgColor theme="0" tint="-0.34998626667073579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 patternType="solid">
          <fgColor rgb="FF000000"/>
          <bgColor rgb="FFFF00FF"/>
        </patternFill>
      </fill>
    </dxf>
    <dxf>
      <fill>
        <patternFill patternType="solid">
          <fgColor rgb="FF000000"/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79"/>
      <tableStyleElement type="headerRow" dxfId="78"/>
      <tableStyleElement type="firstRowStripe" dxfId="77"/>
      <tableStyleElement type="secondRowStripe" dxfId="76"/>
    </tableStyle>
  </tableStyles>
  <colors>
    <mruColors>
      <color rgb="FFFF00FF"/>
      <color rgb="FF99FFCC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42</xdr:row>
      <xdr:rowOff>161924</xdr:rowOff>
    </xdr:to>
    <xdr:sp macro="" textlink="">
      <xdr:nvSpPr>
        <xdr:cNvPr id="7" name="Rectangle 6"/>
        <xdr:cNvSpPr/>
      </xdr:nvSpPr>
      <xdr:spPr>
        <a:xfrm>
          <a:off x="6105525" y="4476749"/>
          <a:ext cx="1809750" cy="368617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 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Pour indiquer des vacances, entrez la première date et "tirer" vers le bas jusqu'au dernier jour des vacances.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jours fériés sur les feuilles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19050</xdr:rowOff>
    </xdr:from>
    <xdr:to>
      <xdr:col>0</xdr:col>
      <xdr:colOff>1389150</xdr:colOff>
      <xdr:row>2</xdr:row>
      <xdr:rowOff>175800</xdr:rowOff>
    </xdr:to>
    <xdr:sp macro="[0]!Aujourdhui" textlink="">
      <xdr:nvSpPr>
        <xdr:cNvPr id="5" name="Rectangle à coins arrondis 4"/>
        <xdr:cNvSpPr/>
      </xdr:nvSpPr>
      <xdr:spPr>
        <a:xfrm>
          <a:off x="57150" y="19050"/>
          <a:ext cx="1332000" cy="537750"/>
        </a:xfrm>
        <a:prstGeom prst="roundRect">
          <a:avLst/>
        </a:prstGeom>
        <a:solidFill>
          <a:srgbClr val="FF00FF"/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111957</xdr:rowOff>
    </xdr:from>
    <xdr:to>
      <xdr:col>1</xdr:col>
      <xdr:colOff>4915</xdr:colOff>
      <xdr:row>2</xdr:row>
      <xdr:rowOff>280866</xdr:rowOff>
    </xdr:to>
    <xdr:pic macro="[0]!hebdo_M">
      <xdr:nvPicPr>
        <xdr:cNvPr id="3" name="Picture 1" descr="gau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61207"/>
          <a:ext cx="528790" cy="518159"/>
        </a:xfrm>
        <a:prstGeom prst="rect">
          <a:avLst/>
        </a:prstGeom>
        <a:noFill/>
      </xdr:spPr>
    </xdr:pic>
    <xdr:clientData fPrintsWithSheet="0"/>
  </xdr:twoCellAnchor>
  <xdr:twoCellAnchor>
    <xdr:from>
      <xdr:col>1</xdr:col>
      <xdr:colOff>5545</xdr:colOff>
      <xdr:row>1</xdr:row>
      <xdr:rowOff>111957</xdr:rowOff>
    </xdr:from>
    <xdr:to>
      <xdr:col>3</xdr:col>
      <xdr:colOff>15875</xdr:colOff>
      <xdr:row>2</xdr:row>
      <xdr:rowOff>280866</xdr:rowOff>
    </xdr:to>
    <xdr:pic macro="[0]!hebdo_P">
      <xdr:nvPicPr>
        <xdr:cNvPr id="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420" y="461207"/>
          <a:ext cx="518330" cy="518159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0</xdr:colOff>
      <xdr:row>0</xdr:row>
      <xdr:rowOff>0</xdr:rowOff>
    </xdr:from>
    <xdr:to>
      <xdr:col>2</xdr:col>
      <xdr:colOff>166077</xdr:colOff>
      <xdr:row>1</xdr:row>
      <xdr:rowOff>107464</xdr:rowOff>
    </xdr:to>
    <xdr:sp macro="[0]!aujourdhui_agenda" textlink="">
      <xdr:nvSpPr>
        <xdr:cNvPr id="5" name="Jour_agenda"/>
        <xdr:cNvSpPr/>
      </xdr:nvSpPr>
      <xdr:spPr>
        <a:xfrm>
          <a:off x="0" y="0"/>
          <a:ext cx="1023327" cy="456714"/>
        </a:xfrm>
        <a:prstGeom prst="bevel">
          <a:avLst/>
        </a:prstGeom>
        <a:solidFill>
          <a:srgbClr val="FF33CC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7.xml"/><Relationship Id="rId9" Type="http://schemas.openxmlformats.org/officeDocument/2006/relationships/ctrlProp" Target="../ctrlProps/ctrlProp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96"/>
  <sheetViews>
    <sheetView showGridLines="0" showRowColHeaders="0" workbookViewId="0">
      <pane xSplit="11" ySplit="1" topLeftCell="XFD2" activePane="bottomRight" state="frozen"/>
      <selection pane="topRight" activeCell="O1" sqref="O1"/>
      <selection pane="bottomLeft" activeCell="A2" sqref="A2"/>
      <selection pane="bottomRight" activeCell="A14" sqref="A14"/>
    </sheetView>
  </sheetViews>
  <sheetFormatPr baseColWidth="10" defaultColWidth="0" defaultRowHeight="15" zeroHeight="1"/>
  <cols>
    <col min="1" max="1" width="42.5703125" bestFit="1" customWidth="1"/>
    <col min="2" max="2" width="15.42578125" customWidth="1"/>
    <col min="3" max="3" width="11.7109375" hidden="1" customWidth="1"/>
    <col min="4" max="4" width="12.85546875" hidden="1" customWidth="1"/>
    <col min="5" max="5" width="18.42578125" hidden="1" customWidth="1"/>
    <col min="6" max="6" width="11.42578125" customWidth="1"/>
    <col min="7" max="7" width="18.5703125" customWidth="1"/>
    <col min="8" max="8" width="32.28515625" bestFit="1" customWidth="1"/>
    <col min="9" max="9" width="46" customWidth="1"/>
    <col min="10" max="10" width="11.42578125" customWidth="1"/>
    <col min="11" max="11" width="1.7109375" customWidth="1"/>
    <col min="12" max="16384" width="11.42578125" hidden="1"/>
  </cols>
  <sheetData>
    <row r="1" spans="1:10">
      <c r="A1" s="24" t="s">
        <v>11</v>
      </c>
      <c r="B1" s="24" t="str">
        <f>IF(AND(C2:C8),"Erreur !","Jours Chômés")</f>
        <v>Jours Chômés</v>
      </c>
      <c r="C1" s="24" t="s">
        <v>20</v>
      </c>
      <c r="D1" s="31" t="s">
        <v>23</v>
      </c>
      <c r="E1" s="26" t="s">
        <v>22</v>
      </c>
      <c r="F1" s="24" t="s">
        <v>9</v>
      </c>
      <c r="G1" s="24" t="s">
        <v>10</v>
      </c>
      <c r="I1" s="109" t="s">
        <v>78</v>
      </c>
      <c r="J1" s="109" t="s">
        <v>79</v>
      </c>
    </row>
    <row r="2" spans="1:10">
      <c r="A2" s="9" t="s">
        <v>122</v>
      </c>
      <c r="B2" s="19" t="s">
        <v>13</v>
      </c>
      <c r="C2" s="25" t="b">
        <v>0</v>
      </c>
      <c r="D2" s="27" t="str">
        <f>IF(C2,B2,"")</f>
        <v/>
      </c>
      <c r="E2" s="25">
        <f>IF(MONTH(1&amp;Premier_mois)&lt;&gt;1,An+1,An)</f>
        <v>2018</v>
      </c>
      <c r="F2" s="3">
        <f>DATE(E2,1,1)</f>
        <v>43101</v>
      </c>
      <c r="G2" s="32" t="str">
        <f>"Jour de l'an "&amp;E2</f>
        <v>Jour de l'an 2018</v>
      </c>
      <c r="I2" s="110" t="s">
        <v>80</v>
      </c>
      <c r="J2" s="111"/>
    </row>
    <row r="3" spans="1:10">
      <c r="A3" s="24" t="s">
        <v>12</v>
      </c>
      <c r="B3" s="19" t="s">
        <v>14</v>
      </c>
      <c r="C3" s="25" t="b">
        <v>0</v>
      </c>
      <c r="D3" s="27" t="str">
        <f t="shared" ref="D3:D8" si="0">IF(C3,B3,"")</f>
        <v/>
      </c>
      <c r="E3" s="25">
        <f>IF(MONTH(DATE(An,3,29.56+0.979*MOD(204-11*MOD(An,19),30)-WEEKDAY(DATE(An,3,28.56+0.979*MOD(204-11*MOD(An,19),30))))+1)&lt;MONTH(1&amp;Premier_mois),An+1,An)</f>
        <v>2018</v>
      </c>
      <c r="F3" s="3">
        <f>DATE(E3,3,29.56+0.979*MOD(204-11*MOD(E3,19),30)-WEEKDAY(DATE(E3,3,28.56+0.979*MOD(204-11*MOD(E3,19),30))))+1</f>
        <v>43192</v>
      </c>
      <c r="G3" s="32" t="s">
        <v>2</v>
      </c>
      <c r="I3" s="110" t="s">
        <v>81</v>
      </c>
      <c r="J3" s="111"/>
    </row>
    <row r="4" spans="1:10">
      <c r="A4" s="9">
        <v>2017</v>
      </c>
      <c r="B4" s="19" t="s">
        <v>15</v>
      </c>
      <c r="C4" s="25" t="b">
        <v>0</v>
      </c>
      <c r="D4" s="27" t="str">
        <f t="shared" si="0"/>
        <v/>
      </c>
      <c r="E4" s="25">
        <f>IF(MONTH(1&amp;Premier_mois)&gt;5,An+1,An)</f>
        <v>2017</v>
      </c>
      <c r="F4" s="3">
        <f>DATE(E4,5,1)</f>
        <v>42856</v>
      </c>
      <c r="G4" s="32" t="s">
        <v>3</v>
      </c>
      <c r="I4" s="110" t="s">
        <v>82</v>
      </c>
      <c r="J4" s="111"/>
    </row>
    <row r="5" spans="1:10">
      <c r="A5" s="10"/>
      <c r="B5" s="20" t="s">
        <v>16</v>
      </c>
      <c r="C5" s="28" t="b">
        <v>0</v>
      </c>
      <c r="D5" s="179" t="str">
        <f t="shared" si="0"/>
        <v/>
      </c>
      <c r="E5" s="29">
        <f>IF(MONTH(DATE(An,3,29.56+0.979*MOD(204-11*MOD(An,19),30)-WEEKDAY(DATE(An,3,28.56+0.979*MOD(204-11*MOD(An,19),30))))+1+38)&lt;MONTH(1&amp;Premier_mois),An+1,An)</f>
        <v>2017</v>
      </c>
      <c r="F5" s="3">
        <f>DATE(E5,3,29.56+0.979*MOD(204-11*MOD(E5,19),30)-WEEKDAY(DATE(E5,3,28.56+0.979*MOD(204-11*MOD(E5,19),30))))+1+38</f>
        <v>42880</v>
      </c>
      <c r="G5" s="32" t="s">
        <v>5</v>
      </c>
      <c r="I5" s="110" t="s">
        <v>83</v>
      </c>
      <c r="J5" s="111"/>
    </row>
    <row r="6" spans="1:10">
      <c r="A6" s="10"/>
      <c r="B6" s="20" t="s">
        <v>17</v>
      </c>
      <c r="C6" s="28" t="b">
        <v>0</v>
      </c>
      <c r="D6" s="179" t="str">
        <f t="shared" si="0"/>
        <v/>
      </c>
      <c r="E6" s="29">
        <f>IF(MONTH(1&amp;Premier_mois)&gt;5,An+1,An)</f>
        <v>2017</v>
      </c>
      <c r="F6" s="3">
        <f>DATE(E6,5,8)</f>
        <v>42863</v>
      </c>
      <c r="G6" s="33" t="s">
        <v>4</v>
      </c>
      <c r="I6" s="110" t="s">
        <v>84</v>
      </c>
      <c r="J6" s="111"/>
    </row>
    <row r="7" spans="1:10">
      <c r="A7" s="10"/>
      <c r="B7" s="19" t="s">
        <v>18</v>
      </c>
      <c r="C7" s="30" t="b">
        <v>1</v>
      </c>
      <c r="D7" s="27" t="str">
        <f t="shared" si="0"/>
        <v>Samedi</v>
      </c>
      <c r="E7" s="25">
        <f>IF(MONTH(DATE(An,3,29.56+0.979*MOD(204-11*MOD(An,19),30)-WEEKDAY(DATE(An,3,28.56+0.979*MOD(204-11*MOD(An,19),30))))+1+49)&lt;MONTH(1&amp;Premier_mois),An+1,An)</f>
        <v>2017</v>
      </c>
      <c r="F7" s="3">
        <f>DATE(E7,3,29.56+0.979*MOD(204-11*MOD(E7,19),30)-WEEKDAY(DATE(E7,3,28.56+0.979*MOD(204-11*MOD(E7,19),30))))+1+49</f>
        <v>42891</v>
      </c>
      <c r="G7" s="32" t="s">
        <v>6</v>
      </c>
      <c r="I7" t="s">
        <v>85</v>
      </c>
    </row>
    <row r="8" spans="1:10">
      <c r="A8" s="10"/>
      <c r="B8" s="19" t="s">
        <v>19</v>
      </c>
      <c r="C8" s="30" t="b">
        <v>1</v>
      </c>
      <c r="D8" s="27" t="str">
        <f t="shared" si="0"/>
        <v>Dimanche</v>
      </c>
      <c r="E8" s="25">
        <f>IF(MONTH(1&amp;Premier_mois)&gt;7,An+1,An)</f>
        <v>2017</v>
      </c>
      <c r="F8" s="3">
        <f>DATE(E8,7,14)</f>
        <v>42930</v>
      </c>
      <c r="G8" s="32" t="s">
        <v>7</v>
      </c>
      <c r="I8" t="s">
        <v>86</v>
      </c>
    </row>
    <row r="9" spans="1:10">
      <c r="A9" s="10"/>
      <c r="B9" s="10"/>
      <c r="C9" s="25" t="s">
        <v>21</v>
      </c>
      <c r="D9" s="25">
        <f>MONTH(1&amp;Premier_mois)</f>
        <v>5</v>
      </c>
      <c r="E9" s="25">
        <f>IF(MONTH(1&amp;Premier_mois)&gt;8,An+1,An)</f>
        <v>2017</v>
      </c>
      <c r="F9" s="3">
        <f>DATE(E9,8,15)</f>
        <v>42962</v>
      </c>
      <c r="G9" s="32" t="s">
        <v>8</v>
      </c>
      <c r="I9" t="s">
        <v>87</v>
      </c>
    </row>
    <row r="10" spans="1:10">
      <c r="A10" s="23"/>
      <c r="B10" s="10"/>
      <c r="C10" s="30" t="s">
        <v>77</v>
      </c>
      <c r="D10" s="25">
        <f ca="1">INT((TODAY()-LOOKUP(TODAY(),DATE(YEAR(TODAY())+{-1;0;1},1,3)-WEEKDAY(DATE(YEAR(TODAY())+{-1;0;1},1,3))+2))/7)+1</f>
        <v>9</v>
      </c>
      <c r="E10" s="25">
        <f>IF(MONTH(1&amp;Premier_mois)&gt;11,An+1,An)</f>
        <v>2017</v>
      </c>
      <c r="F10" s="3">
        <f>DATE(E10,11,1)</f>
        <v>43040</v>
      </c>
      <c r="G10" s="32" t="s">
        <v>0</v>
      </c>
    </row>
    <row r="11" spans="1:10">
      <c r="A11" s="10"/>
      <c r="B11" s="10"/>
      <c r="C11" s="10"/>
      <c r="D11" s="10"/>
      <c r="E11" s="25">
        <f>IF(MONTH(1&amp;Premier_mois)&gt;11,An+1,An)</f>
        <v>2017</v>
      </c>
      <c r="F11" s="3">
        <f>DATE(E11,11,11)</f>
        <v>43050</v>
      </c>
      <c r="G11" s="32" t="str">
        <f>"Armistice "&amp;E11</f>
        <v>Armistice 2017</v>
      </c>
    </row>
    <row r="12" spans="1:10">
      <c r="A12" s="10"/>
      <c r="B12" s="10"/>
      <c r="C12" s="10"/>
      <c r="D12" s="10"/>
      <c r="E12" s="10"/>
      <c r="F12" s="3">
        <f>DATE(An,12,25)</f>
        <v>43094</v>
      </c>
      <c r="G12" s="32" t="s">
        <v>1</v>
      </c>
    </row>
    <row r="13" spans="1:10">
      <c r="A13" s="10"/>
      <c r="B13" s="10"/>
      <c r="C13" s="10"/>
      <c r="D13" s="10"/>
      <c r="E13" s="10"/>
      <c r="F13" s="3" t="str">
        <f>"01/01/"&amp;E2+1</f>
        <v>01/01/2019</v>
      </c>
      <c r="G13" s="34" t="str">
        <f>"Jour de l'an "&amp;E2+1</f>
        <v>Jour de l'an 2019</v>
      </c>
    </row>
    <row r="14" spans="1:10">
      <c r="A14" s="10"/>
      <c r="B14" s="10"/>
      <c r="C14" s="10"/>
      <c r="D14" s="10"/>
      <c r="E14" s="10"/>
      <c r="F14" s="3">
        <f>DATE(E3+1,3,29.56+0.979*MOD(204-11*MOD(E3+1,19),30)-WEEKDAY(DATE(E3+1,3,28.56+0.979*MOD(204-11*MOD(E3+1,19),30))))+1</f>
        <v>43577</v>
      </c>
      <c r="G14" s="34" t="s">
        <v>2</v>
      </c>
    </row>
    <row r="15" spans="1:10">
      <c r="A15" s="10"/>
      <c r="B15" s="10"/>
      <c r="C15" s="10"/>
      <c r="D15" s="10"/>
      <c r="E15" s="10"/>
      <c r="F15" s="3">
        <f>DATE(E4+1,5,1)</f>
        <v>43221</v>
      </c>
      <c r="G15" s="34" t="s">
        <v>3</v>
      </c>
    </row>
    <row r="16" spans="1:10">
      <c r="A16" s="10"/>
      <c r="B16" s="10"/>
      <c r="C16" s="10"/>
      <c r="D16" s="10"/>
      <c r="E16" s="10"/>
      <c r="F16" s="3">
        <f>DATE(E5+1,3,29.56+0.979*MOD(204-11*MOD(E5+1,19),30)-WEEKDAY(DATE(E5+1,3,28.56+0.979*MOD(204-11*MOD(E5+1,19),30))))+1+38</f>
        <v>43230</v>
      </c>
      <c r="G16" s="34" t="s">
        <v>5</v>
      </c>
    </row>
    <row r="17" spans="1:7">
      <c r="A17" s="10"/>
      <c r="B17" s="10"/>
      <c r="C17" s="10"/>
      <c r="D17" s="10"/>
      <c r="E17" s="10"/>
      <c r="F17" s="3">
        <f>DATE(E6+1,5,8)</f>
        <v>43228</v>
      </c>
      <c r="G17" s="34" t="s">
        <v>4</v>
      </c>
    </row>
    <row r="18" spans="1:7">
      <c r="A18" s="10"/>
      <c r="B18" s="10"/>
      <c r="C18" s="10"/>
      <c r="D18" s="10"/>
      <c r="E18" s="10"/>
      <c r="F18" s="3">
        <f>DATE(E7+1,3,29.56+0.979*MOD(204-11*MOD(E7+1,19),30)-WEEKDAY(DATE(E7+18,3,28.56+0.979*MOD(204-11*MOD(E7+1,19),30))))+1+49</f>
        <v>43241</v>
      </c>
      <c r="G18" s="34" t="s">
        <v>6</v>
      </c>
    </row>
    <row r="19" spans="1:7">
      <c r="A19" s="10"/>
      <c r="B19" s="10"/>
      <c r="C19" s="10"/>
      <c r="D19" s="10"/>
      <c r="E19" s="10"/>
      <c r="F19" s="3">
        <f>DATE(E8+1,7,14)</f>
        <v>43295</v>
      </c>
      <c r="G19" s="34" t="s">
        <v>7</v>
      </c>
    </row>
    <row r="20" spans="1:7">
      <c r="A20" s="10"/>
      <c r="B20" s="10"/>
      <c r="C20" s="10"/>
      <c r="D20" s="10"/>
      <c r="E20" s="10"/>
      <c r="F20" s="3">
        <f>DATE(E9+1,8,15)</f>
        <v>43327</v>
      </c>
      <c r="G20" s="34" t="s">
        <v>8</v>
      </c>
    </row>
    <row r="21" spans="1:7">
      <c r="A21" s="10"/>
      <c r="B21" s="10"/>
      <c r="C21" s="10"/>
      <c r="D21" s="10"/>
      <c r="E21" s="10"/>
      <c r="F21" s="3">
        <f>DATE(E10+1,11,1)</f>
        <v>43405</v>
      </c>
      <c r="G21" s="34" t="s">
        <v>0</v>
      </c>
    </row>
    <row r="22" spans="1:7">
      <c r="A22" s="10"/>
      <c r="B22" s="10"/>
      <c r="C22" s="10"/>
      <c r="D22" s="10"/>
      <c r="E22" s="10"/>
      <c r="F22" s="3">
        <f>DATE(E11+1,11,11)</f>
        <v>43415</v>
      </c>
      <c r="G22" s="34" t="str">
        <f>"Armistice "&amp;E11+1</f>
        <v>Armistice 2018</v>
      </c>
    </row>
    <row r="23" spans="1:7">
      <c r="A23" s="10"/>
      <c r="B23" s="10"/>
      <c r="C23" s="10"/>
      <c r="D23" s="10"/>
      <c r="E23" s="10"/>
      <c r="F23" s="3">
        <f>DATE(An+1,12,25)</f>
        <v>43459</v>
      </c>
      <c r="G23" s="34" t="s">
        <v>1</v>
      </c>
    </row>
    <row r="24" spans="1:7">
      <c r="A24" s="10"/>
      <c r="B24" s="10"/>
      <c r="C24" s="10"/>
      <c r="D24" s="10"/>
      <c r="E24" s="10"/>
      <c r="F24" s="21"/>
      <c r="G24" s="22"/>
    </row>
    <row r="25" spans="1:7">
      <c r="A25" s="10"/>
      <c r="B25" s="10"/>
      <c r="C25" s="10"/>
      <c r="D25" s="10"/>
      <c r="E25" s="10"/>
      <c r="F25" s="21"/>
      <c r="G25" s="22"/>
    </row>
    <row r="26" spans="1:7">
      <c r="A26" s="10"/>
      <c r="B26" s="10"/>
      <c r="C26" s="10"/>
      <c r="D26" s="10"/>
      <c r="E26" s="10"/>
      <c r="F26" s="21"/>
      <c r="G26" s="22"/>
    </row>
    <row r="27" spans="1:7">
      <c r="A27" s="10"/>
      <c r="B27" s="10"/>
      <c r="C27" s="10"/>
      <c r="D27" s="10"/>
      <c r="E27" s="10"/>
      <c r="F27" s="21"/>
      <c r="G27" s="22"/>
    </row>
    <row r="28" spans="1:7">
      <c r="A28" s="10"/>
      <c r="B28" s="10"/>
      <c r="C28" s="10"/>
      <c r="D28" s="10"/>
      <c r="E28" s="10"/>
      <c r="F28" s="21"/>
      <c r="G28" s="22"/>
    </row>
    <row r="29" spans="1:7">
      <c r="A29" s="10"/>
      <c r="B29" s="10"/>
      <c r="C29" s="10"/>
      <c r="D29" s="10"/>
      <c r="E29" s="10"/>
      <c r="F29" s="21"/>
      <c r="G29" s="22"/>
    </row>
    <row r="30" spans="1:7">
      <c r="B30" s="10"/>
      <c r="C30" s="10"/>
      <c r="D30" s="10"/>
      <c r="E30" s="10"/>
      <c r="F30" s="21"/>
      <c r="G30" s="22"/>
    </row>
    <row r="31" spans="1:7">
      <c r="B31" s="10"/>
      <c r="C31" s="10"/>
      <c r="D31" s="10"/>
      <c r="F31" s="21"/>
      <c r="G31" s="22"/>
    </row>
    <row r="32" spans="1:7">
      <c r="F32" s="21"/>
      <c r="G32" s="22"/>
    </row>
    <row r="33" spans="6:7">
      <c r="F33" s="21"/>
      <c r="G33" s="22"/>
    </row>
    <row r="34" spans="6:7">
      <c r="F34" s="21"/>
      <c r="G34" s="22"/>
    </row>
    <row r="35" spans="6:7">
      <c r="F35" s="21"/>
      <c r="G35" s="22"/>
    </row>
    <row r="36" spans="6:7">
      <c r="F36" s="21"/>
      <c r="G36" s="22"/>
    </row>
    <row r="37" spans="6:7">
      <c r="F37" s="21"/>
      <c r="G37" s="22"/>
    </row>
    <row r="38" spans="6:7">
      <c r="F38" s="21"/>
      <c r="G38" s="22"/>
    </row>
    <row r="39" spans="6:7">
      <c r="F39" s="21"/>
      <c r="G39" s="22"/>
    </row>
    <row r="40" spans="6:7">
      <c r="F40" s="21"/>
      <c r="G40" s="22"/>
    </row>
    <row r="41" spans="6:7">
      <c r="F41" s="21"/>
      <c r="G41" s="22"/>
    </row>
    <row r="42" spans="6:7">
      <c r="F42" s="21"/>
      <c r="G42" s="22"/>
    </row>
    <row r="43" spans="6:7">
      <c r="F43" s="21"/>
      <c r="G43" s="22"/>
    </row>
    <row r="44" spans="6:7">
      <c r="F44" s="17"/>
      <c r="G44" s="17"/>
    </row>
    <row r="45" spans="6:7">
      <c r="F45" s="17"/>
      <c r="G45" s="17"/>
    </row>
    <row r="46" spans="6:7">
      <c r="F46" s="17"/>
      <c r="G46" s="17"/>
    </row>
    <row r="47" spans="6:7">
      <c r="F47" s="17"/>
      <c r="G47" s="17"/>
    </row>
    <row r="48" spans="6:7">
      <c r="F48" s="17"/>
      <c r="G48" s="17"/>
    </row>
    <row r="49" spans="6:7">
      <c r="F49" s="17"/>
      <c r="G49" s="17"/>
    </row>
    <row r="50" spans="6:7">
      <c r="F50" s="17"/>
      <c r="G50" s="17"/>
    </row>
    <row r="51" spans="6:7">
      <c r="F51" s="17"/>
      <c r="G51" s="17"/>
    </row>
    <row r="52" spans="6:7">
      <c r="F52" s="17"/>
      <c r="G52" s="17"/>
    </row>
    <row r="53" spans="6:7" hidden="1">
      <c r="F53" s="17"/>
      <c r="G53" s="17"/>
    </row>
    <row r="54" spans="6:7" hidden="1">
      <c r="F54" s="17"/>
      <c r="G54" s="17"/>
    </row>
    <row r="55" spans="6:7" hidden="1">
      <c r="F55" s="17"/>
      <c r="G55" s="17"/>
    </row>
    <row r="56" spans="6:7" hidden="1">
      <c r="F56" s="17"/>
      <c r="G56" s="17"/>
    </row>
    <row r="57" spans="6:7" hidden="1">
      <c r="F57" s="17"/>
      <c r="G57" s="17"/>
    </row>
    <row r="58" spans="6:7" hidden="1">
      <c r="F58" s="17"/>
      <c r="G58" s="17"/>
    </row>
    <row r="59" spans="6:7" hidden="1">
      <c r="F59" s="17"/>
      <c r="G59" s="17"/>
    </row>
    <row r="60" spans="6:7" hidden="1">
      <c r="F60" s="17"/>
      <c r="G60" s="17"/>
    </row>
    <row r="61" spans="6:7" hidden="1">
      <c r="F61" s="17"/>
      <c r="G61" s="17"/>
    </row>
    <row r="62" spans="6:7" hidden="1">
      <c r="F62" s="17"/>
      <c r="G62" s="17"/>
    </row>
    <row r="63" spans="6:7" hidden="1">
      <c r="F63" s="17"/>
      <c r="G63" s="17"/>
    </row>
    <row r="64" spans="6:7" hidden="1">
      <c r="F64" s="17"/>
      <c r="G64" s="17"/>
    </row>
    <row r="65" spans="6:7" hidden="1">
      <c r="F65" s="17"/>
      <c r="G65" s="17"/>
    </row>
    <row r="66" spans="6:7" hidden="1">
      <c r="F66" s="17"/>
      <c r="G66" s="17"/>
    </row>
    <row r="67" spans="6:7" hidden="1">
      <c r="F67" s="17"/>
      <c r="G67" s="17"/>
    </row>
    <row r="68" spans="6:7" hidden="1">
      <c r="F68" s="17"/>
      <c r="G68" s="17"/>
    </row>
    <row r="69" spans="6:7" hidden="1">
      <c r="F69" s="17"/>
      <c r="G69" s="17"/>
    </row>
    <row r="70" spans="6:7" hidden="1">
      <c r="F70" s="17"/>
      <c r="G70" s="17"/>
    </row>
    <row r="71" spans="6:7" hidden="1">
      <c r="F71" s="17"/>
      <c r="G71" s="17"/>
    </row>
    <row r="72" spans="6:7" hidden="1">
      <c r="F72" s="17"/>
      <c r="G72" s="17"/>
    </row>
    <row r="73" spans="6:7" hidden="1">
      <c r="F73" s="17"/>
      <c r="G73" s="17"/>
    </row>
    <row r="74" spans="6:7" hidden="1">
      <c r="F74" s="17"/>
      <c r="G74" s="17"/>
    </row>
    <row r="75" spans="6:7" hidden="1">
      <c r="F75" s="17"/>
      <c r="G75" s="17"/>
    </row>
    <row r="76" spans="6:7" hidden="1">
      <c r="F76" s="17"/>
      <c r="G76" s="17"/>
    </row>
    <row r="77" spans="6:7" hidden="1">
      <c r="F77" s="17"/>
      <c r="G77" s="17"/>
    </row>
    <row r="78" spans="6:7" hidden="1">
      <c r="F78" s="17"/>
      <c r="G78" s="17"/>
    </row>
    <row r="79" spans="6:7" hidden="1">
      <c r="F79" s="17"/>
      <c r="G79" s="17"/>
    </row>
    <row r="80" spans="6:7" hidden="1">
      <c r="F80" s="17"/>
      <c r="G80" s="17"/>
    </row>
    <row r="81" spans="6:7" hidden="1">
      <c r="F81" s="17"/>
      <c r="G81" s="17"/>
    </row>
    <row r="82" spans="6:7" hidden="1">
      <c r="F82" s="17"/>
      <c r="G82" s="17"/>
    </row>
    <row r="83" spans="6:7" hidden="1">
      <c r="F83" s="17"/>
      <c r="G83" s="17"/>
    </row>
    <row r="84" spans="6:7" hidden="1">
      <c r="F84" s="17"/>
      <c r="G84" s="17"/>
    </row>
    <row r="85" spans="6:7" hidden="1">
      <c r="F85" s="17"/>
      <c r="G85" s="17"/>
    </row>
    <row r="86" spans="6:7" hidden="1">
      <c r="F86" s="17"/>
      <c r="G86" s="17"/>
    </row>
    <row r="87" spans="6:7" hidden="1">
      <c r="F87" s="17"/>
      <c r="G87" s="17"/>
    </row>
    <row r="88" spans="6:7" hidden="1">
      <c r="F88" s="17"/>
      <c r="G88" s="17"/>
    </row>
    <row r="89" spans="6:7" hidden="1">
      <c r="F89" s="17"/>
      <c r="G89" s="17"/>
    </row>
    <row r="90" spans="6:7" hidden="1">
      <c r="F90" s="17"/>
      <c r="G90" s="17"/>
    </row>
    <row r="91" spans="6:7" hidden="1">
      <c r="F91" s="17"/>
      <c r="G91" s="17"/>
    </row>
    <row r="92" spans="6:7" hidden="1">
      <c r="F92" s="17"/>
      <c r="G92" s="17"/>
    </row>
    <row r="93" spans="6:7" hidden="1">
      <c r="F93" s="17"/>
      <c r="G93" s="17"/>
    </row>
    <row r="94" spans="6:7" hidden="1">
      <c r="F94" s="17"/>
      <c r="G94" s="17"/>
    </row>
    <row r="95" spans="6:7" hidden="1">
      <c r="F95" s="17"/>
      <c r="G95" s="17"/>
    </row>
    <row r="96" spans="6:7" hidden="1">
      <c r="F96" s="17"/>
      <c r="G96" s="17"/>
    </row>
  </sheetData>
  <conditionalFormatting sqref="B1">
    <cfRule type="expression" dxfId="75" priority="1">
      <formula>AND(B1="Erreur !")</formula>
    </cfRule>
  </conditionalFormatting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H134"/>
  <sheetViews>
    <sheetView showGridLines="0" showRowColHeader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baseColWidth="10" defaultColWidth="0" defaultRowHeight="15" zeroHeight="1"/>
  <cols>
    <col min="1" max="1" width="21.42578125" style="8" customWidth="1"/>
    <col min="2" max="398" width="5.7109375" customWidth="1"/>
    <col min="399" max="16384" width="11.42578125" hidden="1"/>
  </cols>
  <sheetData>
    <row r="1" spans="1:398" ht="15" customHeight="1">
      <c r="A1" s="7"/>
      <c r="B1" s="35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 t="str">
        <f>PROPER(TEXT(P3,"MMMM"))&amp;" "&amp;YEAR(P3)</f>
        <v>Mai 2017</v>
      </c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7" t="str">
        <f>PROPER(TEXT(AU3,"MMMM"))&amp;" "&amp;YEAR(AU3)</f>
        <v>Juin 2017</v>
      </c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7" t="str">
        <f>PROPER(TEXT(BZ3,"MMMM"))&amp;" "&amp;YEAR(BZ3)</f>
        <v>Juillet 2017</v>
      </c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7" t="str">
        <f>PROPER(TEXT(DB3,"MMMM"))&amp;" "&amp;YEAR(DB3)</f>
        <v>Août 2017</v>
      </c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7" t="str">
        <f>PROPER(TEXT(EG3,"MMMM"))&amp;" "&amp;YEAR(EG3)</f>
        <v>Septembre 2017</v>
      </c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7" t="str">
        <f>PROPER(TEXT(FK3,"MMMM"))&amp;" "&amp;YEAR(FK3)</f>
        <v>Octobre 2017</v>
      </c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7" t="str">
        <f>PROPER(TEXT(GP3,"MMMM"))&amp;" "&amp;YEAR(GP3)</f>
        <v>Novembre 2017</v>
      </c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7" t="str">
        <f>PROPER(TEXT(HT3,"MMMM"))&amp;" "&amp;YEAR(HT3)</f>
        <v>Décembre 2017</v>
      </c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36"/>
      <c r="IO1" s="36"/>
      <c r="IP1" s="36"/>
      <c r="IQ1" s="36"/>
      <c r="IR1" s="36"/>
      <c r="IS1" s="36"/>
      <c r="IT1" s="36"/>
      <c r="IU1" s="36"/>
      <c r="IV1" s="36"/>
      <c r="IW1" s="36"/>
      <c r="IX1" s="36"/>
      <c r="IY1" s="37" t="str">
        <f>PROPER(TEXT(IY3,"MMMM"))&amp;" "&amp;YEAR(IY3)</f>
        <v>Janvier 2018</v>
      </c>
      <c r="IZ1" s="36"/>
      <c r="JA1" s="36"/>
      <c r="JB1" s="36"/>
      <c r="JC1" s="36"/>
      <c r="JD1" s="36"/>
      <c r="JE1" s="36"/>
      <c r="JF1" s="36"/>
      <c r="JG1" s="36"/>
      <c r="JH1" s="36"/>
      <c r="JI1" s="36"/>
      <c r="JJ1" s="36"/>
      <c r="JK1" s="36"/>
      <c r="JL1" s="36"/>
      <c r="JM1" s="36"/>
      <c r="JN1" s="36"/>
      <c r="JO1" s="36"/>
      <c r="JP1" s="36"/>
      <c r="JQ1" s="36"/>
      <c r="JR1" s="36"/>
      <c r="JS1" s="36"/>
      <c r="JT1" s="36"/>
      <c r="JU1" s="36"/>
      <c r="JV1" s="36"/>
      <c r="JW1" s="36"/>
      <c r="JX1" s="36"/>
      <c r="JY1" s="36"/>
      <c r="JZ1" s="36"/>
      <c r="KA1" s="36"/>
      <c r="KB1" s="36"/>
      <c r="KC1" s="36"/>
      <c r="KD1" s="37" t="str">
        <f>PROPER(TEXT(KD3,"MMMM"))&amp;" "&amp;YEAR(KD3)</f>
        <v>Février 2018</v>
      </c>
      <c r="KE1" s="36"/>
      <c r="KF1" s="36"/>
      <c r="KG1" s="36"/>
      <c r="KH1" s="36"/>
      <c r="KI1" s="36"/>
      <c r="KJ1" s="36"/>
      <c r="KK1" s="36"/>
      <c r="KL1" s="36"/>
      <c r="KM1" s="36"/>
      <c r="KN1" s="36"/>
      <c r="KO1" s="36"/>
      <c r="KP1" s="36"/>
      <c r="KQ1" s="36"/>
      <c r="KR1" s="36"/>
      <c r="KS1" s="36"/>
      <c r="KT1" s="36"/>
      <c r="KU1" s="36"/>
      <c r="KV1" s="36"/>
      <c r="KW1" s="36"/>
      <c r="KX1" s="36"/>
      <c r="KY1" s="36"/>
      <c r="KZ1" s="36"/>
      <c r="LA1" s="36"/>
      <c r="LB1" s="36"/>
      <c r="LC1" s="36"/>
      <c r="LD1" s="36"/>
      <c r="LE1" s="36"/>
      <c r="LF1" s="36"/>
      <c r="LG1" s="36"/>
      <c r="LH1" s="37" t="str">
        <f>PROPER(TEXT(LH3,"MMMM"))&amp;" "&amp;YEAR(LH3)</f>
        <v>Mars 2018</v>
      </c>
      <c r="LI1" s="36"/>
      <c r="LJ1" s="36"/>
      <c r="LK1" s="36"/>
      <c r="LL1" s="36"/>
      <c r="LM1" s="36"/>
      <c r="LN1" s="36"/>
      <c r="LO1" s="36"/>
      <c r="LP1" s="36"/>
      <c r="LQ1" s="36"/>
      <c r="LR1" s="36"/>
      <c r="LS1" s="36"/>
      <c r="LT1" s="36"/>
      <c r="LU1" s="36"/>
      <c r="LV1" s="36"/>
      <c r="LW1" s="36"/>
      <c r="LX1" s="36"/>
      <c r="LY1" s="36"/>
      <c r="LZ1" s="36"/>
      <c r="MA1" s="36"/>
      <c r="MB1" s="36"/>
      <c r="MC1" s="36"/>
      <c r="MD1" s="36"/>
      <c r="ME1" s="36"/>
      <c r="MF1" s="36"/>
      <c r="MG1" s="36"/>
      <c r="MH1" s="36"/>
      <c r="MI1" s="36"/>
      <c r="MJ1" s="36"/>
      <c r="MK1" s="36"/>
      <c r="ML1" s="36"/>
      <c r="MM1" s="37" t="str">
        <f>PROPER(TEXT(MM3,"MMMM"))&amp;" "&amp;YEAR(MM3)</f>
        <v>Avril 2018</v>
      </c>
      <c r="MN1" s="36"/>
      <c r="MO1" s="36"/>
      <c r="MP1" s="36"/>
      <c r="MQ1" s="36"/>
      <c r="MR1" s="36"/>
      <c r="MS1" s="36"/>
      <c r="MT1" s="36"/>
      <c r="MU1" s="36"/>
      <c r="MV1" s="36"/>
      <c r="MW1" s="36"/>
      <c r="MX1" s="36"/>
      <c r="MY1" s="36"/>
      <c r="MZ1" s="36"/>
      <c r="NA1" s="36"/>
      <c r="NB1" s="36"/>
      <c r="NC1" s="36"/>
      <c r="ND1" s="36"/>
      <c r="NE1" s="36"/>
      <c r="NF1" s="36"/>
      <c r="NG1" s="36"/>
      <c r="NH1" s="36"/>
      <c r="NI1" s="36"/>
      <c r="NJ1" s="36"/>
      <c r="NK1" s="36"/>
      <c r="NL1" s="36"/>
      <c r="NM1" s="36"/>
      <c r="NN1" s="36"/>
      <c r="NO1" s="36"/>
      <c r="NP1" s="36"/>
      <c r="NQ1" s="37" t="str">
        <f>PROPER(TEXT(NQ3,"MMMM"))&amp;" "&amp;YEAR(NQ3)</f>
        <v>Mai 2018</v>
      </c>
      <c r="NR1" s="36"/>
      <c r="NS1" s="36"/>
      <c r="NT1" s="36"/>
      <c r="NU1" s="36"/>
      <c r="NV1" s="36"/>
      <c r="NW1" s="36"/>
      <c r="NX1" s="36"/>
      <c r="NY1" s="36"/>
      <c r="NZ1" s="36"/>
      <c r="OA1" s="36"/>
      <c r="OB1" s="36"/>
      <c r="OC1" s="36"/>
      <c r="OD1" s="36"/>
      <c r="OE1" s="36"/>
      <c r="OF1" s="36"/>
      <c r="OG1" s="36"/>
      <c r="OH1" s="38"/>
    </row>
    <row r="2" spans="1:398" ht="15" customHeight="1">
      <c r="A2" s="7"/>
      <c r="B2" s="12">
        <f>INT((B4-LOOKUP(B4,DATE(YEAR(B4)+{-1;0;1},1,3)-WEEKDAY(DATE(YEAR(B4)+{-1;0;1},1,3))+2))/7)+1</f>
        <v>18</v>
      </c>
      <c r="C2" s="13">
        <f>INT((C4-LOOKUP(C4,DATE(YEAR(C4)+{-1;0;1},1,3)-WEEKDAY(DATE(YEAR(C4)+{-1;0;1},1,3))+2))/7)+1</f>
        <v>18</v>
      </c>
      <c r="D2" s="13">
        <f>INT((D4-LOOKUP(D4,DATE(YEAR(D4)+{-1;0;1},1,3)-WEEKDAY(DATE(YEAR(D4)+{-1;0;1},1,3))+2))/7)+1</f>
        <v>18</v>
      </c>
      <c r="E2" s="13">
        <f>INT((E4-LOOKUP(E4,DATE(YEAR(E4)+{-1;0;1},1,3)-WEEKDAY(DATE(YEAR(E4)+{-1;0;1},1,3))+2))/7)+1</f>
        <v>18</v>
      </c>
      <c r="F2" s="13">
        <f>INT((F4-LOOKUP(F4,DATE(YEAR(F4)+{-1;0;1},1,3)-WEEKDAY(DATE(YEAR(F4)+{-1;0;1},1,3))+2))/7)+1</f>
        <v>18</v>
      </c>
      <c r="G2" s="13">
        <f>INT((G4-LOOKUP(G4,DATE(YEAR(G4)+{-1;0;1},1,3)-WEEKDAY(DATE(YEAR(G4)+{-1;0;1},1,3))+2))/7)+1</f>
        <v>18</v>
      </c>
      <c r="H2" s="13">
        <f>INT((H4-LOOKUP(H4,DATE(YEAR(H4)+{-1;0;1},1,3)-WEEKDAY(DATE(YEAR(H4)+{-1;0;1},1,3))+2))/7)+1</f>
        <v>18</v>
      </c>
      <c r="I2" s="13">
        <f>INT((I4-LOOKUP(I4,DATE(YEAR(I4)+{-1;0;1},1,3)-WEEKDAY(DATE(YEAR(I4)+{-1;0;1},1,3))+2))/7)+1</f>
        <v>19</v>
      </c>
      <c r="J2" s="13">
        <f>INT((J4-LOOKUP(J4,DATE(YEAR(J4)+{-1;0;1},1,3)-WEEKDAY(DATE(YEAR(J4)+{-1;0;1},1,3))+2))/7)+1</f>
        <v>19</v>
      </c>
      <c r="K2" s="13">
        <f>INT((K4-LOOKUP(K4,DATE(YEAR(K4)+{-1;0;1},1,3)-WEEKDAY(DATE(YEAR(K4)+{-1;0;1},1,3))+2))/7)+1</f>
        <v>19</v>
      </c>
      <c r="L2" s="13">
        <f>INT((L4-LOOKUP(L4,DATE(YEAR(L4)+{-1;0;1},1,3)-WEEKDAY(DATE(YEAR(L4)+{-1;0;1},1,3))+2))/7)+1</f>
        <v>19</v>
      </c>
      <c r="M2" s="13">
        <f>INT((M4-LOOKUP(M4,DATE(YEAR(M4)+{-1;0;1},1,3)-WEEKDAY(DATE(YEAR(M4)+{-1;0;1},1,3))+2))/7)+1</f>
        <v>19</v>
      </c>
      <c r="N2" s="13">
        <f>INT((N4-LOOKUP(N4,DATE(YEAR(N4)+{-1;0;1},1,3)-WEEKDAY(DATE(YEAR(N4)+{-1;0;1},1,3))+2))/7)+1</f>
        <v>19</v>
      </c>
      <c r="O2" s="13">
        <f>INT((O4-LOOKUP(O4,DATE(YEAR(O4)+{-1;0;1},1,3)-WEEKDAY(DATE(YEAR(O4)+{-1;0;1},1,3))+2))/7)+1</f>
        <v>19</v>
      </c>
      <c r="P2" s="13">
        <f>INT((P4-LOOKUP(P4,DATE(YEAR(P4)+{-1;0;1},1,3)-WEEKDAY(DATE(YEAR(P4)+{-1;0;1},1,3))+2))/7)+1</f>
        <v>20</v>
      </c>
      <c r="Q2" s="13">
        <f>INT((Q4-LOOKUP(Q4,DATE(YEAR(Q4)+{-1;0;1},1,3)-WEEKDAY(DATE(YEAR(Q4)+{-1;0;1},1,3))+2))/7)+1</f>
        <v>20</v>
      </c>
      <c r="R2" s="13">
        <f>INT((R4-LOOKUP(R4,DATE(YEAR(R4)+{-1;0;1},1,3)-WEEKDAY(DATE(YEAR(R4)+{-1;0;1},1,3))+2))/7)+1</f>
        <v>20</v>
      </c>
      <c r="S2" s="13">
        <f>INT((S4-LOOKUP(S4,DATE(YEAR(S4)+{-1;0;1},1,3)-WEEKDAY(DATE(YEAR(S4)+{-1;0;1},1,3))+2))/7)+1</f>
        <v>20</v>
      </c>
      <c r="T2" s="13">
        <f>INT((T4-LOOKUP(T4,DATE(YEAR(T4)+{-1;0;1},1,3)-WEEKDAY(DATE(YEAR(T4)+{-1;0;1},1,3))+2))/7)+1</f>
        <v>20</v>
      </c>
      <c r="U2" s="13">
        <f>INT((U4-LOOKUP(U4,DATE(YEAR(U4)+{-1;0;1},1,3)-WEEKDAY(DATE(YEAR(U4)+{-1;0;1},1,3))+2))/7)+1</f>
        <v>20</v>
      </c>
      <c r="V2" s="13">
        <f>INT((V4-LOOKUP(V4,DATE(YEAR(V4)+{-1;0;1},1,3)-WEEKDAY(DATE(YEAR(V4)+{-1;0;1},1,3))+2))/7)+1</f>
        <v>20</v>
      </c>
      <c r="W2" s="13">
        <f>INT((W4-LOOKUP(W4,DATE(YEAR(W4)+{-1;0;1},1,3)-WEEKDAY(DATE(YEAR(W4)+{-1;0;1},1,3))+2))/7)+1</f>
        <v>21</v>
      </c>
      <c r="X2" s="13">
        <f>INT((X4-LOOKUP(X4,DATE(YEAR(X4)+{-1;0;1},1,3)-WEEKDAY(DATE(YEAR(X4)+{-1;0;1},1,3))+2))/7)+1</f>
        <v>21</v>
      </c>
      <c r="Y2" s="13">
        <f>INT((Y4-LOOKUP(Y4,DATE(YEAR(Y4)+{-1;0;1},1,3)-WEEKDAY(DATE(YEAR(Y4)+{-1;0;1},1,3))+2))/7)+1</f>
        <v>21</v>
      </c>
      <c r="Z2" s="13">
        <f>INT((Z4-LOOKUP(Z4,DATE(YEAR(Z4)+{-1;0;1},1,3)-WEEKDAY(DATE(YEAR(Z4)+{-1;0;1},1,3))+2))/7)+1</f>
        <v>21</v>
      </c>
      <c r="AA2" s="13">
        <f>INT((AA4-LOOKUP(AA4,DATE(YEAR(AA4)+{-1;0;1},1,3)-WEEKDAY(DATE(YEAR(AA4)+{-1;0;1},1,3))+2))/7)+1</f>
        <v>21</v>
      </c>
      <c r="AB2" s="13">
        <f>INT((AB4-LOOKUP(AB4,DATE(YEAR(AB4)+{-1;0;1},1,3)-WEEKDAY(DATE(YEAR(AB4)+{-1;0;1},1,3))+2))/7)+1</f>
        <v>21</v>
      </c>
      <c r="AC2" s="13">
        <f>INT((AC4-LOOKUP(AC4,DATE(YEAR(AC4)+{-1;0;1},1,3)-WEEKDAY(DATE(YEAR(AC4)+{-1;0;1},1,3))+2))/7)+1</f>
        <v>21</v>
      </c>
      <c r="AD2" s="13">
        <f>INT((AD4-LOOKUP(AD4,DATE(YEAR(AD4)+{-1;0;1},1,3)-WEEKDAY(DATE(YEAR(AD4)+{-1;0;1},1,3))+2))/7)+1</f>
        <v>22</v>
      </c>
      <c r="AE2" s="13">
        <f>INT((AE4-LOOKUP(AE4,DATE(YEAR(AE4)+{-1;0;1},1,3)-WEEKDAY(DATE(YEAR(AE4)+{-1;0;1},1,3))+2))/7)+1</f>
        <v>22</v>
      </c>
      <c r="AF2" s="13">
        <f>INT((AF4-LOOKUP(AF4,DATE(YEAR(AF4)+{-1;0;1},1,3)-WEEKDAY(DATE(YEAR(AF4)+{-1;0;1},1,3))+2))/7)+1</f>
        <v>22</v>
      </c>
      <c r="AG2" s="13">
        <f>INT((AG4-LOOKUP(AG4,DATE(YEAR(AG4)+{-1;0;1},1,3)-WEEKDAY(DATE(YEAR(AG4)+{-1;0;1},1,3))+2))/7)+1</f>
        <v>22</v>
      </c>
      <c r="AH2" s="13">
        <f>INT((AH4-LOOKUP(AH4,DATE(YEAR(AH4)+{-1;0;1},1,3)-WEEKDAY(DATE(YEAR(AH4)+{-1;0;1},1,3))+2))/7)+1</f>
        <v>22</v>
      </c>
      <c r="AI2" s="13">
        <f>INT((AI4-LOOKUP(AI4,DATE(YEAR(AI4)+{-1;0;1},1,3)-WEEKDAY(DATE(YEAR(AI4)+{-1;0;1},1,3))+2))/7)+1</f>
        <v>22</v>
      </c>
      <c r="AJ2" s="13">
        <f>INT((AJ4-LOOKUP(AJ4,DATE(YEAR(AJ4)+{-1;0;1},1,3)-WEEKDAY(DATE(YEAR(AJ4)+{-1;0;1},1,3))+2))/7)+1</f>
        <v>22</v>
      </c>
      <c r="AK2" s="13">
        <f>INT((AK4-LOOKUP(AK4,DATE(YEAR(AK4)+{-1;0;1},1,3)-WEEKDAY(DATE(YEAR(AK4)+{-1;0;1},1,3))+2))/7)+1</f>
        <v>23</v>
      </c>
      <c r="AL2" s="13">
        <f>INT((AL4-LOOKUP(AL4,DATE(YEAR(AL4)+{-1;0;1},1,3)-WEEKDAY(DATE(YEAR(AL4)+{-1;0;1},1,3))+2))/7)+1</f>
        <v>23</v>
      </c>
      <c r="AM2" s="13">
        <f>INT((AM4-LOOKUP(AM4,DATE(YEAR(AM4)+{-1;0;1},1,3)-WEEKDAY(DATE(YEAR(AM4)+{-1;0;1},1,3))+2))/7)+1</f>
        <v>23</v>
      </c>
      <c r="AN2" s="13">
        <f>INT((AN4-LOOKUP(AN4,DATE(YEAR(AN4)+{-1;0;1},1,3)-WEEKDAY(DATE(YEAR(AN4)+{-1;0;1},1,3))+2))/7)+1</f>
        <v>23</v>
      </c>
      <c r="AO2" s="13">
        <f>INT((AO4-LOOKUP(AO4,DATE(YEAR(AO4)+{-1;0;1},1,3)-WEEKDAY(DATE(YEAR(AO4)+{-1;0;1},1,3))+2))/7)+1</f>
        <v>23</v>
      </c>
      <c r="AP2" s="13">
        <f>INT((AP4-LOOKUP(AP4,DATE(YEAR(AP4)+{-1;0;1},1,3)-WEEKDAY(DATE(YEAR(AP4)+{-1;0;1},1,3))+2))/7)+1</f>
        <v>23</v>
      </c>
      <c r="AQ2" s="13">
        <f>INT((AQ4-LOOKUP(AQ4,DATE(YEAR(AQ4)+{-1;0;1},1,3)-WEEKDAY(DATE(YEAR(AQ4)+{-1;0;1},1,3))+2))/7)+1</f>
        <v>23</v>
      </c>
      <c r="AR2" s="13">
        <f>INT((AR4-LOOKUP(AR4,DATE(YEAR(AR4)+{-1;0;1},1,3)-WEEKDAY(DATE(YEAR(AR4)+{-1;0;1},1,3))+2))/7)+1</f>
        <v>24</v>
      </c>
      <c r="AS2" s="13">
        <f>INT((AS4-LOOKUP(AS4,DATE(YEAR(AS4)+{-1;0;1},1,3)-WEEKDAY(DATE(YEAR(AS4)+{-1;0;1},1,3))+2))/7)+1</f>
        <v>24</v>
      </c>
      <c r="AT2" s="13">
        <f>INT((AT4-LOOKUP(AT4,DATE(YEAR(AT4)+{-1;0;1},1,3)-WEEKDAY(DATE(YEAR(AT4)+{-1;0;1},1,3))+2))/7)+1</f>
        <v>24</v>
      </c>
      <c r="AU2" s="13">
        <f>INT((AU4-LOOKUP(AU4,DATE(YEAR(AU4)+{-1;0;1},1,3)-WEEKDAY(DATE(YEAR(AU4)+{-1;0;1},1,3))+2))/7)+1</f>
        <v>24</v>
      </c>
      <c r="AV2" s="13">
        <f>INT((AV4-LOOKUP(AV4,DATE(YEAR(AV4)+{-1;0;1},1,3)-WEEKDAY(DATE(YEAR(AV4)+{-1;0;1},1,3))+2))/7)+1</f>
        <v>24</v>
      </c>
      <c r="AW2" s="13">
        <f>INT((AW4-LOOKUP(AW4,DATE(YEAR(AW4)+{-1;0;1},1,3)-WEEKDAY(DATE(YEAR(AW4)+{-1;0;1},1,3))+2))/7)+1</f>
        <v>24</v>
      </c>
      <c r="AX2" s="13">
        <f>INT((AX4-LOOKUP(AX4,DATE(YEAR(AX4)+{-1;0;1},1,3)-WEEKDAY(DATE(YEAR(AX4)+{-1;0;1},1,3))+2))/7)+1</f>
        <v>24</v>
      </c>
      <c r="AY2" s="13">
        <f>INT((AY4-LOOKUP(AY4,DATE(YEAR(AY4)+{-1;0;1},1,3)-WEEKDAY(DATE(YEAR(AY4)+{-1;0;1},1,3))+2))/7)+1</f>
        <v>25</v>
      </c>
      <c r="AZ2" s="13">
        <f>INT((AZ4-LOOKUP(AZ4,DATE(YEAR(AZ4)+{-1;0;1},1,3)-WEEKDAY(DATE(YEAR(AZ4)+{-1;0;1},1,3))+2))/7)+1</f>
        <v>25</v>
      </c>
      <c r="BA2" s="13">
        <f>INT((BA4-LOOKUP(BA4,DATE(YEAR(BA4)+{-1;0;1},1,3)-WEEKDAY(DATE(YEAR(BA4)+{-1;0;1},1,3))+2))/7)+1</f>
        <v>25</v>
      </c>
      <c r="BB2" s="13">
        <f>INT((BB4-LOOKUP(BB4,DATE(YEAR(BB4)+{-1;0;1},1,3)-WEEKDAY(DATE(YEAR(BB4)+{-1;0;1},1,3))+2))/7)+1</f>
        <v>25</v>
      </c>
      <c r="BC2" s="13">
        <f>INT((BC4-LOOKUP(BC4,DATE(YEAR(BC4)+{-1;0;1},1,3)-WEEKDAY(DATE(YEAR(BC4)+{-1;0;1},1,3))+2))/7)+1</f>
        <v>25</v>
      </c>
      <c r="BD2" s="13">
        <f>INT((BD4-LOOKUP(BD4,DATE(YEAR(BD4)+{-1;0;1},1,3)-WEEKDAY(DATE(YEAR(BD4)+{-1;0;1},1,3))+2))/7)+1</f>
        <v>25</v>
      </c>
      <c r="BE2" s="13">
        <f>INT((BE4-LOOKUP(BE4,DATE(YEAR(BE4)+{-1;0;1},1,3)-WEEKDAY(DATE(YEAR(BE4)+{-1;0;1},1,3))+2))/7)+1</f>
        <v>25</v>
      </c>
      <c r="BF2" s="13">
        <f>INT((BF4-LOOKUP(BF4,DATE(YEAR(BF4)+{-1;0;1},1,3)-WEEKDAY(DATE(YEAR(BF4)+{-1;0;1},1,3))+2))/7)+1</f>
        <v>26</v>
      </c>
      <c r="BG2" s="13">
        <f>INT((BG4-LOOKUP(BG4,DATE(YEAR(BG4)+{-1;0;1},1,3)-WEEKDAY(DATE(YEAR(BG4)+{-1;0;1},1,3))+2))/7)+1</f>
        <v>26</v>
      </c>
      <c r="BH2" s="13">
        <f>INT((BH4-LOOKUP(BH4,DATE(YEAR(BH4)+{-1;0;1},1,3)-WEEKDAY(DATE(YEAR(BH4)+{-1;0;1},1,3))+2))/7)+1</f>
        <v>26</v>
      </c>
      <c r="BI2" s="13">
        <f>INT((BI4-LOOKUP(BI4,DATE(YEAR(BI4)+{-1;0;1},1,3)-WEEKDAY(DATE(YEAR(BI4)+{-1;0;1},1,3))+2))/7)+1</f>
        <v>26</v>
      </c>
      <c r="BJ2" s="13">
        <f>INT((BJ4-LOOKUP(BJ4,DATE(YEAR(BJ4)+{-1;0;1},1,3)-WEEKDAY(DATE(YEAR(BJ4)+{-1;0;1},1,3))+2))/7)+1</f>
        <v>26</v>
      </c>
      <c r="BK2" s="13">
        <f>INT((BK4-LOOKUP(BK4,DATE(YEAR(BK4)+{-1;0;1},1,3)-WEEKDAY(DATE(YEAR(BK4)+{-1;0;1},1,3))+2))/7)+1</f>
        <v>26</v>
      </c>
      <c r="BL2" s="13">
        <f>INT((BL4-LOOKUP(BL4,DATE(YEAR(BL4)+{-1;0;1},1,3)-WEEKDAY(DATE(YEAR(BL4)+{-1;0;1},1,3))+2))/7)+1</f>
        <v>26</v>
      </c>
      <c r="BM2" s="13">
        <f>INT((BM4-LOOKUP(BM4,DATE(YEAR(BM4)+{-1;0;1},1,3)-WEEKDAY(DATE(YEAR(BM4)+{-1;0;1},1,3))+2))/7)+1</f>
        <v>27</v>
      </c>
      <c r="BN2" s="13">
        <f>INT((BN4-LOOKUP(BN4,DATE(YEAR(BN4)+{-1;0;1},1,3)-WEEKDAY(DATE(YEAR(BN4)+{-1;0;1},1,3))+2))/7)+1</f>
        <v>27</v>
      </c>
      <c r="BO2" s="13">
        <f>INT((BO4-LOOKUP(BO4,DATE(YEAR(BO4)+{-1;0;1},1,3)-WEEKDAY(DATE(YEAR(BO4)+{-1;0;1},1,3))+2))/7)+1</f>
        <v>27</v>
      </c>
      <c r="BP2" s="13">
        <f>INT((BP4-LOOKUP(BP4,DATE(YEAR(BP4)+{-1;0;1},1,3)-WEEKDAY(DATE(YEAR(BP4)+{-1;0;1},1,3))+2))/7)+1</f>
        <v>27</v>
      </c>
      <c r="BQ2" s="13">
        <f>INT((BQ4-LOOKUP(BQ4,DATE(YEAR(BQ4)+{-1;0;1},1,3)-WEEKDAY(DATE(YEAR(BQ4)+{-1;0;1},1,3))+2))/7)+1</f>
        <v>27</v>
      </c>
      <c r="BR2" s="13">
        <f>INT((BR4-LOOKUP(BR4,DATE(YEAR(BR4)+{-1;0;1},1,3)-WEEKDAY(DATE(YEAR(BR4)+{-1;0;1},1,3))+2))/7)+1</f>
        <v>27</v>
      </c>
      <c r="BS2" s="13">
        <f>INT((BS4-LOOKUP(BS4,DATE(YEAR(BS4)+{-1;0;1},1,3)-WEEKDAY(DATE(YEAR(BS4)+{-1;0;1},1,3))+2))/7)+1</f>
        <v>27</v>
      </c>
      <c r="BT2" s="13">
        <f>INT((BT4-LOOKUP(BT4,DATE(YEAR(BT4)+{-1;0;1},1,3)-WEEKDAY(DATE(YEAR(BT4)+{-1;0;1},1,3))+2))/7)+1</f>
        <v>28</v>
      </c>
      <c r="BU2" s="13">
        <f>INT((BU4-LOOKUP(BU4,DATE(YEAR(BU4)+{-1;0;1},1,3)-WEEKDAY(DATE(YEAR(BU4)+{-1;0;1},1,3))+2))/7)+1</f>
        <v>28</v>
      </c>
      <c r="BV2" s="13">
        <f>INT((BV4-LOOKUP(BV4,DATE(YEAR(BV4)+{-1;0;1},1,3)-WEEKDAY(DATE(YEAR(BV4)+{-1;0;1},1,3))+2))/7)+1</f>
        <v>28</v>
      </c>
      <c r="BW2" s="13">
        <f>INT((BW4-LOOKUP(BW4,DATE(YEAR(BW4)+{-1;0;1},1,3)-WEEKDAY(DATE(YEAR(BW4)+{-1;0;1},1,3))+2))/7)+1</f>
        <v>28</v>
      </c>
      <c r="BX2" s="13">
        <f>INT((BX4-LOOKUP(BX4,DATE(YEAR(BX4)+{-1;0;1},1,3)-WEEKDAY(DATE(YEAR(BX4)+{-1;0;1},1,3))+2))/7)+1</f>
        <v>28</v>
      </c>
      <c r="BY2" s="13">
        <f>INT((BY4-LOOKUP(BY4,DATE(YEAR(BY4)+{-1;0;1},1,3)-WEEKDAY(DATE(YEAR(BY4)+{-1;0;1},1,3))+2))/7)+1</f>
        <v>28</v>
      </c>
      <c r="BZ2" s="13">
        <f>INT((BZ4-LOOKUP(BZ4,DATE(YEAR(BZ4)+{-1;0;1},1,3)-WEEKDAY(DATE(YEAR(BZ4)+{-1;0;1},1,3))+2))/7)+1</f>
        <v>28</v>
      </c>
      <c r="CA2" s="13">
        <f>INT((CA4-LOOKUP(CA4,DATE(YEAR(CA4)+{-1;0;1},1,3)-WEEKDAY(DATE(YEAR(CA4)+{-1;0;1},1,3))+2))/7)+1</f>
        <v>29</v>
      </c>
      <c r="CB2" s="13">
        <f>INT((CB4-LOOKUP(CB4,DATE(YEAR(CB4)+{-1;0;1},1,3)-WEEKDAY(DATE(YEAR(CB4)+{-1;0;1},1,3))+2))/7)+1</f>
        <v>29</v>
      </c>
      <c r="CC2" s="13">
        <f>INT((CC4-LOOKUP(CC4,DATE(YEAR(CC4)+{-1;0;1},1,3)-WEEKDAY(DATE(YEAR(CC4)+{-1;0;1},1,3))+2))/7)+1</f>
        <v>29</v>
      </c>
      <c r="CD2" s="13">
        <f>INT((CD4-LOOKUP(CD4,DATE(YEAR(CD4)+{-1;0;1},1,3)-WEEKDAY(DATE(YEAR(CD4)+{-1;0;1},1,3))+2))/7)+1</f>
        <v>29</v>
      </c>
      <c r="CE2" s="13">
        <f>INT((CE4-LOOKUP(CE4,DATE(YEAR(CE4)+{-1;0;1},1,3)-WEEKDAY(DATE(YEAR(CE4)+{-1;0;1},1,3))+2))/7)+1</f>
        <v>29</v>
      </c>
      <c r="CF2" s="13">
        <f>INT((CF4-LOOKUP(CF4,DATE(YEAR(CF4)+{-1;0;1},1,3)-WEEKDAY(DATE(YEAR(CF4)+{-1;0;1},1,3))+2))/7)+1</f>
        <v>29</v>
      </c>
      <c r="CG2" s="13">
        <f>INT((CG4-LOOKUP(CG4,DATE(YEAR(CG4)+{-1;0;1},1,3)-WEEKDAY(DATE(YEAR(CG4)+{-1;0;1},1,3))+2))/7)+1</f>
        <v>29</v>
      </c>
      <c r="CH2" s="13">
        <f>INT((CH4-LOOKUP(CH4,DATE(YEAR(CH4)+{-1;0;1},1,3)-WEEKDAY(DATE(YEAR(CH4)+{-1;0;1},1,3))+2))/7)+1</f>
        <v>30</v>
      </c>
      <c r="CI2" s="13">
        <f>INT((CI4-LOOKUP(CI4,DATE(YEAR(CI4)+{-1;0;1},1,3)-WEEKDAY(DATE(YEAR(CI4)+{-1;0;1},1,3))+2))/7)+1</f>
        <v>30</v>
      </c>
      <c r="CJ2" s="13">
        <f>INT((CJ4-LOOKUP(CJ4,DATE(YEAR(CJ4)+{-1;0;1},1,3)-WEEKDAY(DATE(YEAR(CJ4)+{-1;0;1},1,3))+2))/7)+1</f>
        <v>30</v>
      </c>
      <c r="CK2" s="13">
        <f>INT((CK4-LOOKUP(CK4,DATE(YEAR(CK4)+{-1;0;1},1,3)-WEEKDAY(DATE(YEAR(CK4)+{-1;0;1},1,3))+2))/7)+1</f>
        <v>30</v>
      </c>
      <c r="CL2" s="13">
        <f>INT((CL4-LOOKUP(CL4,DATE(YEAR(CL4)+{-1;0;1},1,3)-WEEKDAY(DATE(YEAR(CL4)+{-1;0;1},1,3))+2))/7)+1</f>
        <v>30</v>
      </c>
      <c r="CM2" s="13">
        <f>INT((CM4-LOOKUP(CM4,DATE(YEAR(CM4)+{-1;0;1},1,3)-WEEKDAY(DATE(YEAR(CM4)+{-1;0;1},1,3))+2))/7)+1</f>
        <v>30</v>
      </c>
      <c r="CN2" s="13">
        <f>INT((CN4-LOOKUP(CN4,DATE(YEAR(CN4)+{-1;0;1},1,3)-WEEKDAY(DATE(YEAR(CN4)+{-1;0;1},1,3))+2))/7)+1</f>
        <v>30</v>
      </c>
      <c r="CO2" s="13">
        <f>INT((CO4-LOOKUP(CO4,DATE(YEAR(CO4)+{-1;0;1},1,3)-WEEKDAY(DATE(YEAR(CO4)+{-1;0;1},1,3))+2))/7)+1</f>
        <v>31</v>
      </c>
      <c r="CP2" s="13">
        <f>INT((CP4-LOOKUP(CP4,DATE(YEAR(CP4)+{-1;0;1},1,3)-WEEKDAY(DATE(YEAR(CP4)+{-1;0;1},1,3))+2))/7)+1</f>
        <v>31</v>
      </c>
      <c r="CQ2" s="13">
        <f>INT((CQ4-LOOKUP(CQ4,DATE(YEAR(CQ4)+{-1;0;1},1,3)-WEEKDAY(DATE(YEAR(CQ4)+{-1;0;1},1,3))+2))/7)+1</f>
        <v>31</v>
      </c>
      <c r="CR2" s="13">
        <f>INT((CR4-LOOKUP(CR4,DATE(YEAR(CR4)+{-1;0;1},1,3)-WEEKDAY(DATE(YEAR(CR4)+{-1;0;1},1,3))+2))/7)+1</f>
        <v>31</v>
      </c>
      <c r="CS2" s="13">
        <f>INT((CS4-LOOKUP(CS4,DATE(YEAR(CS4)+{-1;0;1},1,3)-WEEKDAY(DATE(YEAR(CS4)+{-1;0;1},1,3))+2))/7)+1</f>
        <v>31</v>
      </c>
      <c r="CT2" s="13">
        <f>INT((CT4-LOOKUP(CT4,DATE(YEAR(CT4)+{-1;0;1},1,3)-WEEKDAY(DATE(YEAR(CT4)+{-1;0;1},1,3))+2))/7)+1</f>
        <v>31</v>
      </c>
      <c r="CU2" s="13">
        <f>INT((CU4-LOOKUP(CU4,DATE(YEAR(CU4)+{-1;0;1},1,3)-WEEKDAY(DATE(YEAR(CU4)+{-1;0;1},1,3))+2))/7)+1</f>
        <v>31</v>
      </c>
      <c r="CV2" s="13">
        <f>INT((CV4-LOOKUP(CV4,DATE(YEAR(CV4)+{-1;0;1},1,3)-WEEKDAY(DATE(YEAR(CV4)+{-1;0;1},1,3))+2))/7)+1</f>
        <v>32</v>
      </c>
      <c r="CW2" s="13">
        <f>INT((CW4-LOOKUP(CW4,DATE(YEAR(CW4)+{-1;0;1},1,3)-WEEKDAY(DATE(YEAR(CW4)+{-1;0;1},1,3))+2))/7)+1</f>
        <v>32</v>
      </c>
      <c r="CX2" s="13">
        <f>INT((CX4-LOOKUP(CX4,DATE(YEAR(CX4)+{-1;0;1},1,3)-WEEKDAY(DATE(YEAR(CX4)+{-1;0;1},1,3))+2))/7)+1</f>
        <v>32</v>
      </c>
      <c r="CY2" s="13">
        <f>INT((CY4-LOOKUP(CY4,DATE(YEAR(CY4)+{-1;0;1},1,3)-WEEKDAY(DATE(YEAR(CY4)+{-1;0;1},1,3))+2))/7)+1</f>
        <v>32</v>
      </c>
      <c r="CZ2" s="13">
        <f>INT((CZ4-LOOKUP(CZ4,DATE(YEAR(CZ4)+{-1;0;1},1,3)-WEEKDAY(DATE(YEAR(CZ4)+{-1;0;1},1,3))+2))/7)+1</f>
        <v>32</v>
      </c>
      <c r="DA2" s="13">
        <f>INT((DA4-LOOKUP(DA4,DATE(YEAR(DA4)+{-1;0;1},1,3)-WEEKDAY(DATE(YEAR(DA4)+{-1;0;1},1,3))+2))/7)+1</f>
        <v>32</v>
      </c>
      <c r="DB2" s="13">
        <f>INT((DB4-LOOKUP(DB4,DATE(YEAR(DB4)+{-1;0;1},1,3)-WEEKDAY(DATE(YEAR(DB4)+{-1;0;1},1,3))+2))/7)+1</f>
        <v>32</v>
      </c>
      <c r="DC2" s="13">
        <f>INT((DC4-LOOKUP(DC4,DATE(YEAR(DC4)+{-1;0;1},1,3)-WEEKDAY(DATE(YEAR(DC4)+{-1;0;1},1,3))+2))/7)+1</f>
        <v>33</v>
      </c>
      <c r="DD2" s="13">
        <f>INT((DD4-LOOKUP(DD4,DATE(YEAR(DD4)+{-1;0;1},1,3)-WEEKDAY(DATE(YEAR(DD4)+{-1;0;1},1,3))+2))/7)+1</f>
        <v>33</v>
      </c>
      <c r="DE2" s="13">
        <f>INT((DE4-LOOKUP(DE4,DATE(YEAR(DE4)+{-1;0;1},1,3)-WEEKDAY(DATE(YEAR(DE4)+{-1;0;1},1,3))+2))/7)+1</f>
        <v>33</v>
      </c>
      <c r="DF2" s="13">
        <f>INT((DF4-LOOKUP(DF4,DATE(YEAR(DF4)+{-1;0;1},1,3)-WEEKDAY(DATE(YEAR(DF4)+{-1;0;1},1,3))+2))/7)+1</f>
        <v>33</v>
      </c>
      <c r="DG2" s="13">
        <f>INT((DG4-LOOKUP(DG4,DATE(YEAR(DG4)+{-1;0;1},1,3)-WEEKDAY(DATE(YEAR(DG4)+{-1;0;1},1,3))+2))/7)+1</f>
        <v>33</v>
      </c>
      <c r="DH2" s="13">
        <f>INT((DH4-LOOKUP(DH4,DATE(YEAR(DH4)+{-1;0;1},1,3)-WEEKDAY(DATE(YEAR(DH4)+{-1;0;1},1,3))+2))/7)+1</f>
        <v>33</v>
      </c>
      <c r="DI2" s="13">
        <f>INT((DI4-LOOKUP(DI4,DATE(YEAR(DI4)+{-1;0;1},1,3)-WEEKDAY(DATE(YEAR(DI4)+{-1;0;1},1,3))+2))/7)+1</f>
        <v>33</v>
      </c>
      <c r="DJ2" s="13">
        <f>INT((DJ4-LOOKUP(DJ4,DATE(YEAR(DJ4)+{-1;0;1},1,3)-WEEKDAY(DATE(YEAR(DJ4)+{-1;0;1},1,3))+2))/7)+1</f>
        <v>34</v>
      </c>
      <c r="DK2" s="13">
        <f>INT((DK4-LOOKUP(DK4,DATE(YEAR(DK4)+{-1;0;1},1,3)-WEEKDAY(DATE(YEAR(DK4)+{-1;0;1},1,3))+2))/7)+1</f>
        <v>34</v>
      </c>
      <c r="DL2" s="13">
        <f>INT((DL4-LOOKUP(DL4,DATE(YEAR(DL4)+{-1;0;1},1,3)-WEEKDAY(DATE(YEAR(DL4)+{-1;0;1},1,3))+2))/7)+1</f>
        <v>34</v>
      </c>
      <c r="DM2" s="13">
        <f>INT((DM4-LOOKUP(DM4,DATE(YEAR(DM4)+{-1;0;1},1,3)-WEEKDAY(DATE(YEAR(DM4)+{-1;0;1},1,3))+2))/7)+1</f>
        <v>34</v>
      </c>
      <c r="DN2" s="13">
        <f>INT((DN4-LOOKUP(DN4,DATE(YEAR(DN4)+{-1;0;1},1,3)-WEEKDAY(DATE(YEAR(DN4)+{-1;0;1},1,3))+2))/7)+1</f>
        <v>34</v>
      </c>
      <c r="DO2" s="13">
        <f>INT((DO4-LOOKUP(DO4,DATE(YEAR(DO4)+{-1;0;1},1,3)-WEEKDAY(DATE(YEAR(DO4)+{-1;0;1},1,3))+2))/7)+1</f>
        <v>34</v>
      </c>
      <c r="DP2" s="13">
        <f>INT((DP4-LOOKUP(DP4,DATE(YEAR(DP4)+{-1;0;1},1,3)-WEEKDAY(DATE(YEAR(DP4)+{-1;0;1},1,3))+2))/7)+1</f>
        <v>34</v>
      </c>
      <c r="DQ2" s="13">
        <f>INT((DQ4-LOOKUP(DQ4,DATE(YEAR(DQ4)+{-1;0;1},1,3)-WEEKDAY(DATE(YEAR(DQ4)+{-1;0;1},1,3))+2))/7)+1</f>
        <v>35</v>
      </c>
      <c r="DR2" s="13">
        <f>INT((DR4-LOOKUP(DR4,DATE(YEAR(DR4)+{-1;0;1},1,3)-WEEKDAY(DATE(YEAR(DR4)+{-1;0;1},1,3))+2))/7)+1</f>
        <v>35</v>
      </c>
      <c r="DS2" s="13">
        <f>INT((DS4-LOOKUP(DS4,DATE(YEAR(DS4)+{-1;0;1},1,3)-WEEKDAY(DATE(YEAR(DS4)+{-1;0;1},1,3))+2))/7)+1</f>
        <v>35</v>
      </c>
      <c r="DT2" s="13">
        <f>INT((DT4-LOOKUP(DT4,DATE(YEAR(DT4)+{-1;0;1},1,3)-WEEKDAY(DATE(YEAR(DT4)+{-1;0;1},1,3))+2))/7)+1</f>
        <v>35</v>
      </c>
      <c r="DU2" s="13">
        <f>INT((DU4-LOOKUP(DU4,DATE(YEAR(DU4)+{-1;0;1},1,3)-WEEKDAY(DATE(YEAR(DU4)+{-1;0;1},1,3))+2))/7)+1</f>
        <v>35</v>
      </c>
      <c r="DV2" s="13">
        <f>INT((DV4-LOOKUP(DV4,DATE(YEAR(DV4)+{-1;0;1},1,3)-WEEKDAY(DATE(YEAR(DV4)+{-1;0;1},1,3))+2))/7)+1</f>
        <v>35</v>
      </c>
      <c r="DW2" s="13">
        <f>INT((DW4-LOOKUP(DW4,DATE(YEAR(DW4)+{-1;0;1},1,3)-WEEKDAY(DATE(YEAR(DW4)+{-1;0;1},1,3))+2))/7)+1</f>
        <v>35</v>
      </c>
      <c r="DX2" s="13">
        <f>INT((DX4-LOOKUP(DX4,DATE(YEAR(DX4)+{-1;0;1},1,3)-WEEKDAY(DATE(YEAR(DX4)+{-1;0;1},1,3))+2))/7)+1</f>
        <v>36</v>
      </c>
      <c r="DY2" s="13">
        <f>INT((DY4-LOOKUP(DY4,DATE(YEAR(DY4)+{-1;0;1},1,3)-WEEKDAY(DATE(YEAR(DY4)+{-1;0;1},1,3))+2))/7)+1</f>
        <v>36</v>
      </c>
      <c r="DZ2" s="13">
        <f>INT((DZ4-LOOKUP(DZ4,DATE(YEAR(DZ4)+{-1;0;1},1,3)-WEEKDAY(DATE(YEAR(DZ4)+{-1;0;1},1,3))+2))/7)+1</f>
        <v>36</v>
      </c>
      <c r="EA2" s="13">
        <f>INT((EA4-LOOKUP(EA4,DATE(YEAR(EA4)+{-1;0;1},1,3)-WEEKDAY(DATE(YEAR(EA4)+{-1;0;1},1,3))+2))/7)+1</f>
        <v>36</v>
      </c>
      <c r="EB2" s="13">
        <f>INT((EB4-LOOKUP(EB4,DATE(YEAR(EB4)+{-1;0;1},1,3)-WEEKDAY(DATE(YEAR(EB4)+{-1;0;1},1,3))+2))/7)+1</f>
        <v>36</v>
      </c>
      <c r="EC2" s="13">
        <f>INT((EC4-LOOKUP(EC4,DATE(YEAR(EC4)+{-1;0;1},1,3)-WEEKDAY(DATE(YEAR(EC4)+{-1;0;1},1,3))+2))/7)+1</f>
        <v>36</v>
      </c>
      <c r="ED2" s="13">
        <f>INT((ED4-LOOKUP(ED4,DATE(YEAR(ED4)+{-1;0;1},1,3)-WEEKDAY(DATE(YEAR(ED4)+{-1;0;1},1,3))+2))/7)+1</f>
        <v>36</v>
      </c>
      <c r="EE2" s="13">
        <f>INT((EE4-LOOKUP(EE4,DATE(YEAR(EE4)+{-1;0;1},1,3)-WEEKDAY(DATE(YEAR(EE4)+{-1;0;1},1,3))+2))/7)+1</f>
        <v>37</v>
      </c>
      <c r="EF2" s="13">
        <f>INT((EF4-LOOKUP(EF4,DATE(YEAR(EF4)+{-1;0;1},1,3)-WEEKDAY(DATE(YEAR(EF4)+{-1;0;1},1,3))+2))/7)+1</f>
        <v>37</v>
      </c>
      <c r="EG2" s="13">
        <f>INT((EG4-LOOKUP(EG4,DATE(YEAR(EG4)+{-1;0;1},1,3)-WEEKDAY(DATE(YEAR(EG4)+{-1;0;1},1,3))+2))/7)+1</f>
        <v>37</v>
      </c>
      <c r="EH2" s="13">
        <f>INT((EH4-LOOKUP(EH4,DATE(YEAR(EH4)+{-1;0;1},1,3)-WEEKDAY(DATE(YEAR(EH4)+{-1;0;1},1,3))+2))/7)+1</f>
        <v>37</v>
      </c>
      <c r="EI2" s="13">
        <f>INT((EI4-LOOKUP(EI4,DATE(YEAR(EI4)+{-1;0;1},1,3)-WEEKDAY(DATE(YEAR(EI4)+{-1;0;1},1,3))+2))/7)+1</f>
        <v>37</v>
      </c>
      <c r="EJ2" s="13">
        <f>INT((EJ4-LOOKUP(EJ4,DATE(YEAR(EJ4)+{-1;0;1},1,3)-WEEKDAY(DATE(YEAR(EJ4)+{-1;0;1},1,3))+2))/7)+1</f>
        <v>37</v>
      </c>
      <c r="EK2" s="13">
        <f>INT((EK4-LOOKUP(EK4,DATE(YEAR(EK4)+{-1;0;1},1,3)-WEEKDAY(DATE(YEAR(EK4)+{-1;0;1},1,3))+2))/7)+1</f>
        <v>37</v>
      </c>
      <c r="EL2" s="13">
        <f>INT((EL4-LOOKUP(EL4,DATE(YEAR(EL4)+{-1;0;1},1,3)-WEEKDAY(DATE(YEAR(EL4)+{-1;0;1},1,3))+2))/7)+1</f>
        <v>38</v>
      </c>
      <c r="EM2" s="13">
        <f>INT((EM4-LOOKUP(EM4,DATE(YEAR(EM4)+{-1;0;1},1,3)-WEEKDAY(DATE(YEAR(EM4)+{-1;0;1},1,3))+2))/7)+1</f>
        <v>38</v>
      </c>
      <c r="EN2" s="13">
        <f>INT((EN4-LOOKUP(EN4,DATE(YEAR(EN4)+{-1;0;1},1,3)-WEEKDAY(DATE(YEAR(EN4)+{-1;0;1},1,3))+2))/7)+1</f>
        <v>38</v>
      </c>
      <c r="EO2" s="13">
        <f>INT((EO4-LOOKUP(EO4,DATE(YEAR(EO4)+{-1;0;1},1,3)-WEEKDAY(DATE(YEAR(EO4)+{-1;0;1},1,3))+2))/7)+1</f>
        <v>38</v>
      </c>
      <c r="EP2" s="13">
        <f>INT((EP4-LOOKUP(EP4,DATE(YEAR(EP4)+{-1;0;1},1,3)-WEEKDAY(DATE(YEAR(EP4)+{-1;0;1},1,3))+2))/7)+1</f>
        <v>38</v>
      </c>
      <c r="EQ2" s="13">
        <f>INT((EQ4-LOOKUP(EQ4,DATE(YEAR(EQ4)+{-1;0;1},1,3)-WEEKDAY(DATE(YEAR(EQ4)+{-1;0;1},1,3))+2))/7)+1</f>
        <v>38</v>
      </c>
      <c r="ER2" s="13">
        <f>INT((ER4-LOOKUP(ER4,DATE(YEAR(ER4)+{-1;0;1},1,3)-WEEKDAY(DATE(YEAR(ER4)+{-1;0;1},1,3))+2))/7)+1</f>
        <v>38</v>
      </c>
      <c r="ES2" s="13">
        <f>INT((ES4-LOOKUP(ES4,DATE(YEAR(ES4)+{-1;0;1},1,3)-WEEKDAY(DATE(YEAR(ES4)+{-1;0;1},1,3))+2))/7)+1</f>
        <v>39</v>
      </c>
      <c r="ET2" s="13">
        <f>INT((ET4-LOOKUP(ET4,DATE(YEAR(ET4)+{-1;0;1},1,3)-WEEKDAY(DATE(YEAR(ET4)+{-1;0;1},1,3))+2))/7)+1</f>
        <v>39</v>
      </c>
      <c r="EU2" s="13">
        <f>INT((EU4-LOOKUP(EU4,DATE(YEAR(EU4)+{-1;0;1},1,3)-WEEKDAY(DATE(YEAR(EU4)+{-1;0;1},1,3))+2))/7)+1</f>
        <v>39</v>
      </c>
      <c r="EV2" s="13">
        <f>INT((EV4-LOOKUP(EV4,DATE(YEAR(EV4)+{-1;0;1},1,3)-WEEKDAY(DATE(YEAR(EV4)+{-1;0;1},1,3))+2))/7)+1</f>
        <v>39</v>
      </c>
      <c r="EW2" s="13">
        <f>INT((EW4-LOOKUP(EW4,DATE(YEAR(EW4)+{-1;0;1},1,3)-WEEKDAY(DATE(YEAR(EW4)+{-1;0;1},1,3))+2))/7)+1</f>
        <v>39</v>
      </c>
      <c r="EX2" s="13">
        <f>INT((EX4-LOOKUP(EX4,DATE(YEAR(EX4)+{-1;0;1},1,3)-WEEKDAY(DATE(YEAR(EX4)+{-1;0;1},1,3))+2))/7)+1</f>
        <v>39</v>
      </c>
      <c r="EY2" s="13">
        <f>INT((EY4-LOOKUP(EY4,DATE(YEAR(EY4)+{-1;0;1},1,3)-WEEKDAY(DATE(YEAR(EY4)+{-1;0;1},1,3))+2))/7)+1</f>
        <v>39</v>
      </c>
      <c r="EZ2" s="13">
        <f>INT((EZ4-LOOKUP(EZ4,DATE(YEAR(EZ4)+{-1;0;1},1,3)-WEEKDAY(DATE(YEAR(EZ4)+{-1;0;1},1,3))+2))/7)+1</f>
        <v>40</v>
      </c>
      <c r="FA2" s="13">
        <f>INT((FA4-LOOKUP(FA4,DATE(YEAR(FA4)+{-1;0;1},1,3)-WEEKDAY(DATE(YEAR(FA4)+{-1;0;1},1,3))+2))/7)+1</f>
        <v>40</v>
      </c>
      <c r="FB2" s="13">
        <f>INT((FB4-LOOKUP(FB4,DATE(YEAR(FB4)+{-1;0;1},1,3)-WEEKDAY(DATE(YEAR(FB4)+{-1;0;1},1,3))+2))/7)+1</f>
        <v>40</v>
      </c>
      <c r="FC2" s="13">
        <f>INT((FC4-LOOKUP(FC4,DATE(YEAR(FC4)+{-1;0;1},1,3)-WEEKDAY(DATE(YEAR(FC4)+{-1;0;1},1,3))+2))/7)+1</f>
        <v>40</v>
      </c>
      <c r="FD2" s="13">
        <f>INT((FD4-LOOKUP(FD4,DATE(YEAR(FD4)+{-1;0;1},1,3)-WEEKDAY(DATE(YEAR(FD4)+{-1;0;1},1,3))+2))/7)+1</f>
        <v>40</v>
      </c>
      <c r="FE2" s="13">
        <f>INT((FE4-LOOKUP(FE4,DATE(YEAR(FE4)+{-1;0;1},1,3)-WEEKDAY(DATE(YEAR(FE4)+{-1;0;1},1,3))+2))/7)+1</f>
        <v>40</v>
      </c>
      <c r="FF2" s="13">
        <f>INT((FF4-LOOKUP(FF4,DATE(YEAR(FF4)+{-1;0;1},1,3)-WEEKDAY(DATE(YEAR(FF4)+{-1;0;1},1,3))+2))/7)+1</f>
        <v>40</v>
      </c>
      <c r="FG2" s="13">
        <f>INT((FG4-LOOKUP(FG4,DATE(YEAR(FG4)+{-1;0;1},1,3)-WEEKDAY(DATE(YEAR(FG4)+{-1;0;1},1,3))+2))/7)+1</f>
        <v>41</v>
      </c>
      <c r="FH2" s="13">
        <f>INT((FH4-LOOKUP(FH4,DATE(YEAR(FH4)+{-1;0;1},1,3)-WEEKDAY(DATE(YEAR(FH4)+{-1;0;1},1,3))+2))/7)+1</f>
        <v>41</v>
      </c>
      <c r="FI2" s="13">
        <f>INT((FI4-LOOKUP(FI4,DATE(YEAR(FI4)+{-1;0;1},1,3)-WEEKDAY(DATE(YEAR(FI4)+{-1;0;1},1,3))+2))/7)+1</f>
        <v>41</v>
      </c>
      <c r="FJ2" s="13">
        <f>INT((FJ4-LOOKUP(FJ4,DATE(YEAR(FJ4)+{-1;0;1},1,3)-WEEKDAY(DATE(YEAR(FJ4)+{-1;0;1},1,3))+2))/7)+1</f>
        <v>41</v>
      </c>
      <c r="FK2" s="13">
        <f>INT((FK4-LOOKUP(FK4,DATE(YEAR(FK4)+{-1;0;1},1,3)-WEEKDAY(DATE(YEAR(FK4)+{-1;0;1},1,3))+2))/7)+1</f>
        <v>41</v>
      </c>
      <c r="FL2" s="13">
        <f>INT((FL4-LOOKUP(FL4,DATE(YEAR(FL4)+{-1;0;1},1,3)-WEEKDAY(DATE(YEAR(FL4)+{-1;0;1},1,3))+2))/7)+1</f>
        <v>41</v>
      </c>
      <c r="FM2" s="13">
        <f>INT((FM4-LOOKUP(FM4,DATE(YEAR(FM4)+{-1;0;1},1,3)-WEEKDAY(DATE(YEAR(FM4)+{-1;0;1},1,3))+2))/7)+1</f>
        <v>41</v>
      </c>
      <c r="FN2" s="13">
        <f>INT((FN4-LOOKUP(FN4,DATE(YEAR(FN4)+{-1;0;1},1,3)-WEEKDAY(DATE(YEAR(FN4)+{-1;0;1},1,3))+2))/7)+1</f>
        <v>42</v>
      </c>
      <c r="FO2" s="13">
        <f>INT((FO4-LOOKUP(FO4,DATE(YEAR(FO4)+{-1;0;1},1,3)-WEEKDAY(DATE(YEAR(FO4)+{-1;0;1},1,3))+2))/7)+1</f>
        <v>42</v>
      </c>
      <c r="FP2" s="13">
        <f>INT((FP4-LOOKUP(FP4,DATE(YEAR(FP4)+{-1;0;1},1,3)-WEEKDAY(DATE(YEAR(FP4)+{-1;0;1},1,3))+2))/7)+1</f>
        <v>42</v>
      </c>
      <c r="FQ2" s="13">
        <f>INT((FQ4-LOOKUP(FQ4,DATE(YEAR(FQ4)+{-1;0;1},1,3)-WEEKDAY(DATE(YEAR(FQ4)+{-1;0;1},1,3))+2))/7)+1</f>
        <v>42</v>
      </c>
      <c r="FR2" s="13">
        <f>INT((FR4-LOOKUP(FR4,DATE(YEAR(FR4)+{-1;0;1},1,3)-WEEKDAY(DATE(YEAR(FR4)+{-1;0;1},1,3))+2))/7)+1</f>
        <v>42</v>
      </c>
      <c r="FS2" s="13">
        <f>INT((FS4-LOOKUP(FS4,DATE(YEAR(FS4)+{-1;0;1},1,3)-WEEKDAY(DATE(YEAR(FS4)+{-1;0;1},1,3))+2))/7)+1</f>
        <v>42</v>
      </c>
      <c r="FT2" s="13">
        <f>INT((FT4-LOOKUP(FT4,DATE(YEAR(FT4)+{-1;0;1},1,3)-WEEKDAY(DATE(YEAR(FT4)+{-1;0;1},1,3))+2))/7)+1</f>
        <v>42</v>
      </c>
      <c r="FU2" s="13">
        <f>INT((FU4-LOOKUP(FU4,DATE(YEAR(FU4)+{-1;0;1},1,3)-WEEKDAY(DATE(YEAR(FU4)+{-1;0;1},1,3))+2))/7)+1</f>
        <v>43</v>
      </c>
      <c r="FV2" s="13">
        <f>INT((FV4-LOOKUP(FV4,DATE(YEAR(FV4)+{-1;0;1},1,3)-WEEKDAY(DATE(YEAR(FV4)+{-1;0;1},1,3))+2))/7)+1</f>
        <v>43</v>
      </c>
      <c r="FW2" s="13">
        <f>INT((FW4-LOOKUP(FW4,DATE(YEAR(FW4)+{-1;0;1},1,3)-WEEKDAY(DATE(YEAR(FW4)+{-1;0;1},1,3))+2))/7)+1</f>
        <v>43</v>
      </c>
      <c r="FX2" s="13">
        <f>INT((FX4-LOOKUP(FX4,DATE(YEAR(FX4)+{-1;0;1},1,3)-WEEKDAY(DATE(YEAR(FX4)+{-1;0;1},1,3))+2))/7)+1</f>
        <v>43</v>
      </c>
      <c r="FY2" s="13">
        <f>INT((FY4-LOOKUP(FY4,DATE(YEAR(FY4)+{-1;0;1},1,3)-WEEKDAY(DATE(YEAR(FY4)+{-1;0;1},1,3))+2))/7)+1</f>
        <v>43</v>
      </c>
      <c r="FZ2" s="13">
        <f>INT((FZ4-LOOKUP(FZ4,DATE(YEAR(FZ4)+{-1;0;1},1,3)-WEEKDAY(DATE(YEAR(FZ4)+{-1;0;1},1,3))+2))/7)+1</f>
        <v>43</v>
      </c>
      <c r="GA2" s="13">
        <f>INT((GA4-LOOKUP(GA4,DATE(YEAR(GA4)+{-1;0;1},1,3)-WEEKDAY(DATE(YEAR(GA4)+{-1;0;1},1,3))+2))/7)+1</f>
        <v>43</v>
      </c>
      <c r="GB2" s="13">
        <f>INT((GB4-LOOKUP(GB4,DATE(YEAR(GB4)+{-1;0;1},1,3)-WEEKDAY(DATE(YEAR(GB4)+{-1;0;1},1,3))+2))/7)+1</f>
        <v>44</v>
      </c>
      <c r="GC2" s="13">
        <f>INT((GC4-LOOKUP(GC4,DATE(YEAR(GC4)+{-1;0;1},1,3)-WEEKDAY(DATE(YEAR(GC4)+{-1;0;1},1,3))+2))/7)+1</f>
        <v>44</v>
      </c>
      <c r="GD2" s="13">
        <f>INT((GD4-LOOKUP(GD4,DATE(YEAR(GD4)+{-1;0;1},1,3)-WEEKDAY(DATE(YEAR(GD4)+{-1;0;1},1,3))+2))/7)+1</f>
        <v>44</v>
      </c>
      <c r="GE2" s="13">
        <f>INT((GE4-LOOKUP(GE4,DATE(YEAR(GE4)+{-1;0;1},1,3)-WEEKDAY(DATE(YEAR(GE4)+{-1;0;1},1,3))+2))/7)+1</f>
        <v>44</v>
      </c>
      <c r="GF2" s="13">
        <f>INT((GF4-LOOKUP(GF4,DATE(YEAR(GF4)+{-1;0;1},1,3)-WEEKDAY(DATE(YEAR(GF4)+{-1;0;1},1,3))+2))/7)+1</f>
        <v>44</v>
      </c>
      <c r="GG2" s="13">
        <f>INT((GG4-LOOKUP(GG4,DATE(YEAR(GG4)+{-1;0;1},1,3)-WEEKDAY(DATE(YEAR(GG4)+{-1;0;1},1,3))+2))/7)+1</f>
        <v>44</v>
      </c>
      <c r="GH2" s="13">
        <f>INT((GH4-LOOKUP(GH4,DATE(YEAR(GH4)+{-1;0;1},1,3)-WEEKDAY(DATE(YEAR(GH4)+{-1;0;1},1,3))+2))/7)+1</f>
        <v>44</v>
      </c>
      <c r="GI2" s="13">
        <f>INT((GI4-LOOKUP(GI4,DATE(YEAR(GI4)+{-1;0;1},1,3)-WEEKDAY(DATE(YEAR(GI4)+{-1;0;1},1,3))+2))/7)+1</f>
        <v>45</v>
      </c>
      <c r="GJ2" s="13">
        <f>INT((GJ4-LOOKUP(GJ4,DATE(YEAR(GJ4)+{-1;0;1},1,3)-WEEKDAY(DATE(YEAR(GJ4)+{-1;0;1},1,3))+2))/7)+1</f>
        <v>45</v>
      </c>
      <c r="GK2" s="13">
        <f>INT((GK4-LOOKUP(GK4,DATE(YEAR(GK4)+{-1;0;1},1,3)-WEEKDAY(DATE(YEAR(GK4)+{-1;0;1},1,3))+2))/7)+1</f>
        <v>45</v>
      </c>
      <c r="GL2" s="13">
        <f>INT((GL4-LOOKUP(GL4,DATE(YEAR(GL4)+{-1;0;1},1,3)-WEEKDAY(DATE(YEAR(GL4)+{-1;0;1},1,3))+2))/7)+1</f>
        <v>45</v>
      </c>
      <c r="GM2" s="13">
        <f>INT((GM4-LOOKUP(GM4,DATE(YEAR(GM4)+{-1;0;1},1,3)-WEEKDAY(DATE(YEAR(GM4)+{-1;0;1},1,3))+2))/7)+1</f>
        <v>45</v>
      </c>
      <c r="GN2" s="13">
        <f>INT((GN4-LOOKUP(GN4,DATE(YEAR(GN4)+{-1;0;1},1,3)-WEEKDAY(DATE(YEAR(GN4)+{-1;0;1},1,3))+2))/7)+1</f>
        <v>45</v>
      </c>
      <c r="GO2" s="13">
        <f>INT((GO4-LOOKUP(GO4,DATE(YEAR(GO4)+{-1;0;1},1,3)-WEEKDAY(DATE(YEAR(GO4)+{-1;0;1},1,3))+2))/7)+1</f>
        <v>45</v>
      </c>
      <c r="GP2" s="13">
        <f>INT((GP4-LOOKUP(GP4,DATE(YEAR(GP4)+{-1;0;1},1,3)-WEEKDAY(DATE(YEAR(GP4)+{-1;0;1},1,3))+2))/7)+1</f>
        <v>46</v>
      </c>
      <c r="GQ2" s="13">
        <f>INT((GQ4-LOOKUP(GQ4,DATE(YEAR(GQ4)+{-1;0;1},1,3)-WEEKDAY(DATE(YEAR(GQ4)+{-1;0;1},1,3))+2))/7)+1</f>
        <v>46</v>
      </c>
      <c r="GR2" s="13">
        <f>INT((GR4-LOOKUP(GR4,DATE(YEAR(GR4)+{-1;0;1},1,3)-WEEKDAY(DATE(YEAR(GR4)+{-1;0;1},1,3))+2))/7)+1</f>
        <v>46</v>
      </c>
      <c r="GS2" s="13">
        <f>INT((GS4-LOOKUP(GS4,DATE(YEAR(GS4)+{-1;0;1},1,3)-WEEKDAY(DATE(YEAR(GS4)+{-1;0;1},1,3))+2))/7)+1</f>
        <v>46</v>
      </c>
      <c r="GT2" s="13">
        <f>INT((GT4-LOOKUP(GT4,DATE(YEAR(GT4)+{-1;0;1},1,3)-WEEKDAY(DATE(YEAR(GT4)+{-1;0;1},1,3))+2))/7)+1</f>
        <v>46</v>
      </c>
      <c r="GU2" s="13">
        <f>INT((GU4-LOOKUP(GU4,DATE(YEAR(GU4)+{-1;0;1},1,3)-WEEKDAY(DATE(YEAR(GU4)+{-1;0;1},1,3))+2))/7)+1</f>
        <v>46</v>
      </c>
      <c r="GV2" s="13">
        <f>INT((GV4-LOOKUP(GV4,DATE(YEAR(GV4)+{-1;0;1},1,3)-WEEKDAY(DATE(YEAR(GV4)+{-1;0;1},1,3))+2))/7)+1</f>
        <v>46</v>
      </c>
      <c r="GW2" s="13">
        <f>INT((GW4-LOOKUP(GW4,DATE(YEAR(GW4)+{-1;0;1},1,3)-WEEKDAY(DATE(YEAR(GW4)+{-1;0;1},1,3))+2))/7)+1</f>
        <v>47</v>
      </c>
      <c r="GX2" s="13">
        <f>INT((GX4-LOOKUP(GX4,DATE(YEAR(GX4)+{-1;0;1},1,3)-WEEKDAY(DATE(YEAR(GX4)+{-1;0;1},1,3))+2))/7)+1</f>
        <v>47</v>
      </c>
      <c r="GY2" s="13">
        <f>INT((GY4-LOOKUP(GY4,DATE(YEAR(GY4)+{-1;0;1},1,3)-WEEKDAY(DATE(YEAR(GY4)+{-1;0;1},1,3))+2))/7)+1</f>
        <v>47</v>
      </c>
      <c r="GZ2" s="13">
        <f>INT((GZ4-LOOKUP(GZ4,DATE(YEAR(GZ4)+{-1;0;1},1,3)-WEEKDAY(DATE(YEAR(GZ4)+{-1;0;1},1,3))+2))/7)+1</f>
        <v>47</v>
      </c>
      <c r="HA2" s="13">
        <f>INT((HA4-LOOKUP(HA4,DATE(YEAR(HA4)+{-1;0;1},1,3)-WEEKDAY(DATE(YEAR(HA4)+{-1;0;1},1,3))+2))/7)+1</f>
        <v>47</v>
      </c>
      <c r="HB2" s="13">
        <f>INT((HB4-LOOKUP(HB4,DATE(YEAR(HB4)+{-1;0;1},1,3)-WEEKDAY(DATE(YEAR(HB4)+{-1;0;1},1,3))+2))/7)+1</f>
        <v>47</v>
      </c>
      <c r="HC2" s="13">
        <f>INT((HC4-LOOKUP(HC4,DATE(YEAR(HC4)+{-1;0;1},1,3)-WEEKDAY(DATE(YEAR(HC4)+{-1;0;1},1,3))+2))/7)+1</f>
        <v>47</v>
      </c>
      <c r="HD2" s="13">
        <f>INT((HD4-LOOKUP(HD4,DATE(YEAR(HD4)+{-1;0;1},1,3)-WEEKDAY(DATE(YEAR(HD4)+{-1;0;1},1,3))+2))/7)+1</f>
        <v>48</v>
      </c>
      <c r="HE2" s="13">
        <f>INT((HE4-LOOKUP(HE4,DATE(YEAR(HE4)+{-1;0;1},1,3)-WEEKDAY(DATE(YEAR(HE4)+{-1;0;1},1,3))+2))/7)+1</f>
        <v>48</v>
      </c>
      <c r="HF2" s="13">
        <f>INT((HF4-LOOKUP(HF4,DATE(YEAR(HF4)+{-1;0;1},1,3)-WEEKDAY(DATE(YEAR(HF4)+{-1;0;1},1,3))+2))/7)+1</f>
        <v>48</v>
      </c>
      <c r="HG2" s="13">
        <f>INT((HG4-LOOKUP(HG4,DATE(YEAR(HG4)+{-1;0;1},1,3)-WEEKDAY(DATE(YEAR(HG4)+{-1;0;1},1,3))+2))/7)+1</f>
        <v>48</v>
      </c>
      <c r="HH2" s="13">
        <f>INT((HH4-LOOKUP(HH4,DATE(YEAR(HH4)+{-1;0;1},1,3)-WEEKDAY(DATE(YEAR(HH4)+{-1;0;1},1,3))+2))/7)+1</f>
        <v>48</v>
      </c>
      <c r="HI2" s="13">
        <f>INT((HI4-LOOKUP(HI4,DATE(YEAR(HI4)+{-1;0;1},1,3)-WEEKDAY(DATE(YEAR(HI4)+{-1;0;1},1,3))+2))/7)+1</f>
        <v>48</v>
      </c>
      <c r="HJ2" s="13">
        <f>INT((HJ4-LOOKUP(HJ4,DATE(YEAR(HJ4)+{-1;0;1},1,3)-WEEKDAY(DATE(YEAR(HJ4)+{-1;0;1},1,3))+2))/7)+1</f>
        <v>48</v>
      </c>
      <c r="HK2" s="13">
        <f>INT((HK4-LOOKUP(HK4,DATE(YEAR(HK4)+{-1;0;1},1,3)-WEEKDAY(DATE(YEAR(HK4)+{-1;0;1},1,3))+2))/7)+1</f>
        <v>49</v>
      </c>
      <c r="HL2" s="13">
        <f>INT((HL4-LOOKUP(HL4,DATE(YEAR(HL4)+{-1;0;1},1,3)-WEEKDAY(DATE(YEAR(HL4)+{-1;0;1},1,3))+2))/7)+1</f>
        <v>49</v>
      </c>
      <c r="HM2" s="13">
        <f>INT((HM4-LOOKUP(HM4,DATE(YEAR(HM4)+{-1;0;1},1,3)-WEEKDAY(DATE(YEAR(HM4)+{-1;0;1},1,3))+2))/7)+1</f>
        <v>49</v>
      </c>
      <c r="HN2" s="13">
        <f>INT((HN4-LOOKUP(HN4,DATE(YEAR(HN4)+{-1;0;1},1,3)-WEEKDAY(DATE(YEAR(HN4)+{-1;0;1},1,3))+2))/7)+1</f>
        <v>49</v>
      </c>
      <c r="HO2" s="13">
        <f>INT((HO4-LOOKUP(HO4,DATE(YEAR(HO4)+{-1;0;1},1,3)-WEEKDAY(DATE(YEAR(HO4)+{-1;0;1},1,3))+2))/7)+1</f>
        <v>49</v>
      </c>
      <c r="HP2" s="13">
        <f>INT((HP4-LOOKUP(HP4,DATE(YEAR(HP4)+{-1;0;1},1,3)-WEEKDAY(DATE(YEAR(HP4)+{-1;0;1},1,3))+2))/7)+1</f>
        <v>49</v>
      </c>
      <c r="HQ2" s="13">
        <f>INT((HQ4-LOOKUP(HQ4,DATE(YEAR(HQ4)+{-1;0;1},1,3)-WEEKDAY(DATE(YEAR(HQ4)+{-1;0;1},1,3))+2))/7)+1</f>
        <v>49</v>
      </c>
      <c r="HR2" s="13">
        <f>INT((HR4-LOOKUP(HR4,DATE(YEAR(HR4)+{-1;0;1},1,3)-WEEKDAY(DATE(YEAR(HR4)+{-1;0;1},1,3))+2))/7)+1</f>
        <v>50</v>
      </c>
      <c r="HS2" s="13">
        <f>INT((HS4-LOOKUP(HS4,DATE(YEAR(HS4)+{-1;0;1},1,3)-WEEKDAY(DATE(YEAR(HS4)+{-1;0;1},1,3))+2))/7)+1</f>
        <v>50</v>
      </c>
      <c r="HT2" s="13">
        <f>INT((HT4-LOOKUP(HT4,DATE(YEAR(HT4)+{-1;0;1},1,3)-WEEKDAY(DATE(YEAR(HT4)+{-1;0;1},1,3))+2))/7)+1</f>
        <v>50</v>
      </c>
      <c r="HU2" s="13">
        <f>INT((HU4-LOOKUP(HU4,DATE(YEAR(HU4)+{-1;0;1},1,3)-WEEKDAY(DATE(YEAR(HU4)+{-1;0;1},1,3))+2))/7)+1</f>
        <v>50</v>
      </c>
      <c r="HV2" s="13">
        <f>INT((HV4-LOOKUP(HV4,DATE(YEAR(HV4)+{-1;0;1},1,3)-WEEKDAY(DATE(YEAR(HV4)+{-1;0;1},1,3))+2))/7)+1</f>
        <v>50</v>
      </c>
      <c r="HW2" s="13">
        <f>INT((HW4-LOOKUP(HW4,DATE(YEAR(HW4)+{-1;0;1},1,3)-WEEKDAY(DATE(YEAR(HW4)+{-1;0;1},1,3))+2))/7)+1</f>
        <v>50</v>
      </c>
      <c r="HX2" s="13">
        <f>INT((HX4-LOOKUP(HX4,DATE(YEAR(HX4)+{-1;0;1},1,3)-WEEKDAY(DATE(YEAR(HX4)+{-1;0;1},1,3))+2))/7)+1</f>
        <v>50</v>
      </c>
      <c r="HY2" s="13">
        <f>INT((HY4-LOOKUP(HY4,DATE(YEAR(HY4)+{-1;0;1},1,3)-WEEKDAY(DATE(YEAR(HY4)+{-1;0;1},1,3))+2))/7)+1</f>
        <v>51</v>
      </c>
      <c r="HZ2" s="13">
        <f>INT((HZ4-LOOKUP(HZ4,DATE(YEAR(HZ4)+{-1;0;1},1,3)-WEEKDAY(DATE(YEAR(HZ4)+{-1;0;1},1,3))+2))/7)+1</f>
        <v>51</v>
      </c>
      <c r="IA2" s="13">
        <f>INT((IA4-LOOKUP(IA4,DATE(YEAR(IA4)+{-1;0;1},1,3)-WEEKDAY(DATE(YEAR(IA4)+{-1;0;1},1,3))+2))/7)+1</f>
        <v>51</v>
      </c>
      <c r="IB2" s="13">
        <f>INT((IB4-LOOKUP(IB4,DATE(YEAR(IB4)+{-1;0;1},1,3)-WEEKDAY(DATE(YEAR(IB4)+{-1;0;1},1,3))+2))/7)+1</f>
        <v>51</v>
      </c>
      <c r="IC2" s="13">
        <f>INT((IC4-LOOKUP(IC4,DATE(YEAR(IC4)+{-1;0;1},1,3)-WEEKDAY(DATE(YEAR(IC4)+{-1;0;1},1,3))+2))/7)+1</f>
        <v>51</v>
      </c>
      <c r="ID2" s="13">
        <f>INT((ID4-LOOKUP(ID4,DATE(YEAR(ID4)+{-1;0;1},1,3)-WEEKDAY(DATE(YEAR(ID4)+{-1;0;1},1,3))+2))/7)+1</f>
        <v>51</v>
      </c>
      <c r="IE2" s="13">
        <f>INT((IE4-LOOKUP(IE4,DATE(YEAR(IE4)+{-1;0;1},1,3)-WEEKDAY(DATE(YEAR(IE4)+{-1;0;1},1,3))+2))/7)+1</f>
        <v>51</v>
      </c>
      <c r="IF2" s="13">
        <f>INT((IF4-LOOKUP(IF4,DATE(YEAR(IF4)+{-1;0;1},1,3)-WEEKDAY(DATE(YEAR(IF4)+{-1;0;1},1,3))+2))/7)+1</f>
        <v>52</v>
      </c>
      <c r="IG2" s="13">
        <f>INT((IG4-LOOKUP(IG4,DATE(YEAR(IG4)+{-1;0;1},1,3)-WEEKDAY(DATE(YEAR(IG4)+{-1;0;1},1,3))+2))/7)+1</f>
        <v>52</v>
      </c>
      <c r="IH2" s="13">
        <f>INT((IH4-LOOKUP(IH4,DATE(YEAR(IH4)+{-1;0;1},1,3)-WEEKDAY(DATE(YEAR(IH4)+{-1;0;1},1,3))+2))/7)+1</f>
        <v>52</v>
      </c>
      <c r="II2" s="13">
        <f>INT((II4-LOOKUP(II4,DATE(YEAR(II4)+{-1;0;1},1,3)-WEEKDAY(DATE(YEAR(II4)+{-1;0;1},1,3))+2))/7)+1</f>
        <v>52</v>
      </c>
      <c r="IJ2" s="13">
        <f>INT((IJ4-LOOKUP(IJ4,DATE(YEAR(IJ4)+{-1;0;1},1,3)-WEEKDAY(DATE(YEAR(IJ4)+{-1;0;1},1,3))+2))/7)+1</f>
        <v>52</v>
      </c>
      <c r="IK2" s="13">
        <f>INT((IK4-LOOKUP(IK4,DATE(YEAR(IK4)+{-1;0;1},1,3)-WEEKDAY(DATE(YEAR(IK4)+{-1;0;1},1,3))+2))/7)+1</f>
        <v>52</v>
      </c>
      <c r="IL2" s="13">
        <f>INT((IL4-LOOKUP(IL4,DATE(YEAR(IL4)+{-1;0;1},1,3)-WEEKDAY(DATE(YEAR(IL4)+{-1;0;1},1,3))+2))/7)+1</f>
        <v>52</v>
      </c>
      <c r="IM2" s="13">
        <f>INT((IM4-LOOKUP(IM4,DATE(YEAR(IM4)+{-1;0;1},1,3)-WEEKDAY(DATE(YEAR(IM4)+{-1;0;1},1,3))+2))/7)+1</f>
        <v>1</v>
      </c>
      <c r="IN2" s="13">
        <f>INT((IN4-LOOKUP(IN4,DATE(YEAR(IN4)+{-1;0;1},1,3)-WEEKDAY(DATE(YEAR(IN4)+{-1;0;1},1,3))+2))/7)+1</f>
        <v>1</v>
      </c>
      <c r="IO2" s="13">
        <f>INT((IO4-LOOKUP(IO4,DATE(YEAR(IO4)+{-1;0;1},1,3)-WEEKDAY(DATE(YEAR(IO4)+{-1;0;1},1,3))+2))/7)+1</f>
        <v>1</v>
      </c>
      <c r="IP2" s="13">
        <f>INT((IP4-LOOKUP(IP4,DATE(YEAR(IP4)+{-1;0;1},1,3)-WEEKDAY(DATE(YEAR(IP4)+{-1;0;1},1,3))+2))/7)+1</f>
        <v>1</v>
      </c>
      <c r="IQ2" s="13">
        <f>INT((IQ4-LOOKUP(IQ4,DATE(YEAR(IQ4)+{-1;0;1},1,3)-WEEKDAY(DATE(YEAR(IQ4)+{-1;0;1},1,3))+2))/7)+1</f>
        <v>1</v>
      </c>
      <c r="IR2" s="13">
        <f>INT((IR4-LOOKUP(IR4,DATE(YEAR(IR4)+{-1;0;1},1,3)-WEEKDAY(DATE(YEAR(IR4)+{-1;0;1},1,3))+2))/7)+1</f>
        <v>1</v>
      </c>
      <c r="IS2" s="13">
        <f>INT((IS4-LOOKUP(IS4,DATE(YEAR(IS4)+{-1;0;1},1,3)-WEEKDAY(DATE(YEAR(IS4)+{-1;0;1},1,3))+2))/7)+1</f>
        <v>1</v>
      </c>
      <c r="IT2" s="13">
        <f>INT((IT4-LOOKUP(IT4,DATE(YEAR(IT4)+{-1;0;1},1,3)-WEEKDAY(DATE(YEAR(IT4)+{-1;0;1},1,3))+2))/7)+1</f>
        <v>2</v>
      </c>
      <c r="IU2" s="13">
        <f>INT((IU4-LOOKUP(IU4,DATE(YEAR(IU4)+{-1;0;1},1,3)-WEEKDAY(DATE(YEAR(IU4)+{-1;0;1},1,3))+2))/7)+1</f>
        <v>2</v>
      </c>
      <c r="IV2" s="13">
        <f>INT((IV4-LOOKUP(IV4,DATE(YEAR(IV4)+{-1;0;1},1,3)-WEEKDAY(DATE(YEAR(IV4)+{-1;0;1},1,3))+2))/7)+1</f>
        <v>2</v>
      </c>
      <c r="IW2" s="13">
        <f>INT((IW4-LOOKUP(IW4,DATE(YEAR(IW4)+{-1;0;1},1,3)-WEEKDAY(DATE(YEAR(IW4)+{-1;0;1},1,3))+2))/7)+1</f>
        <v>2</v>
      </c>
      <c r="IX2" s="13">
        <f>INT((IX4-LOOKUP(IX4,DATE(YEAR(IX4)+{-1;0;1},1,3)-WEEKDAY(DATE(YEAR(IX4)+{-1;0;1},1,3))+2))/7)+1</f>
        <v>2</v>
      </c>
      <c r="IY2" s="13">
        <f>INT((IY4-LOOKUP(IY4,DATE(YEAR(IY4)+{-1;0;1},1,3)-WEEKDAY(DATE(YEAR(IY4)+{-1;0;1},1,3))+2))/7)+1</f>
        <v>2</v>
      </c>
      <c r="IZ2" s="13">
        <f>INT((IZ4-LOOKUP(IZ4,DATE(YEAR(IZ4)+{-1;0;1},1,3)-WEEKDAY(DATE(YEAR(IZ4)+{-1;0;1},1,3))+2))/7)+1</f>
        <v>2</v>
      </c>
      <c r="JA2" s="13">
        <f>INT((JA4-LOOKUP(JA4,DATE(YEAR(JA4)+{-1;0;1},1,3)-WEEKDAY(DATE(YEAR(JA4)+{-1;0;1},1,3))+2))/7)+1</f>
        <v>3</v>
      </c>
      <c r="JB2" s="13">
        <f>INT((JB4-LOOKUP(JB4,DATE(YEAR(JB4)+{-1;0;1},1,3)-WEEKDAY(DATE(YEAR(JB4)+{-1;0;1},1,3))+2))/7)+1</f>
        <v>3</v>
      </c>
      <c r="JC2" s="13">
        <f>INT((JC4-LOOKUP(JC4,DATE(YEAR(JC4)+{-1;0;1},1,3)-WEEKDAY(DATE(YEAR(JC4)+{-1;0;1},1,3))+2))/7)+1</f>
        <v>3</v>
      </c>
      <c r="JD2" s="13">
        <f>INT((JD4-LOOKUP(JD4,DATE(YEAR(JD4)+{-1;0;1},1,3)-WEEKDAY(DATE(YEAR(JD4)+{-1;0;1},1,3))+2))/7)+1</f>
        <v>3</v>
      </c>
      <c r="JE2" s="13">
        <f>INT((JE4-LOOKUP(JE4,DATE(YEAR(JE4)+{-1;0;1},1,3)-WEEKDAY(DATE(YEAR(JE4)+{-1;0;1},1,3))+2))/7)+1</f>
        <v>3</v>
      </c>
      <c r="JF2" s="13">
        <f>INT((JF4-LOOKUP(JF4,DATE(YEAR(JF4)+{-1;0;1},1,3)-WEEKDAY(DATE(YEAR(JF4)+{-1;0;1},1,3))+2))/7)+1</f>
        <v>3</v>
      </c>
      <c r="JG2" s="13">
        <f>INT((JG4-LOOKUP(JG4,DATE(YEAR(JG4)+{-1;0;1},1,3)-WEEKDAY(DATE(YEAR(JG4)+{-1;0;1},1,3))+2))/7)+1</f>
        <v>3</v>
      </c>
      <c r="JH2" s="13">
        <f>INT((JH4-LOOKUP(JH4,DATE(YEAR(JH4)+{-1;0;1},1,3)-WEEKDAY(DATE(YEAR(JH4)+{-1;0;1},1,3))+2))/7)+1</f>
        <v>4</v>
      </c>
      <c r="JI2" s="13">
        <f>INT((JI4-LOOKUP(JI4,DATE(YEAR(JI4)+{-1;0;1},1,3)-WEEKDAY(DATE(YEAR(JI4)+{-1;0;1},1,3))+2))/7)+1</f>
        <v>4</v>
      </c>
      <c r="JJ2" s="13">
        <f>INT((JJ4-LOOKUP(JJ4,DATE(YEAR(JJ4)+{-1;0;1},1,3)-WEEKDAY(DATE(YEAR(JJ4)+{-1;0;1},1,3))+2))/7)+1</f>
        <v>4</v>
      </c>
      <c r="JK2" s="13">
        <f>INT((JK4-LOOKUP(JK4,DATE(YEAR(JK4)+{-1;0;1},1,3)-WEEKDAY(DATE(YEAR(JK4)+{-1;0;1},1,3))+2))/7)+1</f>
        <v>4</v>
      </c>
      <c r="JL2" s="13">
        <f>INT((JL4-LOOKUP(JL4,DATE(YEAR(JL4)+{-1;0;1},1,3)-WEEKDAY(DATE(YEAR(JL4)+{-1;0;1},1,3))+2))/7)+1</f>
        <v>4</v>
      </c>
      <c r="JM2" s="13">
        <f>INT((JM4-LOOKUP(JM4,DATE(YEAR(JM4)+{-1;0;1},1,3)-WEEKDAY(DATE(YEAR(JM4)+{-1;0;1},1,3))+2))/7)+1</f>
        <v>4</v>
      </c>
      <c r="JN2" s="13">
        <f>INT((JN4-LOOKUP(JN4,DATE(YEAR(JN4)+{-1;0;1},1,3)-WEEKDAY(DATE(YEAR(JN4)+{-1;0;1},1,3))+2))/7)+1</f>
        <v>4</v>
      </c>
      <c r="JO2" s="13">
        <f>INT((JO4-LOOKUP(JO4,DATE(YEAR(JO4)+{-1;0;1},1,3)-WEEKDAY(DATE(YEAR(JO4)+{-1;0;1},1,3))+2))/7)+1</f>
        <v>5</v>
      </c>
      <c r="JP2" s="13">
        <f>INT((JP4-LOOKUP(JP4,DATE(YEAR(JP4)+{-1;0;1},1,3)-WEEKDAY(DATE(YEAR(JP4)+{-1;0;1},1,3))+2))/7)+1</f>
        <v>5</v>
      </c>
      <c r="JQ2" s="13">
        <f>INT((JQ4-LOOKUP(JQ4,DATE(YEAR(JQ4)+{-1;0;1},1,3)-WEEKDAY(DATE(YEAR(JQ4)+{-1;0;1},1,3))+2))/7)+1</f>
        <v>5</v>
      </c>
      <c r="JR2" s="13">
        <f>INT((JR4-LOOKUP(JR4,DATE(YEAR(JR4)+{-1;0;1},1,3)-WEEKDAY(DATE(YEAR(JR4)+{-1;0;1},1,3))+2))/7)+1</f>
        <v>5</v>
      </c>
      <c r="JS2" s="13">
        <f>INT((JS4-LOOKUP(JS4,DATE(YEAR(JS4)+{-1;0;1},1,3)-WEEKDAY(DATE(YEAR(JS4)+{-1;0;1},1,3))+2))/7)+1</f>
        <v>5</v>
      </c>
      <c r="JT2" s="13">
        <f>INT((JT4-LOOKUP(JT4,DATE(YEAR(JT4)+{-1;0;1},1,3)-WEEKDAY(DATE(YEAR(JT4)+{-1;0;1},1,3))+2))/7)+1</f>
        <v>5</v>
      </c>
      <c r="JU2" s="13">
        <f>INT((JU4-LOOKUP(JU4,DATE(YEAR(JU4)+{-1;0;1},1,3)-WEEKDAY(DATE(YEAR(JU4)+{-1;0;1},1,3))+2))/7)+1</f>
        <v>5</v>
      </c>
      <c r="JV2" s="13">
        <f>INT((JV4-LOOKUP(JV4,DATE(YEAR(JV4)+{-1;0;1},1,3)-WEEKDAY(DATE(YEAR(JV4)+{-1;0;1},1,3))+2))/7)+1</f>
        <v>6</v>
      </c>
      <c r="JW2" s="13">
        <f>INT((JW4-LOOKUP(JW4,DATE(YEAR(JW4)+{-1;0;1},1,3)-WEEKDAY(DATE(YEAR(JW4)+{-1;0;1},1,3))+2))/7)+1</f>
        <v>6</v>
      </c>
      <c r="JX2" s="13">
        <f>INT((JX4-LOOKUP(JX4,DATE(YEAR(JX4)+{-1;0;1},1,3)-WEEKDAY(DATE(YEAR(JX4)+{-1;0;1},1,3))+2))/7)+1</f>
        <v>6</v>
      </c>
      <c r="JY2" s="13">
        <f>INT((JY4-LOOKUP(JY4,DATE(YEAR(JY4)+{-1;0;1},1,3)-WEEKDAY(DATE(YEAR(JY4)+{-1;0;1},1,3))+2))/7)+1</f>
        <v>6</v>
      </c>
      <c r="JZ2" s="13">
        <f>INT((JZ4-LOOKUP(JZ4,DATE(YEAR(JZ4)+{-1;0;1},1,3)-WEEKDAY(DATE(YEAR(JZ4)+{-1;0;1},1,3))+2))/7)+1</f>
        <v>6</v>
      </c>
      <c r="KA2" s="13">
        <f>INT((KA4-LOOKUP(KA4,DATE(YEAR(KA4)+{-1;0;1},1,3)-WEEKDAY(DATE(YEAR(KA4)+{-1;0;1},1,3))+2))/7)+1</f>
        <v>6</v>
      </c>
      <c r="KB2" s="13">
        <f>INT((KB4-LOOKUP(KB4,DATE(YEAR(KB4)+{-1;0;1},1,3)-WEEKDAY(DATE(YEAR(KB4)+{-1;0;1},1,3))+2))/7)+1</f>
        <v>6</v>
      </c>
      <c r="KC2" s="13">
        <f>INT((KC4-LOOKUP(KC4,DATE(YEAR(KC4)+{-1;0;1},1,3)-WEEKDAY(DATE(YEAR(KC4)+{-1;0;1},1,3))+2))/7)+1</f>
        <v>7</v>
      </c>
      <c r="KD2" s="13">
        <f>INT((KD4-LOOKUP(KD4,DATE(YEAR(KD4)+{-1;0;1},1,3)-WEEKDAY(DATE(YEAR(KD4)+{-1;0;1},1,3))+2))/7)+1</f>
        <v>7</v>
      </c>
      <c r="KE2" s="13">
        <f>INT((KE4-LOOKUP(KE4,DATE(YEAR(KE4)+{-1;0;1},1,3)-WEEKDAY(DATE(YEAR(KE4)+{-1;0;1},1,3))+2))/7)+1</f>
        <v>7</v>
      </c>
      <c r="KF2" s="13">
        <f>INT((KF4-LOOKUP(KF4,DATE(YEAR(KF4)+{-1;0;1},1,3)-WEEKDAY(DATE(YEAR(KF4)+{-1;0;1},1,3))+2))/7)+1</f>
        <v>7</v>
      </c>
      <c r="KG2" s="13">
        <f>INT((KG4-LOOKUP(KG4,DATE(YEAR(KG4)+{-1;0;1},1,3)-WEEKDAY(DATE(YEAR(KG4)+{-1;0;1},1,3))+2))/7)+1</f>
        <v>7</v>
      </c>
      <c r="KH2" s="13">
        <f>INT((KH4-LOOKUP(KH4,DATE(YEAR(KH4)+{-1;0;1},1,3)-WEEKDAY(DATE(YEAR(KH4)+{-1;0;1},1,3))+2))/7)+1</f>
        <v>7</v>
      </c>
      <c r="KI2" s="13">
        <f>INT((KI4-LOOKUP(KI4,DATE(YEAR(KI4)+{-1;0;1},1,3)-WEEKDAY(DATE(YEAR(KI4)+{-1;0;1},1,3))+2))/7)+1</f>
        <v>7</v>
      </c>
      <c r="KJ2" s="13">
        <f>INT((KJ4-LOOKUP(KJ4,DATE(YEAR(KJ4)+{-1;0;1},1,3)-WEEKDAY(DATE(YEAR(KJ4)+{-1;0;1},1,3))+2))/7)+1</f>
        <v>8</v>
      </c>
      <c r="KK2" s="13">
        <f>INT((KK4-LOOKUP(KK4,DATE(YEAR(KK4)+{-1;0;1},1,3)-WEEKDAY(DATE(YEAR(KK4)+{-1;0;1},1,3))+2))/7)+1</f>
        <v>8</v>
      </c>
      <c r="KL2" s="13">
        <f>INT((KL4-LOOKUP(KL4,DATE(YEAR(KL4)+{-1;0;1},1,3)-WEEKDAY(DATE(YEAR(KL4)+{-1;0;1},1,3))+2))/7)+1</f>
        <v>8</v>
      </c>
      <c r="KM2" s="13">
        <f>INT((KM4-LOOKUP(KM4,DATE(YEAR(KM4)+{-1;0;1},1,3)-WEEKDAY(DATE(YEAR(KM4)+{-1;0;1},1,3))+2))/7)+1</f>
        <v>8</v>
      </c>
      <c r="KN2" s="13">
        <f>INT((KN4-LOOKUP(KN4,DATE(YEAR(KN4)+{-1;0;1},1,3)-WEEKDAY(DATE(YEAR(KN4)+{-1;0;1},1,3))+2))/7)+1</f>
        <v>8</v>
      </c>
      <c r="KO2" s="13">
        <f>INT((KO4-LOOKUP(KO4,DATE(YEAR(KO4)+{-1;0;1},1,3)-WEEKDAY(DATE(YEAR(KO4)+{-1;0;1},1,3))+2))/7)+1</f>
        <v>8</v>
      </c>
      <c r="KP2" s="13">
        <f>INT((KP4-LOOKUP(KP4,DATE(YEAR(KP4)+{-1;0;1},1,3)-WEEKDAY(DATE(YEAR(KP4)+{-1;0;1},1,3))+2))/7)+1</f>
        <v>8</v>
      </c>
      <c r="KQ2" s="13">
        <f>INT((KQ4-LOOKUP(KQ4,DATE(YEAR(KQ4)+{-1;0;1},1,3)-WEEKDAY(DATE(YEAR(KQ4)+{-1;0;1},1,3))+2))/7)+1</f>
        <v>9</v>
      </c>
      <c r="KR2" s="13">
        <f>INT((KR4-LOOKUP(KR4,DATE(YEAR(KR4)+{-1;0;1},1,3)-WEEKDAY(DATE(YEAR(KR4)+{-1;0;1},1,3))+2))/7)+1</f>
        <v>9</v>
      </c>
      <c r="KS2" s="13">
        <f>INT((KS4-LOOKUP(KS4,DATE(YEAR(KS4)+{-1;0;1},1,3)-WEEKDAY(DATE(YEAR(KS4)+{-1;0;1},1,3))+2))/7)+1</f>
        <v>9</v>
      </c>
      <c r="KT2" s="13">
        <f>INT((KT4-LOOKUP(KT4,DATE(YEAR(KT4)+{-1;0;1},1,3)-WEEKDAY(DATE(YEAR(KT4)+{-1;0;1},1,3))+2))/7)+1</f>
        <v>9</v>
      </c>
      <c r="KU2" s="13">
        <f>INT((KU4-LOOKUP(KU4,DATE(YEAR(KU4)+{-1;0;1},1,3)-WEEKDAY(DATE(YEAR(KU4)+{-1;0;1},1,3))+2))/7)+1</f>
        <v>9</v>
      </c>
      <c r="KV2" s="13">
        <f>INT((KV4-LOOKUP(KV4,DATE(YEAR(KV4)+{-1;0;1},1,3)-WEEKDAY(DATE(YEAR(KV4)+{-1;0;1},1,3))+2))/7)+1</f>
        <v>9</v>
      </c>
      <c r="KW2" s="13">
        <f>INT((KW4-LOOKUP(KW4,DATE(YEAR(KW4)+{-1;0;1},1,3)-WEEKDAY(DATE(YEAR(KW4)+{-1;0;1},1,3))+2))/7)+1</f>
        <v>9</v>
      </c>
      <c r="KX2" s="13">
        <f>INT((KX4-LOOKUP(KX4,DATE(YEAR(KX4)+{-1;0;1},1,3)-WEEKDAY(DATE(YEAR(KX4)+{-1;0;1},1,3))+2))/7)+1</f>
        <v>10</v>
      </c>
      <c r="KY2" s="13">
        <f>INT((KY4-LOOKUP(KY4,DATE(YEAR(KY4)+{-1;0;1},1,3)-WEEKDAY(DATE(YEAR(KY4)+{-1;0;1},1,3))+2))/7)+1</f>
        <v>10</v>
      </c>
      <c r="KZ2" s="13">
        <f>INT((KZ4-LOOKUP(KZ4,DATE(YEAR(KZ4)+{-1;0;1},1,3)-WEEKDAY(DATE(YEAR(KZ4)+{-1;0;1},1,3))+2))/7)+1</f>
        <v>10</v>
      </c>
      <c r="LA2" s="13">
        <f>INT((LA4-LOOKUP(LA4,DATE(YEAR(LA4)+{-1;0;1},1,3)-WEEKDAY(DATE(YEAR(LA4)+{-1;0;1},1,3))+2))/7)+1</f>
        <v>10</v>
      </c>
      <c r="LB2" s="13">
        <f>INT((LB4-LOOKUP(LB4,DATE(YEAR(LB4)+{-1;0;1},1,3)-WEEKDAY(DATE(YEAR(LB4)+{-1;0;1},1,3))+2))/7)+1</f>
        <v>10</v>
      </c>
      <c r="LC2" s="13">
        <f>INT((LC4-LOOKUP(LC4,DATE(YEAR(LC4)+{-1;0;1},1,3)-WEEKDAY(DATE(YEAR(LC4)+{-1;0;1},1,3))+2))/7)+1</f>
        <v>10</v>
      </c>
      <c r="LD2" s="13">
        <f>INT((LD4-LOOKUP(LD4,DATE(YEAR(LD4)+{-1;0;1},1,3)-WEEKDAY(DATE(YEAR(LD4)+{-1;0;1},1,3))+2))/7)+1</f>
        <v>10</v>
      </c>
      <c r="LE2" s="13">
        <f>INT((LE4-LOOKUP(LE4,DATE(YEAR(LE4)+{-1;0;1},1,3)-WEEKDAY(DATE(YEAR(LE4)+{-1;0;1},1,3))+2))/7)+1</f>
        <v>11</v>
      </c>
      <c r="LF2" s="13">
        <f>INT((LF4-LOOKUP(LF4,DATE(YEAR(LF4)+{-1;0;1},1,3)-WEEKDAY(DATE(YEAR(LF4)+{-1;0;1},1,3))+2))/7)+1</f>
        <v>11</v>
      </c>
      <c r="LG2" s="13">
        <f>INT((LG4-LOOKUP(LG4,DATE(YEAR(LG4)+{-1;0;1},1,3)-WEEKDAY(DATE(YEAR(LG4)+{-1;0;1},1,3))+2))/7)+1</f>
        <v>11</v>
      </c>
      <c r="LH2" s="13">
        <f>INT((LH4-LOOKUP(LH4,DATE(YEAR(LH4)+{-1;0;1},1,3)-WEEKDAY(DATE(YEAR(LH4)+{-1;0;1},1,3))+2))/7)+1</f>
        <v>11</v>
      </c>
      <c r="LI2" s="13">
        <f>INT((LI4-LOOKUP(LI4,DATE(YEAR(LI4)+{-1;0;1},1,3)-WEEKDAY(DATE(YEAR(LI4)+{-1;0;1},1,3))+2))/7)+1</f>
        <v>11</v>
      </c>
      <c r="LJ2" s="13">
        <f>INT((LJ4-LOOKUP(LJ4,DATE(YEAR(LJ4)+{-1;0;1},1,3)-WEEKDAY(DATE(YEAR(LJ4)+{-1;0;1},1,3))+2))/7)+1</f>
        <v>11</v>
      </c>
      <c r="LK2" s="13">
        <f>INT((LK4-LOOKUP(LK4,DATE(YEAR(LK4)+{-1;0;1},1,3)-WEEKDAY(DATE(YEAR(LK4)+{-1;0;1},1,3))+2))/7)+1</f>
        <v>11</v>
      </c>
      <c r="LL2" s="13">
        <f>INT((LL4-LOOKUP(LL4,DATE(YEAR(LL4)+{-1;0;1},1,3)-WEEKDAY(DATE(YEAR(LL4)+{-1;0;1},1,3))+2))/7)+1</f>
        <v>12</v>
      </c>
      <c r="LM2" s="13">
        <f>INT((LM4-LOOKUP(LM4,DATE(YEAR(LM4)+{-1;0;1},1,3)-WEEKDAY(DATE(YEAR(LM4)+{-1;0;1},1,3))+2))/7)+1</f>
        <v>12</v>
      </c>
      <c r="LN2" s="13">
        <f>INT((LN4-LOOKUP(LN4,DATE(YEAR(LN4)+{-1;0;1},1,3)-WEEKDAY(DATE(YEAR(LN4)+{-1;0;1},1,3))+2))/7)+1</f>
        <v>12</v>
      </c>
      <c r="LO2" s="13">
        <f>INT((LO4-LOOKUP(LO4,DATE(YEAR(LO4)+{-1;0;1},1,3)-WEEKDAY(DATE(YEAR(LO4)+{-1;0;1},1,3))+2))/7)+1</f>
        <v>12</v>
      </c>
      <c r="LP2" s="13">
        <f>INT((LP4-LOOKUP(LP4,DATE(YEAR(LP4)+{-1;0;1},1,3)-WEEKDAY(DATE(YEAR(LP4)+{-1;0;1},1,3))+2))/7)+1</f>
        <v>12</v>
      </c>
      <c r="LQ2" s="13">
        <f>INT((LQ4-LOOKUP(LQ4,DATE(YEAR(LQ4)+{-1;0;1},1,3)-WEEKDAY(DATE(YEAR(LQ4)+{-1;0;1},1,3))+2))/7)+1</f>
        <v>12</v>
      </c>
      <c r="LR2" s="13">
        <f>INT((LR4-LOOKUP(LR4,DATE(YEAR(LR4)+{-1;0;1},1,3)-WEEKDAY(DATE(YEAR(LR4)+{-1;0;1},1,3))+2))/7)+1</f>
        <v>12</v>
      </c>
      <c r="LS2" s="13">
        <f>INT((LS4-LOOKUP(LS4,DATE(YEAR(LS4)+{-1;0;1},1,3)-WEEKDAY(DATE(YEAR(LS4)+{-1;0;1},1,3))+2))/7)+1</f>
        <v>13</v>
      </c>
      <c r="LT2" s="13">
        <f>INT((LT4-LOOKUP(LT4,DATE(YEAR(LT4)+{-1;0;1},1,3)-WEEKDAY(DATE(YEAR(LT4)+{-1;0;1},1,3))+2))/7)+1</f>
        <v>13</v>
      </c>
      <c r="LU2" s="13">
        <f>INT((LU4-LOOKUP(LU4,DATE(YEAR(LU4)+{-1;0;1},1,3)-WEEKDAY(DATE(YEAR(LU4)+{-1;0;1},1,3))+2))/7)+1</f>
        <v>13</v>
      </c>
      <c r="LV2" s="13">
        <f>INT((LV4-LOOKUP(LV4,DATE(YEAR(LV4)+{-1;0;1},1,3)-WEEKDAY(DATE(YEAR(LV4)+{-1;0;1},1,3))+2))/7)+1</f>
        <v>13</v>
      </c>
      <c r="LW2" s="13">
        <f>INT((LW4-LOOKUP(LW4,DATE(YEAR(LW4)+{-1;0;1},1,3)-WEEKDAY(DATE(YEAR(LW4)+{-1;0;1},1,3))+2))/7)+1</f>
        <v>13</v>
      </c>
      <c r="LX2" s="13">
        <f>INT((LX4-LOOKUP(LX4,DATE(YEAR(LX4)+{-1;0;1},1,3)-WEEKDAY(DATE(YEAR(LX4)+{-1;0;1},1,3))+2))/7)+1</f>
        <v>13</v>
      </c>
      <c r="LY2" s="13">
        <f>INT((LY4-LOOKUP(LY4,DATE(YEAR(LY4)+{-1;0;1},1,3)-WEEKDAY(DATE(YEAR(LY4)+{-1;0;1},1,3))+2))/7)+1</f>
        <v>13</v>
      </c>
      <c r="LZ2" s="13">
        <f>INT((LZ4-LOOKUP(LZ4,DATE(YEAR(LZ4)+{-1;0;1},1,3)-WEEKDAY(DATE(YEAR(LZ4)+{-1;0;1},1,3))+2))/7)+1</f>
        <v>14</v>
      </c>
      <c r="MA2" s="13">
        <f>INT((MA4-LOOKUP(MA4,DATE(YEAR(MA4)+{-1;0;1},1,3)-WEEKDAY(DATE(YEAR(MA4)+{-1;0;1},1,3))+2))/7)+1</f>
        <v>14</v>
      </c>
      <c r="MB2" s="13">
        <f>INT((MB4-LOOKUP(MB4,DATE(YEAR(MB4)+{-1;0;1},1,3)-WEEKDAY(DATE(YEAR(MB4)+{-1;0;1},1,3))+2))/7)+1</f>
        <v>14</v>
      </c>
      <c r="MC2" s="13">
        <f>INT((MC4-LOOKUP(MC4,DATE(YEAR(MC4)+{-1;0;1},1,3)-WEEKDAY(DATE(YEAR(MC4)+{-1;0;1},1,3))+2))/7)+1</f>
        <v>14</v>
      </c>
      <c r="MD2" s="13">
        <f>INT((MD4-LOOKUP(MD4,DATE(YEAR(MD4)+{-1;0;1},1,3)-WEEKDAY(DATE(YEAR(MD4)+{-1;0;1},1,3))+2))/7)+1</f>
        <v>14</v>
      </c>
      <c r="ME2" s="13">
        <f>INT((ME4-LOOKUP(ME4,DATE(YEAR(ME4)+{-1;0;1},1,3)-WEEKDAY(DATE(YEAR(ME4)+{-1;0;1},1,3))+2))/7)+1</f>
        <v>14</v>
      </c>
      <c r="MF2" s="13">
        <f>INT((MF4-LOOKUP(MF4,DATE(YEAR(MF4)+{-1;0;1},1,3)-WEEKDAY(DATE(YEAR(MF4)+{-1;0;1},1,3))+2))/7)+1</f>
        <v>14</v>
      </c>
      <c r="MG2" s="13">
        <f>INT((MG4-LOOKUP(MG4,DATE(YEAR(MG4)+{-1;0;1},1,3)-WEEKDAY(DATE(YEAR(MG4)+{-1;0;1},1,3))+2))/7)+1</f>
        <v>15</v>
      </c>
      <c r="MH2" s="13">
        <f>INT((MH4-LOOKUP(MH4,DATE(YEAR(MH4)+{-1;0;1},1,3)-WEEKDAY(DATE(YEAR(MH4)+{-1;0;1},1,3))+2))/7)+1</f>
        <v>15</v>
      </c>
      <c r="MI2" s="13">
        <f>INT((MI4-LOOKUP(MI4,DATE(YEAR(MI4)+{-1;0;1},1,3)-WEEKDAY(DATE(YEAR(MI4)+{-1;0;1},1,3))+2))/7)+1</f>
        <v>15</v>
      </c>
      <c r="MJ2" s="13">
        <f>INT((MJ4-LOOKUP(MJ4,DATE(YEAR(MJ4)+{-1;0;1},1,3)-WEEKDAY(DATE(YEAR(MJ4)+{-1;0;1},1,3))+2))/7)+1</f>
        <v>15</v>
      </c>
      <c r="MK2" s="13">
        <f>INT((MK4-LOOKUP(MK4,DATE(YEAR(MK4)+{-1;0;1},1,3)-WEEKDAY(DATE(YEAR(MK4)+{-1;0;1},1,3))+2))/7)+1</f>
        <v>15</v>
      </c>
      <c r="ML2" s="13">
        <f>INT((ML4-LOOKUP(ML4,DATE(YEAR(ML4)+{-1;0;1},1,3)-WEEKDAY(DATE(YEAR(ML4)+{-1;0;1},1,3))+2))/7)+1</f>
        <v>15</v>
      </c>
      <c r="MM2" s="13">
        <f>INT((MM4-LOOKUP(MM4,DATE(YEAR(MM4)+{-1;0;1},1,3)-WEEKDAY(DATE(YEAR(MM4)+{-1;0;1},1,3))+2))/7)+1</f>
        <v>15</v>
      </c>
      <c r="MN2" s="13">
        <f>INT((MN4-LOOKUP(MN4,DATE(YEAR(MN4)+{-1;0;1},1,3)-WEEKDAY(DATE(YEAR(MN4)+{-1;0;1},1,3))+2))/7)+1</f>
        <v>16</v>
      </c>
      <c r="MO2" s="13">
        <f>INT((MO4-LOOKUP(MO4,DATE(YEAR(MO4)+{-1;0;1},1,3)-WEEKDAY(DATE(YEAR(MO4)+{-1;0;1},1,3))+2))/7)+1</f>
        <v>16</v>
      </c>
      <c r="MP2" s="13">
        <f>INT((MP4-LOOKUP(MP4,DATE(YEAR(MP4)+{-1;0;1},1,3)-WEEKDAY(DATE(YEAR(MP4)+{-1;0;1},1,3))+2))/7)+1</f>
        <v>16</v>
      </c>
      <c r="MQ2" s="13">
        <f>INT((MQ4-LOOKUP(MQ4,DATE(YEAR(MQ4)+{-1;0;1},1,3)-WEEKDAY(DATE(YEAR(MQ4)+{-1;0;1},1,3))+2))/7)+1</f>
        <v>16</v>
      </c>
      <c r="MR2" s="13">
        <f>INT((MR4-LOOKUP(MR4,DATE(YEAR(MR4)+{-1;0;1},1,3)-WEEKDAY(DATE(YEAR(MR4)+{-1;0;1},1,3))+2))/7)+1</f>
        <v>16</v>
      </c>
      <c r="MS2" s="13">
        <f>INT((MS4-LOOKUP(MS4,DATE(YEAR(MS4)+{-1;0;1},1,3)-WEEKDAY(DATE(YEAR(MS4)+{-1;0;1},1,3))+2))/7)+1</f>
        <v>16</v>
      </c>
      <c r="MT2" s="13">
        <f>INT((MT4-LOOKUP(MT4,DATE(YEAR(MT4)+{-1;0;1},1,3)-WEEKDAY(DATE(YEAR(MT4)+{-1;0;1},1,3))+2))/7)+1</f>
        <v>16</v>
      </c>
      <c r="MU2" s="13">
        <f>INT((MU4-LOOKUP(MU4,DATE(YEAR(MU4)+{-1;0;1},1,3)-WEEKDAY(DATE(YEAR(MU4)+{-1;0;1},1,3))+2))/7)+1</f>
        <v>17</v>
      </c>
      <c r="MV2" s="13">
        <f>INT((MV4-LOOKUP(MV4,DATE(YEAR(MV4)+{-1;0;1},1,3)-WEEKDAY(DATE(YEAR(MV4)+{-1;0;1},1,3))+2))/7)+1</f>
        <v>17</v>
      </c>
      <c r="MW2" s="13">
        <f>INT((MW4-LOOKUP(MW4,DATE(YEAR(MW4)+{-1;0;1},1,3)-WEEKDAY(DATE(YEAR(MW4)+{-1;0;1},1,3))+2))/7)+1</f>
        <v>17</v>
      </c>
      <c r="MX2" s="13">
        <f>INT((MX4-LOOKUP(MX4,DATE(YEAR(MX4)+{-1;0;1},1,3)-WEEKDAY(DATE(YEAR(MX4)+{-1;0;1},1,3))+2))/7)+1</f>
        <v>17</v>
      </c>
      <c r="MY2" s="13">
        <f>INT((MY4-LOOKUP(MY4,DATE(YEAR(MY4)+{-1;0;1},1,3)-WEEKDAY(DATE(YEAR(MY4)+{-1;0;1},1,3))+2))/7)+1</f>
        <v>17</v>
      </c>
      <c r="MZ2" s="13">
        <f>INT((MZ4-LOOKUP(MZ4,DATE(YEAR(MZ4)+{-1;0;1},1,3)-WEEKDAY(DATE(YEAR(MZ4)+{-1;0;1},1,3))+2))/7)+1</f>
        <v>17</v>
      </c>
      <c r="NA2" s="13">
        <f>INT((NA4-LOOKUP(NA4,DATE(YEAR(NA4)+{-1;0;1},1,3)-WEEKDAY(DATE(YEAR(NA4)+{-1;0;1},1,3))+2))/7)+1</f>
        <v>17</v>
      </c>
      <c r="NB2" s="13">
        <f>INT((NB4-LOOKUP(NB4,DATE(YEAR(NB4)+{-1;0;1},1,3)-WEEKDAY(DATE(YEAR(NB4)+{-1;0;1},1,3))+2))/7)+1</f>
        <v>18</v>
      </c>
      <c r="NC2" s="13">
        <f>INT((NC4-LOOKUP(NC4,DATE(YEAR(NC4)+{-1;0;1},1,3)-WEEKDAY(DATE(YEAR(NC4)+{-1;0;1},1,3))+2))/7)+1</f>
        <v>18</v>
      </c>
      <c r="ND2" s="13">
        <f>INT((ND4-LOOKUP(ND4,DATE(YEAR(ND4)+{-1;0;1},1,3)-WEEKDAY(DATE(YEAR(ND4)+{-1;0;1},1,3))+2))/7)+1</f>
        <v>18</v>
      </c>
      <c r="NE2" s="13">
        <f>INT((NE4-LOOKUP(NE4,DATE(YEAR(NE4)+{-1;0;1},1,3)-WEEKDAY(DATE(YEAR(NE4)+{-1;0;1},1,3))+2))/7)+1</f>
        <v>18</v>
      </c>
      <c r="NF2" s="13">
        <f>INT((NF4-LOOKUP(NF4,DATE(YEAR(NF4)+{-1;0;1},1,3)-WEEKDAY(DATE(YEAR(NF4)+{-1;0;1},1,3))+2))/7)+1</f>
        <v>18</v>
      </c>
      <c r="NG2" s="13">
        <f>INT((NG4-LOOKUP(NG4,DATE(YEAR(NG4)+{-1;0;1},1,3)-WEEKDAY(DATE(YEAR(NG4)+{-1;0;1},1,3))+2))/7)+1</f>
        <v>18</v>
      </c>
      <c r="NH2" s="13">
        <f>INT((NH4-LOOKUP(NH4,DATE(YEAR(NH4)+{-1;0;1},1,3)-WEEKDAY(DATE(YEAR(NH4)+{-1;0;1},1,3))+2))/7)+1</f>
        <v>18</v>
      </c>
      <c r="NI2" s="13">
        <f>INT((NI4-LOOKUP(NI4,DATE(YEAR(NI4)+{-1;0;1},1,3)-WEEKDAY(DATE(YEAR(NI4)+{-1;0;1},1,3))+2))/7)+1</f>
        <v>19</v>
      </c>
      <c r="NJ2" s="13">
        <f>INT((NJ4-LOOKUP(NJ4,DATE(YEAR(NJ4)+{-1;0;1},1,3)-WEEKDAY(DATE(YEAR(NJ4)+{-1;0;1},1,3))+2))/7)+1</f>
        <v>19</v>
      </c>
      <c r="NK2" s="13">
        <f>INT((NK4-LOOKUP(NK4,DATE(YEAR(NK4)+{-1;0;1},1,3)-WEEKDAY(DATE(YEAR(NK4)+{-1;0;1},1,3))+2))/7)+1</f>
        <v>19</v>
      </c>
      <c r="NL2" s="13">
        <f>INT((NL4-LOOKUP(NL4,DATE(YEAR(NL4)+{-1;0;1},1,3)-WEEKDAY(DATE(YEAR(NL4)+{-1;0;1},1,3))+2))/7)+1</f>
        <v>19</v>
      </c>
      <c r="NM2" s="13">
        <f>INT((NM4-LOOKUP(NM4,DATE(YEAR(NM4)+{-1;0;1},1,3)-WEEKDAY(DATE(YEAR(NM4)+{-1;0;1},1,3))+2))/7)+1</f>
        <v>19</v>
      </c>
      <c r="NN2" s="13">
        <f>INT((NN4-LOOKUP(NN4,DATE(YEAR(NN4)+{-1;0;1},1,3)-WEEKDAY(DATE(YEAR(NN4)+{-1;0;1},1,3))+2))/7)+1</f>
        <v>19</v>
      </c>
      <c r="NO2" s="13">
        <f>INT((NO4-LOOKUP(NO4,DATE(YEAR(NO4)+{-1;0;1},1,3)-WEEKDAY(DATE(YEAR(NO4)+{-1;0;1},1,3))+2))/7)+1</f>
        <v>19</v>
      </c>
      <c r="NP2" s="13">
        <f>INT((NP4-LOOKUP(NP4,DATE(YEAR(NP4)+{-1;0;1},1,3)-WEEKDAY(DATE(YEAR(NP4)+{-1;0;1},1,3))+2))/7)+1</f>
        <v>20</v>
      </c>
      <c r="NQ2" s="13">
        <f>INT((NQ4-LOOKUP(NQ4,DATE(YEAR(NQ4)+{-1;0;1},1,3)-WEEKDAY(DATE(YEAR(NQ4)+{-1;0;1},1,3))+2))/7)+1</f>
        <v>20</v>
      </c>
      <c r="NR2" s="13">
        <f>INT((NR4-LOOKUP(NR4,DATE(YEAR(NR4)+{-1;0;1},1,3)-WEEKDAY(DATE(YEAR(NR4)+{-1;0;1},1,3))+2))/7)+1</f>
        <v>20</v>
      </c>
      <c r="NS2" s="13">
        <f>INT((NS4-LOOKUP(NS4,DATE(YEAR(NS4)+{-1;0;1},1,3)-WEEKDAY(DATE(YEAR(NS4)+{-1;0;1},1,3))+2))/7)+1</f>
        <v>20</v>
      </c>
      <c r="NT2" s="13">
        <f>INT((NT4-LOOKUP(NT4,DATE(YEAR(NT4)+{-1;0;1},1,3)-WEEKDAY(DATE(YEAR(NT4)+{-1;0;1},1,3))+2))/7)+1</f>
        <v>20</v>
      </c>
      <c r="NU2" s="13">
        <f>INT((NU4-LOOKUP(NU4,DATE(YEAR(NU4)+{-1;0;1},1,3)-WEEKDAY(DATE(YEAR(NU4)+{-1;0;1},1,3))+2))/7)+1</f>
        <v>20</v>
      </c>
      <c r="NV2" s="13">
        <f>INT((NV4-LOOKUP(NV4,DATE(YEAR(NV4)+{-1;0;1},1,3)-WEEKDAY(DATE(YEAR(NV4)+{-1;0;1},1,3))+2))/7)+1</f>
        <v>20</v>
      </c>
      <c r="NW2" s="13">
        <f>INT((NW4-LOOKUP(NW4,DATE(YEAR(NW4)+{-1;0;1},1,3)-WEEKDAY(DATE(YEAR(NW4)+{-1;0;1},1,3))+2))/7)+1</f>
        <v>21</v>
      </c>
      <c r="NX2" s="13">
        <f>INT((NX4-LOOKUP(NX4,DATE(YEAR(NX4)+{-1;0;1},1,3)-WEEKDAY(DATE(YEAR(NX4)+{-1;0;1},1,3))+2))/7)+1</f>
        <v>21</v>
      </c>
      <c r="NY2" s="13">
        <f>INT((NY4-LOOKUP(NY4,DATE(YEAR(NY4)+{-1;0;1},1,3)-WEEKDAY(DATE(YEAR(NY4)+{-1;0;1},1,3))+2))/7)+1</f>
        <v>21</v>
      </c>
      <c r="NZ2" s="13">
        <f>INT((NZ4-LOOKUP(NZ4,DATE(YEAR(NZ4)+{-1;0;1},1,3)-WEEKDAY(DATE(YEAR(NZ4)+{-1;0;1},1,3))+2))/7)+1</f>
        <v>21</v>
      </c>
      <c r="OA2" s="13">
        <f>INT((OA4-LOOKUP(OA4,DATE(YEAR(OA4)+{-1;0;1},1,3)-WEEKDAY(DATE(YEAR(OA4)+{-1;0;1},1,3))+2))/7)+1</f>
        <v>21</v>
      </c>
      <c r="OB2" s="13">
        <f>INT((OB4-LOOKUP(OB4,DATE(YEAR(OB4)+{-1;0;1},1,3)-WEEKDAY(DATE(YEAR(OB4)+{-1;0;1},1,3))+2))/7)+1</f>
        <v>21</v>
      </c>
      <c r="OC2" s="13">
        <f>INT((OC4-LOOKUP(OC4,DATE(YEAR(OC4)+{-1;0;1},1,3)-WEEKDAY(DATE(YEAR(OC4)+{-1;0;1},1,3))+2))/7)+1</f>
        <v>21</v>
      </c>
      <c r="OD2" s="13">
        <f>INT((OD4-LOOKUP(OD4,DATE(YEAR(OD4)+{-1;0;1},1,3)-WEEKDAY(DATE(YEAR(OD4)+{-1;0;1},1,3))+2))/7)+1</f>
        <v>22</v>
      </c>
      <c r="OE2" s="13">
        <f>INT((OE4-LOOKUP(OE4,DATE(YEAR(OE4)+{-1;0;1},1,3)-WEEKDAY(DATE(YEAR(OE4)+{-1;0;1},1,3))+2))/7)+1</f>
        <v>22</v>
      </c>
      <c r="OF2" s="13">
        <f>INT((OF4-LOOKUP(OF4,DATE(YEAR(OF4)+{-1;0;1},1,3)-WEEKDAY(DATE(YEAR(OF4)+{-1;0;1},1,3))+2))/7)+1</f>
        <v>22</v>
      </c>
      <c r="OG2" s="13">
        <f>INT((OG4-LOOKUP(OG4,DATE(YEAR(OG4)+{-1;0;1},1,3)-WEEKDAY(DATE(YEAR(OG4)+{-1;0;1},1,3))+2))/7)+1</f>
        <v>22</v>
      </c>
      <c r="OH2" s="14">
        <f>INT((OH4-LOOKUP(OH4,DATE(YEAR(OH4)+{-1;0;1},1,3)-WEEKDAY(DATE(YEAR(OH4)+{-1;0;1},1,3))+2))/7)+1</f>
        <v>22</v>
      </c>
    </row>
    <row r="3" spans="1:398" ht="15" customHeight="1">
      <c r="A3" s="7"/>
      <c r="B3" s="5">
        <f>DATE(An,MONTH(1&amp;Premier_mois),1)</f>
        <v>42856</v>
      </c>
      <c r="C3" s="11">
        <f>B3+1</f>
        <v>42857</v>
      </c>
      <c r="D3" s="11">
        <f t="shared" ref="D3:BO3" si="0">C3+1</f>
        <v>42858</v>
      </c>
      <c r="E3" s="11">
        <f t="shared" si="0"/>
        <v>42859</v>
      </c>
      <c r="F3" s="11">
        <f t="shared" si="0"/>
        <v>42860</v>
      </c>
      <c r="G3" s="11">
        <f t="shared" si="0"/>
        <v>42861</v>
      </c>
      <c r="H3" s="11">
        <f t="shared" si="0"/>
        <v>42862</v>
      </c>
      <c r="I3" s="11">
        <f t="shared" si="0"/>
        <v>42863</v>
      </c>
      <c r="J3" s="11">
        <f t="shared" si="0"/>
        <v>42864</v>
      </c>
      <c r="K3" s="11">
        <f t="shared" si="0"/>
        <v>42865</v>
      </c>
      <c r="L3" s="11">
        <f t="shared" si="0"/>
        <v>42866</v>
      </c>
      <c r="M3" s="11">
        <f t="shared" si="0"/>
        <v>42867</v>
      </c>
      <c r="N3" s="11">
        <f t="shared" si="0"/>
        <v>42868</v>
      </c>
      <c r="O3" s="11">
        <f t="shared" si="0"/>
        <v>42869</v>
      </c>
      <c r="P3" s="11">
        <f t="shared" si="0"/>
        <v>42870</v>
      </c>
      <c r="Q3" s="11">
        <f t="shared" si="0"/>
        <v>42871</v>
      </c>
      <c r="R3" s="11">
        <f t="shared" si="0"/>
        <v>42872</v>
      </c>
      <c r="S3" s="11">
        <f t="shared" si="0"/>
        <v>42873</v>
      </c>
      <c r="T3" s="11">
        <f t="shared" si="0"/>
        <v>42874</v>
      </c>
      <c r="U3" s="11">
        <f t="shared" si="0"/>
        <v>42875</v>
      </c>
      <c r="V3" s="11">
        <f t="shared" si="0"/>
        <v>42876</v>
      </c>
      <c r="W3" s="11">
        <f t="shared" si="0"/>
        <v>42877</v>
      </c>
      <c r="X3" s="11">
        <f t="shared" si="0"/>
        <v>42878</v>
      </c>
      <c r="Y3" s="11">
        <f t="shared" si="0"/>
        <v>42879</v>
      </c>
      <c r="Z3" s="11">
        <f t="shared" si="0"/>
        <v>42880</v>
      </c>
      <c r="AA3" s="11">
        <f t="shared" si="0"/>
        <v>42881</v>
      </c>
      <c r="AB3" s="11">
        <f t="shared" si="0"/>
        <v>42882</v>
      </c>
      <c r="AC3" s="11">
        <f t="shared" si="0"/>
        <v>42883</v>
      </c>
      <c r="AD3" s="11">
        <f t="shared" si="0"/>
        <v>42884</v>
      </c>
      <c r="AE3" s="11">
        <f t="shared" si="0"/>
        <v>42885</v>
      </c>
      <c r="AF3" s="11">
        <f t="shared" si="0"/>
        <v>42886</v>
      </c>
      <c r="AG3" s="11">
        <f t="shared" si="0"/>
        <v>42887</v>
      </c>
      <c r="AH3" s="11">
        <f t="shared" si="0"/>
        <v>42888</v>
      </c>
      <c r="AI3" s="11">
        <f t="shared" si="0"/>
        <v>42889</v>
      </c>
      <c r="AJ3" s="11">
        <f t="shared" si="0"/>
        <v>42890</v>
      </c>
      <c r="AK3" s="11">
        <f t="shared" si="0"/>
        <v>42891</v>
      </c>
      <c r="AL3" s="11">
        <f t="shared" si="0"/>
        <v>42892</v>
      </c>
      <c r="AM3" s="11">
        <f t="shared" si="0"/>
        <v>42893</v>
      </c>
      <c r="AN3" s="11">
        <f t="shared" si="0"/>
        <v>42894</v>
      </c>
      <c r="AO3" s="11">
        <f t="shared" si="0"/>
        <v>42895</v>
      </c>
      <c r="AP3" s="11">
        <f t="shared" si="0"/>
        <v>42896</v>
      </c>
      <c r="AQ3" s="11">
        <f t="shared" si="0"/>
        <v>42897</v>
      </c>
      <c r="AR3" s="11">
        <f t="shared" si="0"/>
        <v>42898</v>
      </c>
      <c r="AS3" s="11">
        <f t="shared" si="0"/>
        <v>42899</v>
      </c>
      <c r="AT3" s="11">
        <f t="shared" si="0"/>
        <v>42900</v>
      </c>
      <c r="AU3" s="11">
        <f t="shared" si="0"/>
        <v>42901</v>
      </c>
      <c r="AV3" s="11">
        <f t="shared" si="0"/>
        <v>42902</v>
      </c>
      <c r="AW3" s="11">
        <f t="shared" si="0"/>
        <v>42903</v>
      </c>
      <c r="AX3" s="11">
        <f t="shared" si="0"/>
        <v>42904</v>
      </c>
      <c r="AY3" s="11">
        <f t="shared" si="0"/>
        <v>42905</v>
      </c>
      <c r="AZ3" s="11">
        <f t="shared" si="0"/>
        <v>42906</v>
      </c>
      <c r="BA3" s="11">
        <f t="shared" si="0"/>
        <v>42907</v>
      </c>
      <c r="BB3" s="11">
        <f t="shared" si="0"/>
        <v>42908</v>
      </c>
      <c r="BC3" s="11">
        <f t="shared" si="0"/>
        <v>42909</v>
      </c>
      <c r="BD3" s="11">
        <f t="shared" si="0"/>
        <v>42910</v>
      </c>
      <c r="BE3" s="11">
        <f t="shared" si="0"/>
        <v>42911</v>
      </c>
      <c r="BF3" s="11">
        <f t="shared" si="0"/>
        <v>42912</v>
      </c>
      <c r="BG3" s="11">
        <f t="shared" si="0"/>
        <v>42913</v>
      </c>
      <c r="BH3" s="11">
        <f t="shared" si="0"/>
        <v>42914</v>
      </c>
      <c r="BI3" s="11">
        <f t="shared" si="0"/>
        <v>42915</v>
      </c>
      <c r="BJ3" s="11">
        <f t="shared" si="0"/>
        <v>42916</v>
      </c>
      <c r="BK3" s="11">
        <f t="shared" si="0"/>
        <v>42917</v>
      </c>
      <c r="BL3" s="11">
        <f t="shared" si="0"/>
        <v>42918</v>
      </c>
      <c r="BM3" s="11">
        <f t="shared" si="0"/>
        <v>42919</v>
      </c>
      <c r="BN3" s="11">
        <f t="shared" si="0"/>
        <v>42920</v>
      </c>
      <c r="BO3" s="11">
        <f t="shared" si="0"/>
        <v>42921</v>
      </c>
      <c r="BP3" s="11">
        <f t="shared" ref="BP3:EA3" si="1">BO3+1</f>
        <v>42922</v>
      </c>
      <c r="BQ3" s="11">
        <f t="shared" si="1"/>
        <v>42923</v>
      </c>
      <c r="BR3" s="11">
        <f t="shared" si="1"/>
        <v>42924</v>
      </c>
      <c r="BS3" s="11">
        <f t="shared" si="1"/>
        <v>42925</v>
      </c>
      <c r="BT3" s="11">
        <f t="shared" si="1"/>
        <v>42926</v>
      </c>
      <c r="BU3" s="11">
        <f t="shared" si="1"/>
        <v>42927</v>
      </c>
      <c r="BV3" s="11">
        <f t="shared" si="1"/>
        <v>42928</v>
      </c>
      <c r="BW3" s="11">
        <f t="shared" si="1"/>
        <v>42929</v>
      </c>
      <c r="BX3" s="11">
        <f t="shared" si="1"/>
        <v>42930</v>
      </c>
      <c r="BY3" s="11">
        <f t="shared" si="1"/>
        <v>42931</v>
      </c>
      <c r="BZ3" s="11">
        <f t="shared" si="1"/>
        <v>42932</v>
      </c>
      <c r="CA3" s="11">
        <f t="shared" si="1"/>
        <v>42933</v>
      </c>
      <c r="CB3" s="11">
        <f t="shared" si="1"/>
        <v>42934</v>
      </c>
      <c r="CC3" s="11">
        <f t="shared" si="1"/>
        <v>42935</v>
      </c>
      <c r="CD3" s="11">
        <f t="shared" si="1"/>
        <v>42936</v>
      </c>
      <c r="CE3" s="11">
        <f t="shared" si="1"/>
        <v>42937</v>
      </c>
      <c r="CF3" s="11">
        <f t="shared" si="1"/>
        <v>42938</v>
      </c>
      <c r="CG3" s="11">
        <f t="shared" si="1"/>
        <v>42939</v>
      </c>
      <c r="CH3" s="11">
        <f t="shared" si="1"/>
        <v>42940</v>
      </c>
      <c r="CI3" s="11">
        <f t="shared" si="1"/>
        <v>42941</v>
      </c>
      <c r="CJ3" s="11">
        <f t="shared" si="1"/>
        <v>42942</v>
      </c>
      <c r="CK3" s="11">
        <f t="shared" si="1"/>
        <v>42943</v>
      </c>
      <c r="CL3" s="11">
        <f t="shared" si="1"/>
        <v>42944</v>
      </c>
      <c r="CM3" s="11">
        <f t="shared" si="1"/>
        <v>42945</v>
      </c>
      <c r="CN3" s="11">
        <f t="shared" si="1"/>
        <v>42946</v>
      </c>
      <c r="CO3" s="11">
        <f t="shared" si="1"/>
        <v>42947</v>
      </c>
      <c r="CP3" s="11">
        <f t="shared" si="1"/>
        <v>42948</v>
      </c>
      <c r="CQ3" s="11">
        <f t="shared" si="1"/>
        <v>42949</v>
      </c>
      <c r="CR3" s="11">
        <f t="shared" si="1"/>
        <v>42950</v>
      </c>
      <c r="CS3" s="11">
        <f t="shared" si="1"/>
        <v>42951</v>
      </c>
      <c r="CT3" s="11">
        <f t="shared" si="1"/>
        <v>42952</v>
      </c>
      <c r="CU3" s="11">
        <f t="shared" si="1"/>
        <v>42953</v>
      </c>
      <c r="CV3" s="11">
        <f t="shared" si="1"/>
        <v>42954</v>
      </c>
      <c r="CW3" s="11">
        <f t="shared" si="1"/>
        <v>42955</v>
      </c>
      <c r="CX3" s="11">
        <f t="shared" si="1"/>
        <v>42956</v>
      </c>
      <c r="CY3" s="11">
        <f t="shared" si="1"/>
        <v>42957</v>
      </c>
      <c r="CZ3" s="11">
        <f t="shared" si="1"/>
        <v>42958</v>
      </c>
      <c r="DA3" s="11">
        <f t="shared" si="1"/>
        <v>42959</v>
      </c>
      <c r="DB3" s="11">
        <f t="shared" si="1"/>
        <v>42960</v>
      </c>
      <c r="DC3" s="11">
        <f t="shared" si="1"/>
        <v>42961</v>
      </c>
      <c r="DD3" s="11">
        <f t="shared" si="1"/>
        <v>42962</v>
      </c>
      <c r="DE3" s="11">
        <f t="shared" si="1"/>
        <v>42963</v>
      </c>
      <c r="DF3" s="11">
        <f t="shared" si="1"/>
        <v>42964</v>
      </c>
      <c r="DG3" s="11">
        <f t="shared" si="1"/>
        <v>42965</v>
      </c>
      <c r="DH3" s="11">
        <f t="shared" si="1"/>
        <v>42966</v>
      </c>
      <c r="DI3" s="11">
        <f t="shared" si="1"/>
        <v>42967</v>
      </c>
      <c r="DJ3" s="11">
        <f t="shared" si="1"/>
        <v>42968</v>
      </c>
      <c r="DK3" s="11">
        <f t="shared" si="1"/>
        <v>42969</v>
      </c>
      <c r="DL3" s="11">
        <f t="shared" si="1"/>
        <v>42970</v>
      </c>
      <c r="DM3" s="11">
        <f t="shared" si="1"/>
        <v>42971</v>
      </c>
      <c r="DN3" s="11">
        <f t="shared" si="1"/>
        <v>42972</v>
      </c>
      <c r="DO3" s="11">
        <f t="shared" si="1"/>
        <v>42973</v>
      </c>
      <c r="DP3" s="11">
        <f t="shared" si="1"/>
        <v>42974</v>
      </c>
      <c r="DQ3" s="11">
        <f t="shared" si="1"/>
        <v>42975</v>
      </c>
      <c r="DR3" s="11">
        <f t="shared" si="1"/>
        <v>42976</v>
      </c>
      <c r="DS3" s="11">
        <f t="shared" si="1"/>
        <v>42977</v>
      </c>
      <c r="DT3" s="11">
        <f t="shared" si="1"/>
        <v>42978</v>
      </c>
      <c r="DU3" s="11">
        <f t="shared" si="1"/>
        <v>42979</v>
      </c>
      <c r="DV3" s="11">
        <f t="shared" si="1"/>
        <v>42980</v>
      </c>
      <c r="DW3" s="11">
        <f t="shared" si="1"/>
        <v>42981</v>
      </c>
      <c r="DX3" s="11">
        <f t="shared" si="1"/>
        <v>42982</v>
      </c>
      <c r="DY3" s="11">
        <f t="shared" si="1"/>
        <v>42983</v>
      </c>
      <c r="DZ3" s="11">
        <f t="shared" si="1"/>
        <v>42984</v>
      </c>
      <c r="EA3" s="11">
        <f t="shared" si="1"/>
        <v>42985</v>
      </c>
      <c r="EB3" s="11">
        <f t="shared" ref="EB3:GM3" si="2">EA3+1</f>
        <v>42986</v>
      </c>
      <c r="EC3" s="11">
        <f t="shared" si="2"/>
        <v>42987</v>
      </c>
      <c r="ED3" s="11">
        <f t="shared" si="2"/>
        <v>42988</v>
      </c>
      <c r="EE3" s="11">
        <f t="shared" si="2"/>
        <v>42989</v>
      </c>
      <c r="EF3" s="11">
        <f t="shared" si="2"/>
        <v>42990</v>
      </c>
      <c r="EG3" s="11">
        <f t="shared" si="2"/>
        <v>42991</v>
      </c>
      <c r="EH3" s="11">
        <f t="shared" si="2"/>
        <v>42992</v>
      </c>
      <c r="EI3" s="11">
        <f t="shared" si="2"/>
        <v>42993</v>
      </c>
      <c r="EJ3" s="11">
        <f t="shared" si="2"/>
        <v>42994</v>
      </c>
      <c r="EK3" s="11">
        <f t="shared" si="2"/>
        <v>42995</v>
      </c>
      <c r="EL3" s="11">
        <f t="shared" si="2"/>
        <v>42996</v>
      </c>
      <c r="EM3" s="11">
        <f t="shared" si="2"/>
        <v>42997</v>
      </c>
      <c r="EN3" s="11">
        <f t="shared" si="2"/>
        <v>42998</v>
      </c>
      <c r="EO3" s="11">
        <f t="shared" si="2"/>
        <v>42999</v>
      </c>
      <c r="EP3" s="11">
        <f t="shared" si="2"/>
        <v>43000</v>
      </c>
      <c r="EQ3" s="11">
        <f t="shared" si="2"/>
        <v>43001</v>
      </c>
      <c r="ER3" s="11">
        <f t="shared" si="2"/>
        <v>43002</v>
      </c>
      <c r="ES3" s="11">
        <f t="shared" si="2"/>
        <v>43003</v>
      </c>
      <c r="ET3" s="11">
        <f t="shared" si="2"/>
        <v>43004</v>
      </c>
      <c r="EU3" s="11">
        <f t="shared" si="2"/>
        <v>43005</v>
      </c>
      <c r="EV3" s="11">
        <f t="shared" si="2"/>
        <v>43006</v>
      </c>
      <c r="EW3" s="11">
        <f t="shared" si="2"/>
        <v>43007</v>
      </c>
      <c r="EX3" s="11">
        <f t="shared" si="2"/>
        <v>43008</v>
      </c>
      <c r="EY3" s="11">
        <f t="shared" si="2"/>
        <v>43009</v>
      </c>
      <c r="EZ3" s="11">
        <f t="shared" si="2"/>
        <v>43010</v>
      </c>
      <c r="FA3" s="11">
        <f t="shared" si="2"/>
        <v>43011</v>
      </c>
      <c r="FB3" s="11">
        <f t="shared" si="2"/>
        <v>43012</v>
      </c>
      <c r="FC3" s="11">
        <f t="shared" si="2"/>
        <v>43013</v>
      </c>
      <c r="FD3" s="11">
        <f t="shared" si="2"/>
        <v>43014</v>
      </c>
      <c r="FE3" s="11">
        <f t="shared" si="2"/>
        <v>43015</v>
      </c>
      <c r="FF3" s="11">
        <f t="shared" si="2"/>
        <v>43016</v>
      </c>
      <c r="FG3" s="11">
        <f t="shared" si="2"/>
        <v>43017</v>
      </c>
      <c r="FH3" s="11">
        <f t="shared" si="2"/>
        <v>43018</v>
      </c>
      <c r="FI3" s="11">
        <f t="shared" si="2"/>
        <v>43019</v>
      </c>
      <c r="FJ3" s="11">
        <f t="shared" si="2"/>
        <v>43020</v>
      </c>
      <c r="FK3" s="11">
        <f t="shared" si="2"/>
        <v>43021</v>
      </c>
      <c r="FL3" s="11">
        <f t="shared" si="2"/>
        <v>43022</v>
      </c>
      <c r="FM3" s="11">
        <f t="shared" si="2"/>
        <v>43023</v>
      </c>
      <c r="FN3" s="11">
        <f t="shared" si="2"/>
        <v>43024</v>
      </c>
      <c r="FO3" s="11">
        <f t="shared" si="2"/>
        <v>43025</v>
      </c>
      <c r="FP3" s="11">
        <f t="shared" si="2"/>
        <v>43026</v>
      </c>
      <c r="FQ3" s="11">
        <f t="shared" si="2"/>
        <v>43027</v>
      </c>
      <c r="FR3" s="11">
        <f t="shared" si="2"/>
        <v>43028</v>
      </c>
      <c r="FS3" s="11">
        <f t="shared" si="2"/>
        <v>43029</v>
      </c>
      <c r="FT3" s="11">
        <f t="shared" si="2"/>
        <v>43030</v>
      </c>
      <c r="FU3" s="11">
        <f t="shared" si="2"/>
        <v>43031</v>
      </c>
      <c r="FV3" s="11">
        <f t="shared" si="2"/>
        <v>43032</v>
      </c>
      <c r="FW3" s="11">
        <f t="shared" si="2"/>
        <v>43033</v>
      </c>
      <c r="FX3" s="11">
        <f t="shared" si="2"/>
        <v>43034</v>
      </c>
      <c r="FY3" s="11">
        <f t="shared" si="2"/>
        <v>43035</v>
      </c>
      <c r="FZ3" s="11">
        <f t="shared" si="2"/>
        <v>43036</v>
      </c>
      <c r="GA3" s="11">
        <f t="shared" si="2"/>
        <v>43037</v>
      </c>
      <c r="GB3" s="11">
        <f t="shared" si="2"/>
        <v>43038</v>
      </c>
      <c r="GC3" s="11">
        <f t="shared" si="2"/>
        <v>43039</v>
      </c>
      <c r="GD3" s="11">
        <f t="shared" si="2"/>
        <v>43040</v>
      </c>
      <c r="GE3" s="11">
        <f t="shared" si="2"/>
        <v>43041</v>
      </c>
      <c r="GF3" s="11">
        <f t="shared" si="2"/>
        <v>43042</v>
      </c>
      <c r="GG3" s="11">
        <f t="shared" si="2"/>
        <v>43043</v>
      </c>
      <c r="GH3" s="11">
        <f t="shared" si="2"/>
        <v>43044</v>
      </c>
      <c r="GI3" s="11">
        <f t="shared" si="2"/>
        <v>43045</v>
      </c>
      <c r="GJ3" s="11">
        <f t="shared" si="2"/>
        <v>43046</v>
      </c>
      <c r="GK3" s="11">
        <f t="shared" si="2"/>
        <v>43047</v>
      </c>
      <c r="GL3" s="11">
        <f t="shared" si="2"/>
        <v>43048</v>
      </c>
      <c r="GM3" s="11">
        <f t="shared" si="2"/>
        <v>43049</v>
      </c>
      <c r="GN3" s="11">
        <f t="shared" ref="GN3:IY3" si="3">GM3+1</f>
        <v>43050</v>
      </c>
      <c r="GO3" s="11">
        <f t="shared" si="3"/>
        <v>43051</v>
      </c>
      <c r="GP3" s="11">
        <f t="shared" si="3"/>
        <v>43052</v>
      </c>
      <c r="GQ3" s="11">
        <f t="shared" si="3"/>
        <v>43053</v>
      </c>
      <c r="GR3" s="11">
        <f t="shared" si="3"/>
        <v>43054</v>
      </c>
      <c r="GS3" s="11">
        <f t="shared" si="3"/>
        <v>43055</v>
      </c>
      <c r="GT3" s="11">
        <f t="shared" si="3"/>
        <v>43056</v>
      </c>
      <c r="GU3" s="11">
        <f t="shared" si="3"/>
        <v>43057</v>
      </c>
      <c r="GV3" s="11">
        <f t="shared" si="3"/>
        <v>43058</v>
      </c>
      <c r="GW3" s="11">
        <f t="shared" si="3"/>
        <v>43059</v>
      </c>
      <c r="GX3" s="11">
        <f t="shared" si="3"/>
        <v>43060</v>
      </c>
      <c r="GY3" s="11">
        <f t="shared" si="3"/>
        <v>43061</v>
      </c>
      <c r="GZ3" s="11">
        <f t="shared" si="3"/>
        <v>43062</v>
      </c>
      <c r="HA3" s="11">
        <f t="shared" si="3"/>
        <v>43063</v>
      </c>
      <c r="HB3" s="11">
        <f t="shared" si="3"/>
        <v>43064</v>
      </c>
      <c r="HC3" s="11">
        <f t="shared" si="3"/>
        <v>43065</v>
      </c>
      <c r="HD3" s="11">
        <f t="shared" si="3"/>
        <v>43066</v>
      </c>
      <c r="HE3" s="11">
        <f t="shared" si="3"/>
        <v>43067</v>
      </c>
      <c r="HF3" s="11">
        <f t="shared" si="3"/>
        <v>43068</v>
      </c>
      <c r="HG3" s="11">
        <f t="shared" si="3"/>
        <v>43069</v>
      </c>
      <c r="HH3" s="11">
        <f t="shared" si="3"/>
        <v>43070</v>
      </c>
      <c r="HI3" s="11">
        <f t="shared" si="3"/>
        <v>43071</v>
      </c>
      <c r="HJ3" s="11">
        <f t="shared" si="3"/>
        <v>43072</v>
      </c>
      <c r="HK3" s="11">
        <f t="shared" si="3"/>
        <v>43073</v>
      </c>
      <c r="HL3" s="11">
        <f t="shared" si="3"/>
        <v>43074</v>
      </c>
      <c r="HM3" s="11">
        <f t="shared" si="3"/>
        <v>43075</v>
      </c>
      <c r="HN3" s="11">
        <f t="shared" si="3"/>
        <v>43076</v>
      </c>
      <c r="HO3" s="11">
        <f t="shared" si="3"/>
        <v>43077</v>
      </c>
      <c r="HP3" s="11">
        <f t="shared" si="3"/>
        <v>43078</v>
      </c>
      <c r="HQ3" s="11">
        <f t="shared" si="3"/>
        <v>43079</v>
      </c>
      <c r="HR3" s="11">
        <f t="shared" si="3"/>
        <v>43080</v>
      </c>
      <c r="HS3" s="11">
        <f t="shared" si="3"/>
        <v>43081</v>
      </c>
      <c r="HT3" s="11">
        <f t="shared" si="3"/>
        <v>43082</v>
      </c>
      <c r="HU3" s="11">
        <f t="shared" si="3"/>
        <v>43083</v>
      </c>
      <c r="HV3" s="11">
        <f t="shared" si="3"/>
        <v>43084</v>
      </c>
      <c r="HW3" s="11">
        <f t="shared" si="3"/>
        <v>43085</v>
      </c>
      <c r="HX3" s="11">
        <f t="shared" si="3"/>
        <v>43086</v>
      </c>
      <c r="HY3" s="11">
        <f t="shared" si="3"/>
        <v>43087</v>
      </c>
      <c r="HZ3" s="11">
        <f t="shared" si="3"/>
        <v>43088</v>
      </c>
      <c r="IA3" s="11">
        <f t="shared" si="3"/>
        <v>43089</v>
      </c>
      <c r="IB3" s="11">
        <f t="shared" si="3"/>
        <v>43090</v>
      </c>
      <c r="IC3" s="11">
        <f t="shared" si="3"/>
        <v>43091</v>
      </c>
      <c r="ID3" s="11">
        <f t="shared" si="3"/>
        <v>43092</v>
      </c>
      <c r="IE3" s="11">
        <f t="shared" si="3"/>
        <v>43093</v>
      </c>
      <c r="IF3" s="11">
        <f t="shared" si="3"/>
        <v>43094</v>
      </c>
      <c r="IG3" s="11">
        <f t="shared" si="3"/>
        <v>43095</v>
      </c>
      <c r="IH3" s="11">
        <f t="shared" si="3"/>
        <v>43096</v>
      </c>
      <c r="II3" s="11">
        <f t="shared" si="3"/>
        <v>43097</v>
      </c>
      <c r="IJ3" s="11">
        <f t="shared" si="3"/>
        <v>43098</v>
      </c>
      <c r="IK3" s="11">
        <f t="shared" si="3"/>
        <v>43099</v>
      </c>
      <c r="IL3" s="11">
        <f t="shared" si="3"/>
        <v>43100</v>
      </c>
      <c r="IM3" s="11">
        <f t="shared" si="3"/>
        <v>43101</v>
      </c>
      <c r="IN3" s="11">
        <f t="shared" si="3"/>
        <v>43102</v>
      </c>
      <c r="IO3" s="11">
        <f t="shared" si="3"/>
        <v>43103</v>
      </c>
      <c r="IP3" s="11">
        <f t="shared" si="3"/>
        <v>43104</v>
      </c>
      <c r="IQ3" s="11">
        <f t="shared" si="3"/>
        <v>43105</v>
      </c>
      <c r="IR3" s="11">
        <f t="shared" si="3"/>
        <v>43106</v>
      </c>
      <c r="IS3" s="11">
        <f t="shared" si="3"/>
        <v>43107</v>
      </c>
      <c r="IT3" s="11">
        <f t="shared" si="3"/>
        <v>43108</v>
      </c>
      <c r="IU3" s="11">
        <f t="shared" si="3"/>
        <v>43109</v>
      </c>
      <c r="IV3" s="11">
        <f t="shared" si="3"/>
        <v>43110</v>
      </c>
      <c r="IW3" s="11">
        <f t="shared" si="3"/>
        <v>43111</v>
      </c>
      <c r="IX3" s="11">
        <f t="shared" si="3"/>
        <v>43112</v>
      </c>
      <c r="IY3" s="11">
        <f t="shared" si="3"/>
        <v>43113</v>
      </c>
      <c r="IZ3" s="11">
        <f t="shared" ref="IZ3:LK3" si="4">IY3+1</f>
        <v>43114</v>
      </c>
      <c r="JA3" s="11">
        <f t="shared" si="4"/>
        <v>43115</v>
      </c>
      <c r="JB3" s="11">
        <f t="shared" si="4"/>
        <v>43116</v>
      </c>
      <c r="JC3" s="11">
        <f t="shared" si="4"/>
        <v>43117</v>
      </c>
      <c r="JD3" s="11">
        <f t="shared" si="4"/>
        <v>43118</v>
      </c>
      <c r="JE3" s="11">
        <f t="shared" si="4"/>
        <v>43119</v>
      </c>
      <c r="JF3" s="11">
        <f t="shared" si="4"/>
        <v>43120</v>
      </c>
      <c r="JG3" s="11">
        <f t="shared" si="4"/>
        <v>43121</v>
      </c>
      <c r="JH3" s="11">
        <f t="shared" si="4"/>
        <v>43122</v>
      </c>
      <c r="JI3" s="11">
        <f t="shared" si="4"/>
        <v>43123</v>
      </c>
      <c r="JJ3" s="11">
        <f t="shared" si="4"/>
        <v>43124</v>
      </c>
      <c r="JK3" s="11">
        <f t="shared" si="4"/>
        <v>43125</v>
      </c>
      <c r="JL3" s="11">
        <f t="shared" si="4"/>
        <v>43126</v>
      </c>
      <c r="JM3" s="11">
        <f t="shared" si="4"/>
        <v>43127</v>
      </c>
      <c r="JN3" s="11">
        <f t="shared" si="4"/>
        <v>43128</v>
      </c>
      <c r="JO3" s="11">
        <f t="shared" si="4"/>
        <v>43129</v>
      </c>
      <c r="JP3" s="11">
        <f t="shared" si="4"/>
        <v>43130</v>
      </c>
      <c r="JQ3" s="11">
        <f t="shared" si="4"/>
        <v>43131</v>
      </c>
      <c r="JR3" s="11">
        <f t="shared" si="4"/>
        <v>43132</v>
      </c>
      <c r="JS3" s="11">
        <f t="shared" si="4"/>
        <v>43133</v>
      </c>
      <c r="JT3" s="11">
        <f t="shared" si="4"/>
        <v>43134</v>
      </c>
      <c r="JU3" s="11">
        <f t="shared" si="4"/>
        <v>43135</v>
      </c>
      <c r="JV3" s="11">
        <f t="shared" si="4"/>
        <v>43136</v>
      </c>
      <c r="JW3" s="11">
        <f t="shared" si="4"/>
        <v>43137</v>
      </c>
      <c r="JX3" s="11">
        <f t="shared" si="4"/>
        <v>43138</v>
      </c>
      <c r="JY3" s="11">
        <f t="shared" si="4"/>
        <v>43139</v>
      </c>
      <c r="JZ3" s="11">
        <f t="shared" si="4"/>
        <v>43140</v>
      </c>
      <c r="KA3" s="11">
        <f t="shared" si="4"/>
        <v>43141</v>
      </c>
      <c r="KB3" s="11">
        <f t="shared" si="4"/>
        <v>43142</v>
      </c>
      <c r="KC3" s="11">
        <f t="shared" si="4"/>
        <v>43143</v>
      </c>
      <c r="KD3" s="11">
        <f t="shared" si="4"/>
        <v>43144</v>
      </c>
      <c r="KE3" s="11">
        <f t="shared" si="4"/>
        <v>43145</v>
      </c>
      <c r="KF3" s="11">
        <f t="shared" si="4"/>
        <v>43146</v>
      </c>
      <c r="KG3" s="11">
        <f t="shared" si="4"/>
        <v>43147</v>
      </c>
      <c r="KH3" s="11">
        <f t="shared" si="4"/>
        <v>43148</v>
      </c>
      <c r="KI3" s="11">
        <f t="shared" si="4"/>
        <v>43149</v>
      </c>
      <c r="KJ3" s="11">
        <f t="shared" si="4"/>
        <v>43150</v>
      </c>
      <c r="KK3" s="11">
        <f t="shared" si="4"/>
        <v>43151</v>
      </c>
      <c r="KL3" s="11">
        <f t="shared" si="4"/>
        <v>43152</v>
      </c>
      <c r="KM3" s="11">
        <f t="shared" si="4"/>
        <v>43153</v>
      </c>
      <c r="KN3" s="11">
        <f t="shared" si="4"/>
        <v>43154</v>
      </c>
      <c r="KO3" s="11">
        <f t="shared" si="4"/>
        <v>43155</v>
      </c>
      <c r="KP3" s="11">
        <f t="shared" si="4"/>
        <v>43156</v>
      </c>
      <c r="KQ3" s="11">
        <f t="shared" si="4"/>
        <v>43157</v>
      </c>
      <c r="KR3" s="11">
        <f t="shared" si="4"/>
        <v>43158</v>
      </c>
      <c r="KS3" s="11">
        <f t="shared" si="4"/>
        <v>43159</v>
      </c>
      <c r="KT3" s="11">
        <f t="shared" si="4"/>
        <v>43160</v>
      </c>
      <c r="KU3" s="11">
        <f t="shared" si="4"/>
        <v>43161</v>
      </c>
      <c r="KV3" s="11">
        <f t="shared" si="4"/>
        <v>43162</v>
      </c>
      <c r="KW3" s="11">
        <f t="shared" si="4"/>
        <v>43163</v>
      </c>
      <c r="KX3" s="11">
        <f t="shared" si="4"/>
        <v>43164</v>
      </c>
      <c r="KY3" s="11">
        <f t="shared" si="4"/>
        <v>43165</v>
      </c>
      <c r="KZ3" s="11">
        <f t="shared" si="4"/>
        <v>43166</v>
      </c>
      <c r="LA3" s="11">
        <f t="shared" si="4"/>
        <v>43167</v>
      </c>
      <c r="LB3" s="11">
        <f t="shared" si="4"/>
        <v>43168</v>
      </c>
      <c r="LC3" s="11">
        <f t="shared" si="4"/>
        <v>43169</v>
      </c>
      <c r="LD3" s="11">
        <f t="shared" si="4"/>
        <v>43170</v>
      </c>
      <c r="LE3" s="11">
        <f t="shared" si="4"/>
        <v>43171</v>
      </c>
      <c r="LF3" s="11">
        <f t="shared" si="4"/>
        <v>43172</v>
      </c>
      <c r="LG3" s="11">
        <f t="shared" si="4"/>
        <v>43173</v>
      </c>
      <c r="LH3" s="11">
        <f t="shared" si="4"/>
        <v>43174</v>
      </c>
      <c r="LI3" s="11">
        <f t="shared" si="4"/>
        <v>43175</v>
      </c>
      <c r="LJ3" s="11">
        <f t="shared" si="4"/>
        <v>43176</v>
      </c>
      <c r="LK3" s="11">
        <f t="shared" si="4"/>
        <v>43177</v>
      </c>
      <c r="LL3" s="11">
        <f t="shared" ref="LL3:NC3" si="5">LK3+1</f>
        <v>43178</v>
      </c>
      <c r="LM3" s="11">
        <f t="shared" si="5"/>
        <v>43179</v>
      </c>
      <c r="LN3" s="11">
        <f t="shared" si="5"/>
        <v>43180</v>
      </c>
      <c r="LO3" s="11">
        <f t="shared" si="5"/>
        <v>43181</v>
      </c>
      <c r="LP3" s="11">
        <f t="shared" si="5"/>
        <v>43182</v>
      </c>
      <c r="LQ3" s="11">
        <f t="shared" si="5"/>
        <v>43183</v>
      </c>
      <c r="LR3" s="11">
        <f t="shared" si="5"/>
        <v>43184</v>
      </c>
      <c r="LS3" s="11">
        <f t="shared" si="5"/>
        <v>43185</v>
      </c>
      <c r="LT3" s="11">
        <f t="shared" si="5"/>
        <v>43186</v>
      </c>
      <c r="LU3" s="11">
        <f t="shared" si="5"/>
        <v>43187</v>
      </c>
      <c r="LV3" s="11">
        <f t="shared" si="5"/>
        <v>43188</v>
      </c>
      <c r="LW3" s="11">
        <f t="shared" si="5"/>
        <v>43189</v>
      </c>
      <c r="LX3" s="11">
        <f t="shared" si="5"/>
        <v>43190</v>
      </c>
      <c r="LY3" s="11">
        <f t="shared" si="5"/>
        <v>43191</v>
      </c>
      <c r="LZ3" s="11">
        <f t="shared" si="5"/>
        <v>43192</v>
      </c>
      <c r="MA3" s="11">
        <f t="shared" si="5"/>
        <v>43193</v>
      </c>
      <c r="MB3" s="11">
        <f t="shared" si="5"/>
        <v>43194</v>
      </c>
      <c r="MC3" s="11">
        <f t="shared" si="5"/>
        <v>43195</v>
      </c>
      <c r="MD3" s="11">
        <f t="shared" si="5"/>
        <v>43196</v>
      </c>
      <c r="ME3" s="11">
        <f t="shared" si="5"/>
        <v>43197</v>
      </c>
      <c r="MF3" s="11">
        <f t="shared" si="5"/>
        <v>43198</v>
      </c>
      <c r="MG3" s="11">
        <f t="shared" si="5"/>
        <v>43199</v>
      </c>
      <c r="MH3" s="11">
        <f t="shared" si="5"/>
        <v>43200</v>
      </c>
      <c r="MI3" s="11">
        <f t="shared" si="5"/>
        <v>43201</v>
      </c>
      <c r="MJ3" s="11">
        <f t="shared" si="5"/>
        <v>43202</v>
      </c>
      <c r="MK3" s="11">
        <f t="shared" si="5"/>
        <v>43203</v>
      </c>
      <c r="ML3" s="11">
        <f t="shared" si="5"/>
        <v>43204</v>
      </c>
      <c r="MM3" s="11">
        <f t="shared" si="5"/>
        <v>43205</v>
      </c>
      <c r="MN3" s="11">
        <f t="shared" si="5"/>
        <v>43206</v>
      </c>
      <c r="MO3" s="11">
        <f t="shared" si="5"/>
        <v>43207</v>
      </c>
      <c r="MP3" s="11">
        <f t="shared" si="5"/>
        <v>43208</v>
      </c>
      <c r="MQ3" s="11">
        <f t="shared" si="5"/>
        <v>43209</v>
      </c>
      <c r="MR3" s="11">
        <f t="shared" si="5"/>
        <v>43210</v>
      </c>
      <c r="MS3" s="11">
        <f t="shared" si="5"/>
        <v>43211</v>
      </c>
      <c r="MT3" s="11">
        <f t="shared" si="5"/>
        <v>43212</v>
      </c>
      <c r="MU3" s="11">
        <f t="shared" si="5"/>
        <v>43213</v>
      </c>
      <c r="MV3" s="11">
        <f t="shared" si="5"/>
        <v>43214</v>
      </c>
      <c r="MW3" s="11">
        <f t="shared" si="5"/>
        <v>43215</v>
      </c>
      <c r="MX3" s="11">
        <f t="shared" si="5"/>
        <v>43216</v>
      </c>
      <c r="MY3" s="11">
        <f t="shared" si="5"/>
        <v>43217</v>
      </c>
      <c r="MZ3" s="11">
        <f t="shared" si="5"/>
        <v>43218</v>
      </c>
      <c r="NA3" s="11">
        <f t="shared" si="5"/>
        <v>43219</v>
      </c>
      <c r="NB3" s="11">
        <f t="shared" si="5"/>
        <v>43220</v>
      </c>
      <c r="NC3" s="11">
        <f t="shared" si="5"/>
        <v>43221</v>
      </c>
      <c r="ND3" s="11">
        <f t="shared" ref="ND3" si="6">NC3+1</f>
        <v>43222</v>
      </c>
      <c r="NE3" s="11">
        <f t="shared" ref="NE3" si="7">ND3+1</f>
        <v>43223</v>
      </c>
      <c r="NF3" s="11">
        <f t="shared" ref="NF3" si="8">NE3+1</f>
        <v>43224</v>
      </c>
      <c r="NG3" s="11">
        <f t="shared" ref="NG3" si="9">NF3+1</f>
        <v>43225</v>
      </c>
      <c r="NH3" s="11">
        <f t="shared" ref="NH3" si="10">NG3+1</f>
        <v>43226</v>
      </c>
      <c r="NI3" s="11">
        <f t="shared" ref="NI3" si="11">NH3+1</f>
        <v>43227</v>
      </c>
      <c r="NJ3" s="11">
        <f t="shared" ref="NJ3" si="12">NI3+1</f>
        <v>43228</v>
      </c>
      <c r="NK3" s="11">
        <f t="shared" ref="NK3" si="13">NJ3+1</f>
        <v>43229</v>
      </c>
      <c r="NL3" s="11">
        <f t="shared" ref="NL3" si="14">NK3+1</f>
        <v>43230</v>
      </c>
      <c r="NM3" s="11">
        <f t="shared" ref="NM3" si="15">NL3+1</f>
        <v>43231</v>
      </c>
      <c r="NN3" s="11">
        <f t="shared" ref="NN3" si="16">NM3+1</f>
        <v>43232</v>
      </c>
      <c r="NO3" s="11">
        <f t="shared" ref="NO3" si="17">NN3+1</f>
        <v>43233</v>
      </c>
      <c r="NP3" s="11">
        <f t="shared" ref="NP3" si="18">NO3+1</f>
        <v>43234</v>
      </c>
      <c r="NQ3" s="11">
        <f t="shared" ref="NQ3" si="19">NP3+1</f>
        <v>43235</v>
      </c>
      <c r="NR3" s="11">
        <f t="shared" ref="NR3" si="20">NQ3+1</f>
        <v>43236</v>
      </c>
      <c r="NS3" s="11">
        <f t="shared" ref="NS3" si="21">NR3+1</f>
        <v>43237</v>
      </c>
      <c r="NT3" s="11">
        <f t="shared" ref="NT3" si="22">NS3+1</f>
        <v>43238</v>
      </c>
      <c r="NU3" s="11">
        <f t="shared" ref="NU3" si="23">NT3+1</f>
        <v>43239</v>
      </c>
      <c r="NV3" s="11">
        <f t="shared" ref="NV3" si="24">NU3+1</f>
        <v>43240</v>
      </c>
      <c r="NW3" s="11">
        <f t="shared" ref="NW3" si="25">NV3+1</f>
        <v>43241</v>
      </c>
      <c r="NX3" s="11">
        <f t="shared" ref="NX3" si="26">NW3+1</f>
        <v>43242</v>
      </c>
      <c r="NY3" s="11">
        <f t="shared" ref="NY3" si="27">NX3+1</f>
        <v>43243</v>
      </c>
      <c r="NZ3" s="11">
        <f t="shared" ref="NZ3" si="28">NY3+1</f>
        <v>43244</v>
      </c>
      <c r="OA3" s="11">
        <f t="shared" ref="OA3" si="29">NZ3+1</f>
        <v>43245</v>
      </c>
      <c r="OB3" s="11">
        <f t="shared" ref="OB3" si="30">OA3+1</f>
        <v>43246</v>
      </c>
      <c r="OC3" s="11">
        <f t="shared" ref="OC3" si="31">OB3+1</f>
        <v>43247</v>
      </c>
      <c r="OD3" s="11">
        <f t="shared" ref="OD3" si="32">OC3+1</f>
        <v>43248</v>
      </c>
      <c r="OE3" s="11">
        <f t="shared" ref="OE3" si="33">OD3+1</f>
        <v>43249</v>
      </c>
      <c r="OF3" s="11">
        <f t="shared" ref="OF3" si="34">OE3+1</f>
        <v>43250</v>
      </c>
      <c r="OG3" s="11">
        <f t="shared" ref="OG3" si="35">OF3+1</f>
        <v>43251</v>
      </c>
      <c r="OH3" s="11">
        <f t="shared" ref="OH3" si="36">OG3+1</f>
        <v>43252</v>
      </c>
    </row>
    <row r="4" spans="1:398" ht="15" customHeight="1">
      <c r="A4" s="18" t="s">
        <v>24</v>
      </c>
      <c r="B4" s="16">
        <f>B3</f>
        <v>42856</v>
      </c>
      <c r="C4" s="6">
        <f t="shared" ref="C4:BN4" si="37">C3</f>
        <v>42857</v>
      </c>
      <c r="D4" s="6">
        <f t="shared" si="37"/>
        <v>42858</v>
      </c>
      <c r="E4" s="6">
        <f t="shared" si="37"/>
        <v>42859</v>
      </c>
      <c r="F4" s="6">
        <f t="shared" si="37"/>
        <v>42860</v>
      </c>
      <c r="G4" s="6">
        <f t="shared" si="37"/>
        <v>42861</v>
      </c>
      <c r="H4" s="6">
        <f t="shared" si="37"/>
        <v>42862</v>
      </c>
      <c r="I4" s="6">
        <f t="shared" si="37"/>
        <v>42863</v>
      </c>
      <c r="J4" s="6">
        <f t="shared" si="37"/>
        <v>42864</v>
      </c>
      <c r="K4" s="6">
        <f t="shared" si="37"/>
        <v>42865</v>
      </c>
      <c r="L4" s="6">
        <f t="shared" si="37"/>
        <v>42866</v>
      </c>
      <c r="M4" s="6">
        <f t="shared" si="37"/>
        <v>42867</v>
      </c>
      <c r="N4" s="6">
        <f t="shared" si="37"/>
        <v>42868</v>
      </c>
      <c r="O4" s="6">
        <f t="shared" si="37"/>
        <v>42869</v>
      </c>
      <c r="P4" s="6">
        <f t="shared" si="37"/>
        <v>42870</v>
      </c>
      <c r="Q4" s="6">
        <f t="shared" si="37"/>
        <v>42871</v>
      </c>
      <c r="R4" s="6">
        <f t="shared" si="37"/>
        <v>42872</v>
      </c>
      <c r="S4" s="6">
        <f t="shared" si="37"/>
        <v>42873</v>
      </c>
      <c r="T4" s="6">
        <f t="shared" si="37"/>
        <v>42874</v>
      </c>
      <c r="U4" s="6">
        <f t="shared" si="37"/>
        <v>42875</v>
      </c>
      <c r="V4" s="6">
        <f t="shared" si="37"/>
        <v>42876</v>
      </c>
      <c r="W4" s="6">
        <f t="shared" si="37"/>
        <v>42877</v>
      </c>
      <c r="X4" s="6">
        <f t="shared" si="37"/>
        <v>42878</v>
      </c>
      <c r="Y4" s="6">
        <f t="shared" si="37"/>
        <v>42879</v>
      </c>
      <c r="Z4" s="6">
        <f t="shared" si="37"/>
        <v>42880</v>
      </c>
      <c r="AA4" s="6">
        <f t="shared" si="37"/>
        <v>42881</v>
      </c>
      <c r="AB4" s="6">
        <f t="shared" si="37"/>
        <v>42882</v>
      </c>
      <c r="AC4" s="6">
        <f t="shared" si="37"/>
        <v>42883</v>
      </c>
      <c r="AD4" s="6">
        <f t="shared" si="37"/>
        <v>42884</v>
      </c>
      <c r="AE4" s="6">
        <f t="shared" si="37"/>
        <v>42885</v>
      </c>
      <c r="AF4" s="6">
        <f t="shared" si="37"/>
        <v>42886</v>
      </c>
      <c r="AG4" s="6">
        <f t="shared" si="37"/>
        <v>42887</v>
      </c>
      <c r="AH4" s="6">
        <f t="shared" si="37"/>
        <v>42888</v>
      </c>
      <c r="AI4" s="6">
        <f t="shared" si="37"/>
        <v>42889</v>
      </c>
      <c r="AJ4" s="6">
        <f t="shared" si="37"/>
        <v>42890</v>
      </c>
      <c r="AK4" s="6">
        <f t="shared" si="37"/>
        <v>42891</v>
      </c>
      <c r="AL4" s="6">
        <f t="shared" si="37"/>
        <v>42892</v>
      </c>
      <c r="AM4" s="6">
        <f t="shared" si="37"/>
        <v>42893</v>
      </c>
      <c r="AN4" s="6">
        <f t="shared" si="37"/>
        <v>42894</v>
      </c>
      <c r="AO4" s="6">
        <f t="shared" si="37"/>
        <v>42895</v>
      </c>
      <c r="AP4" s="6">
        <f t="shared" si="37"/>
        <v>42896</v>
      </c>
      <c r="AQ4" s="6">
        <f t="shared" si="37"/>
        <v>42897</v>
      </c>
      <c r="AR4" s="6">
        <f t="shared" si="37"/>
        <v>42898</v>
      </c>
      <c r="AS4" s="6">
        <f t="shared" si="37"/>
        <v>42899</v>
      </c>
      <c r="AT4" s="6">
        <f t="shared" si="37"/>
        <v>42900</v>
      </c>
      <c r="AU4" s="6">
        <f t="shared" si="37"/>
        <v>42901</v>
      </c>
      <c r="AV4" s="6">
        <f t="shared" si="37"/>
        <v>42902</v>
      </c>
      <c r="AW4" s="6">
        <f t="shared" si="37"/>
        <v>42903</v>
      </c>
      <c r="AX4" s="6">
        <f t="shared" si="37"/>
        <v>42904</v>
      </c>
      <c r="AY4" s="6">
        <f t="shared" si="37"/>
        <v>42905</v>
      </c>
      <c r="AZ4" s="6">
        <f t="shared" si="37"/>
        <v>42906</v>
      </c>
      <c r="BA4" s="6">
        <f t="shared" si="37"/>
        <v>42907</v>
      </c>
      <c r="BB4" s="6">
        <f t="shared" si="37"/>
        <v>42908</v>
      </c>
      <c r="BC4" s="6">
        <f t="shared" si="37"/>
        <v>42909</v>
      </c>
      <c r="BD4" s="6">
        <f t="shared" si="37"/>
        <v>42910</v>
      </c>
      <c r="BE4" s="6">
        <f t="shared" si="37"/>
        <v>42911</v>
      </c>
      <c r="BF4" s="6">
        <f t="shared" si="37"/>
        <v>42912</v>
      </c>
      <c r="BG4" s="6">
        <f t="shared" si="37"/>
        <v>42913</v>
      </c>
      <c r="BH4" s="6">
        <f t="shared" si="37"/>
        <v>42914</v>
      </c>
      <c r="BI4" s="6">
        <f t="shared" si="37"/>
        <v>42915</v>
      </c>
      <c r="BJ4" s="6">
        <f t="shared" si="37"/>
        <v>42916</v>
      </c>
      <c r="BK4" s="6">
        <f t="shared" si="37"/>
        <v>42917</v>
      </c>
      <c r="BL4" s="6">
        <f t="shared" si="37"/>
        <v>42918</v>
      </c>
      <c r="BM4" s="6">
        <f t="shared" si="37"/>
        <v>42919</v>
      </c>
      <c r="BN4" s="6">
        <f t="shared" si="37"/>
        <v>42920</v>
      </c>
      <c r="BO4" s="6">
        <f t="shared" ref="BO4:DZ4" si="38">BO3</f>
        <v>42921</v>
      </c>
      <c r="BP4" s="6">
        <f t="shared" si="38"/>
        <v>42922</v>
      </c>
      <c r="BQ4" s="6">
        <f t="shared" si="38"/>
        <v>42923</v>
      </c>
      <c r="BR4" s="6">
        <f t="shared" si="38"/>
        <v>42924</v>
      </c>
      <c r="BS4" s="6">
        <f t="shared" si="38"/>
        <v>42925</v>
      </c>
      <c r="BT4" s="6">
        <f t="shared" si="38"/>
        <v>42926</v>
      </c>
      <c r="BU4" s="6">
        <f t="shared" si="38"/>
        <v>42927</v>
      </c>
      <c r="BV4" s="6">
        <f t="shared" si="38"/>
        <v>42928</v>
      </c>
      <c r="BW4" s="6">
        <f t="shared" si="38"/>
        <v>42929</v>
      </c>
      <c r="BX4" s="6">
        <f t="shared" si="38"/>
        <v>42930</v>
      </c>
      <c r="BY4" s="6">
        <f t="shared" si="38"/>
        <v>42931</v>
      </c>
      <c r="BZ4" s="6">
        <f t="shared" si="38"/>
        <v>42932</v>
      </c>
      <c r="CA4" s="6">
        <f t="shared" si="38"/>
        <v>42933</v>
      </c>
      <c r="CB4" s="6">
        <f t="shared" si="38"/>
        <v>42934</v>
      </c>
      <c r="CC4" s="6">
        <f t="shared" si="38"/>
        <v>42935</v>
      </c>
      <c r="CD4" s="6">
        <f t="shared" si="38"/>
        <v>42936</v>
      </c>
      <c r="CE4" s="6">
        <f t="shared" si="38"/>
        <v>42937</v>
      </c>
      <c r="CF4" s="6">
        <f t="shared" si="38"/>
        <v>42938</v>
      </c>
      <c r="CG4" s="6">
        <f t="shared" si="38"/>
        <v>42939</v>
      </c>
      <c r="CH4" s="6">
        <f t="shared" si="38"/>
        <v>42940</v>
      </c>
      <c r="CI4" s="6">
        <f t="shared" si="38"/>
        <v>42941</v>
      </c>
      <c r="CJ4" s="6">
        <f t="shared" si="38"/>
        <v>42942</v>
      </c>
      <c r="CK4" s="6">
        <f t="shared" si="38"/>
        <v>42943</v>
      </c>
      <c r="CL4" s="6">
        <f t="shared" si="38"/>
        <v>42944</v>
      </c>
      <c r="CM4" s="6">
        <f t="shared" si="38"/>
        <v>42945</v>
      </c>
      <c r="CN4" s="6">
        <f t="shared" si="38"/>
        <v>42946</v>
      </c>
      <c r="CO4" s="6">
        <f t="shared" si="38"/>
        <v>42947</v>
      </c>
      <c r="CP4" s="6">
        <f t="shared" si="38"/>
        <v>42948</v>
      </c>
      <c r="CQ4" s="6">
        <f t="shared" si="38"/>
        <v>42949</v>
      </c>
      <c r="CR4" s="6">
        <f t="shared" si="38"/>
        <v>42950</v>
      </c>
      <c r="CS4" s="6">
        <f t="shared" si="38"/>
        <v>42951</v>
      </c>
      <c r="CT4" s="6">
        <f t="shared" si="38"/>
        <v>42952</v>
      </c>
      <c r="CU4" s="6">
        <f t="shared" si="38"/>
        <v>42953</v>
      </c>
      <c r="CV4" s="6">
        <f t="shared" si="38"/>
        <v>42954</v>
      </c>
      <c r="CW4" s="6">
        <f t="shared" si="38"/>
        <v>42955</v>
      </c>
      <c r="CX4" s="6">
        <f t="shared" si="38"/>
        <v>42956</v>
      </c>
      <c r="CY4" s="6">
        <f t="shared" si="38"/>
        <v>42957</v>
      </c>
      <c r="CZ4" s="6">
        <f t="shared" si="38"/>
        <v>42958</v>
      </c>
      <c r="DA4" s="6">
        <f t="shared" si="38"/>
        <v>42959</v>
      </c>
      <c r="DB4" s="6">
        <f t="shared" si="38"/>
        <v>42960</v>
      </c>
      <c r="DC4" s="6">
        <f t="shared" si="38"/>
        <v>42961</v>
      </c>
      <c r="DD4" s="6">
        <f t="shared" si="38"/>
        <v>42962</v>
      </c>
      <c r="DE4" s="6">
        <f t="shared" si="38"/>
        <v>42963</v>
      </c>
      <c r="DF4" s="6">
        <f t="shared" si="38"/>
        <v>42964</v>
      </c>
      <c r="DG4" s="6">
        <f t="shared" si="38"/>
        <v>42965</v>
      </c>
      <c r="DH4" s="6">
        <f t="shared" si="38"/>
        <v>42966</v>
      </c>
      <c r="DI4" s="6">
        <f t="shared" si="38"/>
        <v>42967</v>
      </c>
      <c r="DJ4" s="6">
        <f t="shared" si="38"/>
        <v>42968</v>
      </c>
      <c r="DK4" s="6">
        <f t="shared" si="38"/>
        <v>42969</v>
      </c>
      <c r="DL4" s="6">
        <f t="shared" si="38"/>
        <v>42970</v>
      </c>
      <c r="DM4" s="6">
        <f t="shared" si="38"/>
        <v>42971</v>
      </c>
      <c r="DN4" s="6">
        <f t="shared" si="38"/>
        <v>42972</v>
      </c>
      <c r="DO4" s="6">
        <f t="shared" si="38"/>
        <v>42973</v>
      </c>
      <c r="DP4" s="6">
        <f t="shared" si="38"/>
        <v>42974</v>
      </c>
      <c r="DQ4" s="6">
        <f t="shared" si="38"/>
        <v>42975</v>
      </c>
      <c r="DR4" s="6">
        <f t="shared" si="38"/>
        <v>42976</v>
      </c>
      <c r="DS4" s="6">
        <f t="shared" si="38"/>
        <v>42977</v>
      </c>
      <c r="DT4" s="6">
        <f t="shared" si="38"/>
        <v>42978</v>
      </c>
      <c r="DU4" s="6">
        <f t="shared" si="38"/>
        <v>42979</v>
      </c>
      <c r="DV4" s="6">
        <f t="shared" si="38"/>
        <v>42980</v>
      </c>
      <c r="DW4" s="6">
        <f t="shared" si="38"/>
        <v>42981</v>
      </c>
      <c r="DX4" s="6">
        <f t="shared" si="38"/>
        <v>42982</v>
      </c>
      <c r="DY4" s="6">
        <f t="shared" si="38"/>
        <v>42983</v>
      </c>
      <c r="DZ4" s="6">
        <f t="shared" si="38"/>
        <v>42984</v>
      </c>
      <c r="EA4" s="6">
        <f t="shared" ref="EA4:GL4" si="39">EA3</f>
        <v>42985</v>
      </c>
      <c r="EB4" s="6">
        <f t="shared" si="39"/>
        <v>42986</v>
      </c>
      <c r="EC4" s="6">
        <f t="shared" si="39"/>
        <v>42987</v>
      </c>
      <c r="ED4" s="6">
        <f t="shared" si="39"/>
        <v>42988</v>
      </c>
      <c r="EE4" s="6">
        <f t="shared" si="39"/>
        <v>42989</v>
      </c>
      <c r="EF4" s="6">
        <f t="shared" si="39"/>
        <v>42990</v>
      </c>
      <c r="EG4" s="6">
        <f t="shared" si="39"/>
        <v>42991</v>
      </c>
      <c r="EH4" s="6">
        <f t="shared" si="39"/>
        <v>42992</v>
      </c>
      <c r="EI4" s="6">
        <f t="shared" si="39"/>
        <v>42993</v>
      </c>
      <c r="EJ4" s="6">
        <f t="shared" si="39"/>
        <v>42994</v>
      </c>
      <c r="EK4" s="6">
        <f t="shared" si="39"/>
        <v>42995</v>
      </c>
      <c r="EL4" s="6">
        <f t="shared" si="39"/>
        <v>42996</v>
      </c>
      <c r="EM4" s="6">
        <f t="shared" si="39"/>
        <v>42997</v>
      </c>
      <c r="EN4" s="6">
        <f t="shared" si="39"/>
        <v>42998</v>
      </c>
      <c r="EO4" s="6">
        <f t="shared" si="39"/>
        <v>42999</v>
      </c>
      <c r="EP4" s="6">
        <f t="shared" si="39"/>
        <v>43000</v>
      </c>
      <c r="EQ4" s="6">
        <f t="shared" si="39"/>
        <v>43001</v>
      </c>
      <c r="ER4" s="6">
        <f t="shared" si="39"/>
        <v>43002</v>
      </c>
      <c r="ES4" s="6">
        <f t="shared" si="39"/>
        <v>43003</v>
      </c>
      <c r="ET4" s="6">
        <f t="shared" si="39"/>
        <v>43004</v>
      </c>
      <c r="EU4" s="6">
        <f t="shared" si="39"/>
        <v>43005</v>
      </c>
      <c r="EV4" s="6">
        <f t="shared" si="39"/>
        <v>43006</v>
      </c>
      <c r="EW4" s="6">
        <f t="shared" si="39"/>
        <v>43007</v>
      </c>
      <c r="EX4" s="6">
        <f t="shared" si="39"/>
        <v>43008</v>
      </c>
      <c r="EY4" s="6">
        <f t="shared" si="39"/>
        <v>43009</v>
      </c>
      <c r="EZ4" s="6">
        <f t="shared" si="39"/>
        <v>43010</v>
      </c>
      <c r="FA4" s="6">
        <f t="shared" si="39"/>
        <v>43011</v>
      </c>
      <c r="FB4" s="6">
        <f t="shared" si="39"/>
        <v>43012</v>
      </c>
      <c r="FC4" s="6">
        <f t="shared" si="39"/>
        <v>43013</v>
      </c>
      <c r="FD4" s="6">
        <f t="shared" si="39"/>
        <v>43014</v>
      </c>
      <c r="FE4" s="6">
        <f t="shared" si="39"/>
        <v>43015</v>
      </c>
      <c r="FF4" s="6">
        <f t="shared" si="39"/>
        <v>43016</v>
      </c>
      <c r="FG4" s="6">
        <f t="shared" si="39"/>
        <v>43017</v>
      </c>
      <c r="FH4" s="6">
        <f t="shared" si="39"/>
        <v>43018</v>
      </c>
      <c r="FI4" s="6">
        <f t="shared" si="39"/>
        <v>43019</v>
      </c>
      <c r="FJ4" s="6">
        <f t="shared" si="39"/>
        <v>43020</v>
      </c>
      <c r="FK4" s="6">
        <f t="shared" si="39"/>
        <v>43021</v>
      </c>
      <c r="FL4" s="6">
        <f t="shared" si="39"/>
        <v>43022</v>
      </c>
      <c r="FM4" s="6">
        <f t="shared" si="39"/>
        <v>43023</v>
      </c>
      <c r="FN4" s="6">
        <f t="shared" si="39"/>
        <v>43024</v>
      </c>
      <c r="FO4" s="6">
        <f t="shared" si="39"/>
        <v>43025</v>
      </c>
      <c r="FP4" s="6">
        <f t="shared" si="39"/>
        <v>43026</v>
      </c>
      <c r="FQ4" s="6">
        <f t="shared" si="39"/>
        <v>43027</v>
      </c>
      <c r="FR4" s="6">
        <f t="shared" si="39"/>
        <v>43028</v>
      </c>
      <c r="FS4" s="6">
        <f t="shared" si="39"/>
        <v>43029</v>
      </c>
      <c r="FT4" s="6">
        <f t="shared" si="39"/>
        <v>43030</v>
      </c>
      <c r="FU4" s="6">
        <f t="shared" si="39"/>
        <v>43031</v>
      </c>
      <c r="FV4" s="6">
        <f t="shared" si="39"/>
        <v>43032</v>
      </c>
      <c r="FW4" s="6">
        <f t="shared" si="39"/>
        <v>43033</v>
      </c>
      <c r="FX4" s="6">
        <f t="shared" si="39"/>
        <v>43034</v>
      </c>
      <c r="FY4" s="6">
        <f t="shared" si="39"/>
        <v>43035</v>
      </c>
      <c r="FZ4" s="6">
        <f t="shared" si="39"/>
        <v>43036</v>
      </c>
      <c r="GA4" s="6">
        <f t="shared" si="39"/>
        <v>43037</v>
      </c>
      <c r="GB4" s="6">
        <f t="shared" si="39"/>
        <v>43038</v>
      </c>
      <c r="GC4" s="6">
        <f t="shared" si="39"/>
        <v>43039</v>
      </c>
      <c r="GD4" s="6">
        <f t="shared" si="39"/>
        <v>43040</v>
      </c>
      <c r="GE4" s="6">
        <f t="shared" si="39"/>
        <v>43041</v>
      </c>
      <c r="GF4" s="6">
        <f t="shared" si="39"/>
        <v>43042</v>
      </c>
      <c r="GG4" s="6">
        <f t="shared" si="39"/>
        <v>43043</v>
      </c>
      <c r="GH4" s="6">
        <f t="shared" si="39"/>
        <v>43044</v>
      </c>
      <c r="GI4" s="6">
        <f t="shared" si="39"/>
        <v>43045</v>
      </c>
      <c r="GJ4" s="6">
        <f t="shared" si="39"/>
        <v>43046</v>
      </c>
      <c r="GK4" s="6">
        <f t="shared" si="39"/>
        <v>43047</v>
      </c>
      <c r="GL4" s="6">
        <f t="shared" si="39"/>
        <v>43048</v>
      </c>
      <c r="GM4" s="6">
        <f t="shared" ref="GM4:IX4" si="40">GM3</f>
        <v>43049</v>
      </c>
      <c r="GN4" s="6">
        <f t="shared" si="40"/>
        <v>43050</v>
      </c>
      <c r="GO4" s="6">
        <f t="shared" si="40"/>
        <v>43051</v>
      </c>
      <c r="GP4" s="6">
        <f t="shared" si="40"/>
        <v>43052</v>
      </c>
      <c r="GQ4" s="6">
        <f t="shared" si="40"/>
        <v>43053</v>
      </c>
      <c r="GR4" s="6">
        <f t="shared" si="40"/>
        <v>43054</v>
      </c>
      <c r="GS4" s="6">
        <f t="shared" si="40"/>
        <v>43055</v>
      </c>
      <c r="GT4" s="6">
        <f t="shared" si="40"/>
        <v>43056</v>
      </c>
      <c r="GU4" s="6">
        <f t="shared" si="40"/>
        <v>43057</v>
      </c>
      <c r="GV4" s="6">
        <f t="shared" si="40"/>
        <v>43058</v>
      </c>
      <c r="GW4" s="6">
        <f t="shared" si="40"/>
        <v>43059</v>
      </c>
      <c r="GX4" s="6">
        <f t="shared" si="40"/>
        <v>43060</v>
      </c>
      <c r="GY4" s="6">
        <f t="shared" si="40"/>
        <v>43061</v>
      </c>
      <c r="GZ4" s="6">
        <f t="shared" si="40"/>
        <v>43062</v>
      </c>
      <c r="HA4" s="6">
        <f t="shared" si="40"/>
        <v>43063</v>
      </c>
      <c r="HB4" s="6">
        <f t="shared" si="40"/>
        <v>43064</v>
      </c>
      <c r="HC4" s="6">
        <f t="shared" si="40"/>
        <v>43065</v>
      </c>
      <c r="HD4" s="6">
        <f t="shared" si="40"/>
        <v>43066</v>
      </c>
      <c r="HE4" s="6">
        <f t="shared" si="40"/>
        <v>43067</v>
      </c>
      <c r="HF4" s="6">
        <f t="shared" si="40"/>
        <v>43068</v>
      </c>
      <c r="HG4" s="6">
        <f t="shared" si="40"/>
        <v>43069</v>
      </c>
      <c r="HH4" s="6">
        <f t="shared" si="40"/>
        <v>43070</v>
      </c>
      <c r="HI4" s="6">
        <f t="shared" si="40"/>
        <v>43071</v>
      </c>
      <c r="HJ4" s="6">
        <f t="shared" si="40"/>
        <v>43072</v>
      </c>
      <c r="HK4" s="6">
        <f t="shared" si="40"/>
        <v>43073</v>
      </c>
      <c r="HL4" s="6">
        <f t="shared" si="40"/>
        <v>43074</v>
      </c>
      <c r="HM4" s="6">
        <f t="shared" si="40"/>
        <v>43075</v>
      </c>
      <c r="HN4" s="6">
        <f t="shared" si="40"/>
        <v>43076</v>
      </c>
      <c r="HO4" s="6">
        <f t="shared" si="40"/>
        <v>43077</v>
      </c>
      <c r="HP4" s="6">
        <f t="shared" si="40"/>
        <v>43078</v>
      </c>
      <c r="HQ4" s="6">
        <f t="shared" si="40"/>
        <v>43079</v>
      </c>
      <c r="HR4" s="6">
        <f t="shared" si="40"/>
        <v>43080</v>
      </c>
      <c r="HS4" s="6">
        <f t="shared" si="40"/>
        <v>43081</v>
      </c>
      <c r="HT4" s="6">
        <f t="shared" si="40"/>
        <v>43082</v>
      </c>
      <c r="HU4" s="6">
        <f t="shared" si="40"/>
        <v>43083</v>
      </c>
      <c r="HV4" s="6">
        <f t="shared" si="40"/>
        <v>43084</v>
      </c>
      <c r="HW4" s="6">
        <f t="shared" si="40"/>
        <v>43085</v>
      </c>
      <c r="HX4" s="6">
        <f t="shared" si="40"/>
        <v>43086</v>
      </c>
      <c r="HY4" s="6">
        <f t="shared" si="40"/>
        <v>43087</v>
      </c>
      <c r="HZ4" s="6">
        <f t="shared" si="40"/>
        <v>43088</v>
      </c>
      <c r="IA4" s="6">
        <f t="shared" si="40"/>
        <v>43089</v>
      </c>
      <c r="IB4" s="6">
        <f t="shared" si="40"/>
        <v>43090</v>
      </c>
      <c r="IC4" s="6">
        <f t="shared" si="40"/>
        <v>43091</v>
      </c>
      <c r="ID4" s="6">
        <f t="shared" si="40"/>
        <v>43092</v>
      </c>
      <c r="IE4" s="6">
        <f t="shared" si="40"/>
        <v>43093</v>
      </c>
      <c r="IF4" s="6">
        <f t="shared" si="40"/>
        <v>43094</v>
      </c>
      <c r="IG4" s="6">
        <f t="shared" si="40"/>
        <v>43095</v>
      </c>
      <c r="IH4" s="6">
        <f t="shared" si="40"/>
        <v>43096</v>
      </c>
      <c r="II4" s="6">
        <f t="shared" si="40"/>
        <v>43097</v>
      </c>
      <c r="IJ4" s="6">
        <f t="shared" si="40"/>
        <v>43098</v>
      </c>
      <c r="IK4" s="6">
        <f t="shared" si="40"/>
        <v>43099</v>
      </c>
      <c r="IL4" s="6">
        <f t="shared" si="40"/>
        <v>43100</v>
      </c>
      <c r="IM4" s="6">
        <f t="shared" si="40"/>
        <v>43101</v>
      </c>
      <c r="IN4" s="6">
        <f t="shared" si="40"/>
        <v>43102</v>
      </c>
      <c r="IO4" s="6">
        <f t="shared" si="40"/>
        <v>43103</v>
      </c>
      <c r="IP4" s="6">
        <f t="shared" si="40"/>
        <v>43104</v>
      </c>
      <c r="IQ4" s="6">
        <f t="shared" si="40"/>
        <v>43105</v>
      </c>
      <c r="IR4" s="6">
        <f t="shared" si="40"/>
        <v>43106</v>
      </c>
      <c r="IS4" s="6">
        <f t="shared" si="40"/>
        <v>43107</v>
      </c>
      <c r="IT4" s="6">
        <f t="shared" si="40"/>
        <v>43108</v>
      </c>
      <c r="IU4" s="6">
        <f t="shared" si="40"/>
        <v>43109</v>
      </c>
      <c r="IV4" s="6">
        <f t="shared" si="40"/>
        <v>43110</v>
      </c>
      <c r="IW4" s="6">
        <f t="shared" si="40"/>
        <v>43111</v>
      </c>
      <c r="IX4" s="6">
        <f t="shared" si="40"/>
        <v>43112</v>
      </c>
      <c r="IY4" s="6">
        <f t="shared" ref="IY4:LJ4" si="41">IY3</f>
        <v>43113</v>
      </c>
      <c r="IZ4" s="6">
        <f t="shared" si="41"/>
        <v>43114</v>
      </c>
      <c r="JA4" s="6">
        <f t="shared" si="41"/>
        <v>43115</v>
      </c>
      <c r="JB4" s="6">
        <f t="shared" si="41"/>
        <v>43116</v>
      </c>
      <c r="JC4" s="6">
        <f t="shared" si="41"/>
        <v>43117</v>
      </c>
      <c r="JD4" s="6">
        <f t="shared" si="41"/>
        <v>43118</v>
      </c>
      <c r="JE4" s="6">
        <f t="shared" si="41"/>
        <v>43119</v>
      </c>
      <c r="JF4" s="6">
        <f t="shared" si="41"/>
        <v>43120</v>
      </c>
      <c r="JG4" s="6">
        <f t="shared" si="41"/>
        <v>43121</v>
      </c>
      <c r="JH4" s="6">
        <f t="shared" si="41"/>
        <v>43122</v>
      </c>
      <c r="JI4" s="6">
        <f t="shared" si="41"/>
        <v>43123</v>
      </c>
      <c r="JJ4" s="6">
        <f t="shared" si="41"/>
        <v>43124</v>
      </c>
      <c r="JK4" s="6">
        <f t="shared" si="41"/>
        <v>43125</v>
      </c>
      <c r="JL4" s="6">
        <f t="shared" si="41"/>
        <v>43126</v>
      </c>
      <c r="JM4" s="6">
        <f t="shared" si="41"/>
        <v>43127</v>
      </c>
      <c r="JN4" s="6">
        <f t="shared" si="41"/>
        <v>43128</v>
      </c>
      <c r="JO4" s="6">
        <f t="shared" si="41"/>
        <v>43129</v>
      </c>
      <c r="JP4" s="6">
        <f t="shared" si="41"/>
        <v>43130</v>
      </c>
      <c r="JQ4" s="6">
        <f t="shared" si="41"/>
        <v>43131</v>
      </c>
      <c r="JR4" s="6">
        <f t="shared" si="41"/>
        <v>43132</v>
      </c>
      <c r="JS4" s="6">
        <f t="shared" si="41"/>
        <v>43133</v>
      </c>
      <c r="JT4" s="6">
        <f t="shared" si="41"/>
        <v>43134</v>
      </c>
      <c r="JU4" s="6">
        <f t="shared" si="41"/>
        <v>43135</v>
      </c>
      <c r="JV4" s="6">
        <f t="shared" si="41"/>
        <v>43136</v>
      </c>
      <c r="JW4" s="6">
        <f t="shared" si="41"/>
        <v>43137</v>
      </c>
      <c r="JX4" s="6">
        <f t="shared" si="41"/>
        <v>43138</v>
      </c>
      <c r="JY4" s="6">
        <f t="shared" si="41"/>
        <v>43139</v>
      </c>
      <c r="JZ4" s="6">
        <f t="shared" si="41"/>
        <v>43140</v>
      </c>
      <c r="KA4" s="6">
        <f t="shared" si="41"/>
        <v>43141</v>
      </c>
      <c r="KB4" s="6">
        <f t="shared" si="41"/>
        <v>43142</v>
      </c>
      <c r="KC4" s="6">
        <f t="shared" si="41"/>
        <v>43143</v>
      </c>
      <c r="KD4" s="6">
        <f t="shared" si="41"/>
        <v>43144</v>
      </c>
      <c r="KE4" s="6">
        <f t="shared" si="41"/>
        <v>43145</v>
      </c>
      <c r="KF4" s="6">
        <f t="shared" si="41"/>
        <v>43146</v>
      </c>
      <c r="KG4" s="6">
        <f t="shared" si="41"/>
        <v>43147</v>
      </c>
      <c r="KH4" s="6">
        <f t="shared" si="41"/>
        <v>43148</v>
      </c>
      <c r="KI4" s="6">
        <f t="shared" si="41"/>
        <v>43149</v>
      </c>
      <c r="KJ4" s="6">
        <f t="shared" si="41"/>
        <v>43150</v>
      </c>
      <c r="KK4" s="6">
        <f t="shared" si="41"/>
        <v>43151</v>
      </c>
      <c r="KL4" s="6">
        <f t="shared" si="41"/>
        <v>43152</v>
      </c>
      <c r="KM4" s="6">
        <f t="shared" si="41"/>
        <v>43153</v>
      </c>
      <c r="KN4" s="6">
        <f t="shared" si="41"/>
        <v>43154</v>
      </c>
      <c r="KO4" s="6">
        <f t="shared" si="41"/>
        <v>43155</v>
      </c>
      <c r="KP4" s="6">
        <f t="shared" si="41"/>
        <v>43156</v>
      </c>
      <c r="KQ4" s="6">
        <f t="shared" si="41"/>
        <v>43157</v>
      </c>
      <c r="KR4" s="6">
        <f t="shared" si="41"/>
        <v>43158</v>
      </c>
      <c r="KS4" s="6">
        <f t="shared" si="41"/>
        <v>43159</v>
      </c>
      <c r="KT4" s="6">
        <f t="shared" si="41"/>
        <v>43160</v>
      </c>
      <c r="KU4" s="6">
        <f t="shared" si="41"/>
        <v>43161</v>
      </c>
      <c r="KV4" s="6">
        <f t="shared" si="41"/>
        <v>43162</v>
      </c>
      <c r="KW4" s="6">
        <f t="shared" si="41"/>
        <v>43163</v>
      </c>
      <c r="KX4" s="6">
        <f t="shared" si="41"/>
        <v>43164</v>
      </c>
      <c r="KY4" s="6">
        <f t="shared" si="41"/>
        <v>43165</v>
      </c>
      <c r="KZ4" s="6">
        <f t="shared" si="41"/>
        <v>43166</v>
      </c>
      <c r="LA4" s="6">
        <f t="shared" si="41"/>
        <v>43167</v>
      </c>
      <c r="LB4" s="6">
        <f t="shared" si="41"/>
        <v>43168</v>
      </c>
      <c r="LC4" s="6">
        <f t="shared" si="41"/>
        <v>43169</v>
      </c>
      <c r="LD4" s="6">
        <f t="shared" si="41"/>
        <v>43170</v>
      </c>
      <c r="LE4" s="6">
        <f t="shared" si="41"/>
        <v>43171</v>
      </c>
      <c r="LF4" s="6">
        <f t="shared" si="41"/>
        <v>43172</v>
      </c>
      <c r="LG4" s="6">
        <f t="shared" si="41"/>
        <v>43173</v>
      </c>
      <c r="LH4" s="6">
        <f t="shared" si="41"/>
        <v>43174</v>
      </c>
      <c r="LI4" s="6">
        <f t="shared" si="41"/>
        <v>43175</v>
      </c>
      <c r="LJ4" s="6">
        <f t="shared" si="41"/>
        <v>43176</v>
      </c>
      <c r="LK4" s="6">
        <f t="shared" ref="LK4:NV4" si="42">LK3</f>
        <v>43177</v>
      </c>
      <c r="LL4" s="6">
        <f t="shared" si="42"/>
        <v>43178</v>
      </c>
      <c r="LM4" s="6">
        <f t="shared" si="42"/>
        <v>43179</v>
      </c>
      <c r="LN4" s="6">
        <f t="shared" si="42"/>
        <v>43180</v>
      </c>
      <c r="LO4" s="6">
        <f t="shared" si="42"/>
        <v>43181</v>
      </c>
      <c r="LP4" s="6">
        <f t="shared" si="42"/>
        <v>43182</v>
      </c>
      <c r="LQ4" s="6">
        <f t="shared" si="42"/>
        <v>43183</v>
      </c>
      <c r="LR4" s="6">
        <f t="shared" si="42"/>
        <v>43184</v>
      </c>
      <c r="LS4" s="6">
        <f t="shared" si="42"/>
        <v>43185</v>
      </c>
      <c r="LT4" s="6">
        <f t="shared" si="42"/>
        <v>43186</v>
      </c>
      <c r="LU4" s="6">
        <f t="shared" si="42"/>
        <v>43187</v>
      </c>
      <c r="LV4" s="6">
        <f t="shared" si="42"/>
        <v>43188</v>
      </c>
      <c r="LW4" s="6">
        <f t="shared" si="42"/>
        <v>43189</v>
      </c>
      <c r="LX4" s="6">
        <f t="shared" si="42"/>
        <v>43190</v>
      </c>
      <c r="LY4" s="6">
        <f t="shared" si="42"/>
        <v>43191</v>
      </c>
      <c r="LZ4" s="6">
        <f t="shared" si="42"/>
        <v>43192</v>
      </c>
      <c r="MA4" s="6">
        <f t="shared" si="42"/>
        <v>43193</v>
      </c>
      <c r="MB4" s="6">
        <f t="shared" si="42"/>
        <v>43194</v>
      </c>
      <c r="MC4" s="6">
        <f t="shared" si="42"/>
        <v>43195</v>
      </c>
      <c r="MD4" s="6">
        <f t="shared" si="42"/>
        <v>43196</v>
      </c>
      <c r="ME4" s="6">
        <f t="shared" si="42"/>
        <v>43197</v>
      </c>
      <c r="MF4" s="6">
        <f t="shared" si="42"/>
        <v>43198</v>
      </c>
      <c r="MG4" s="6">
        <f t="shared" si="42"/>
        <v>43199</v>
      </c>
      <c r="MH4" s="6">
        <f t="shared" si="42"/>
        <v>43200</v>
      </c>
      <c r="MI4" s="6">
        <f t="shared" si="42"/>
        <v>43201</v>
      </c>
      <c r="MJ4" s="6">
        <f t="shared" si="42"/>
        <v>43202</v>
      </c>
      <c r="MK4" s="6">
        <f t="shared" si="42"/>
        <v>43203</v>
      </c>
      <c r="ML4" s="6">
        <f t="shared" si="42"/>
        <v>43204</v>
      </c>
      <c r="MM4" s="6">
        <f t="shared" si="42"/>
        <v>43205</v>
      </c>
      <c r="MN4" s="6">
        <f t="shared" si="42"/>
        <v>43206</v>
      </c>
      <c r="MO4" s="6">
        <f t="shared" si="42"/>
        <v>43207</v>
      </c>
      <c r="MP4" s="6">
        <f t="shared" si="42"/>
        <v>43208</v>
      </c>
      <c r="MQ4" s="6">
        <f t="shared" si="42"/>
        <v>43209</v>
      </c>
      <c r="MR4" s="6">
        <f t="shared" si="42"/>
        <v>43210</v>
      </c>
      <c r="MS4" s="6">
        <f t="shared" si="42"/>
        <v>43211</v>
      </c>
      <c r="MT4" s="6">
        <f t="shared" si="42"/>
        <v>43212</v>
      </c>
      <c r="MU4" s="6">
        <f t="shared" si="42"/>
        <v>43213</v>
      </c>
      <c r="MV4" s="6">
        <f t="shared" si="42"/>
        <v>43214</v>
      </c>
      <c r="MW4" s="6">
        <f t="shared" si="42"/>
        <v>43215</v>
      </c>
      <c r="MX4" s="6">
        <f t="shared" si="42"/>
        <v>43216</v>
      </c>
      <c r="MY4" s="6">
        <f t="shared" si="42"/>
        <v>43217</v>
      </c>
      <c r="MZ4" s="6">
        <f t="shared" si="42"/>
        <v>43218</v>
      </c>
      <c r="NA4" s="6">
        <f t="shared" si="42"/>
        <v>43219</v>
      </c>
      <c r="NB4" s="6">
        <f t="shared" si="42"/>
        <v>43220</v>
      </c>
      <c r="NC4" s="6">
        <f t="shared" si="42"/>
        <v>43221</v>
      </c>
      <c r="ND4" s="6">
        <f t="shared" si="42"/>
        <v>43222</v>
      </c>
      <c r="NE4" s="6">
        <f t="shared" si="42"/>
        <v>43223</v>
      </c>
      <c r="NF4" s="6">
        <f t="shared" si="42"/>
        <v>43224</v>
      </c>
      <c r="NG4" s="6">
        <f t="shared" si="42"/>
        <v>43225</v>
      </c>
      <c r="NH4" s="6">
        <f t="shared" si="42"/>
        <v>43226</v>
      </c>
      <c r="NI4" s="6">
        <f t="shared" si="42"/>
        <v>43227</v>
      </c>
      <c r="NJ4" s="6">
        <f t="shared" si="42"/>
        <v>43228</v>
      </c>
      <c r="NK4" s="6">
        <f t="shared" si="42"/>
        <v>43229</v>
      </c>
      <c r="NL4" s="6">
        <f t="shared" si="42"/>
        <v>43230</v>
      </c>
      <c r="NM4" s="6">
        <f t="shared" si="42"/>
        <v>43231</v>
      </c>
      <c r="NN4" s="6">
        <f t="shared" si="42"/>
        <v>43232</v>
      </c>
      <c r="NO4" s="6">
        <f t="shared" si="42"/>
        <v>43233</v>
      </c>
      <c r="NP4" s="6">
        <f t="shared" si="42"/>
        <v>43234</v>
      </c>
      <c r="NQ4" s="6">
        <f t="shared" si="42"/>
        <v>43235</v>
      </c>
      <c r="NR4" s="6">
        <f t="shared" si="42"/>
        <v>43236</v>
      </c>
      <c r="NS4" s="6">
        <f t="shared" si="42"/>
        <v>43237</v>
      </c>
      <c r="NT4" s="6">
        <f t="shared" si="42"/>
        <v>43238</v>
      </c>
      <c r="NU4" s="6">
        <f t="shared" si="42"/>
        <v>43239</v>
      </c>
      <c r="NV4" s="6">
        <f t="shared" si="42"/>
        <v>43240</v>
      </c>
      <c r="NW4" s="6">
        <f t="shared" ref="NW4:OH4" si="43">NW3</f>
        <v>43241</v>
      </c>
      <c r="NX4" s="6">
        <f t="shared" si="43"/>
        <v>43242</v>
      </c>
      <c r="NY4" s="6">
        <f t="shared" si="43"/>
        <v>43243</v>
      </c>
      <c r="NZ4" s="6">
        <f t="shared" si="43"/>
        <v>43244</v>
      </c>
      <c r="OA4" s="6">
        <f t="shared" si="43"/>
        <v>43245</v>
      </c>
      <c r="OB4" s="6">
        <f t="shared" si="43"/>
        <v>43246</v>
      </c>
      <c r="OC4" s="6">
        <f t="shared" si="43"/>
        <v>43247</v>
      </c>
      <c r="OD4" s="6">
        <f t="shared" si="43"/>
        <v>43248</v>
      </c>
      <c r="OE4" s="6">
        <f t="shared" si="43"/>
        <v>43249</v>
      </c>
      <c r="OF4" s="6">
        <f t="shared" si="43"/>
        <v>43250</v>
      </c>
      <c r="OG4" s="6">
        <f t="shared" si="43"/>
        <v>43251</v>
      </c>
      <c r="OH4" s="6">
        <f t="shared" si="43"/>
        <v>43252</v>
      </c>
    </row>
    <row r="5" spans="1:398" ht="21.75" customHeight="1">
      <c r="A5" s="15" t="s">
        <v>25</v>
      </c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</row>
    <row r="6" spans="1:398" ht="21.75" customHeight="1">
      <c r="A6" s="15" t="s">
        <v>26</v>
      </c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ht="21.75" customHeight="1">
      <c r="A7" s="15" t="s">
        <v>27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</row>
    <row r="8" spans="1:398" ht="21.75" customHeight="1">
      <c r="A8" s="15" t="s">
        <v>28</v>
      </c>
      <c r="B8" s="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</row>
    <row r="9" spans="1:398" ht="21.75" customHeight="1">
      <c r="A9" s="15" t="s">
        <v>29</v>
      </c>
      <c r="B9" s="2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</row>
    <row r="10" spans="1:398" ht="21.75" customHeight="1">
      <c r="A10" s="15" t="s">
        <v>30</v>
      </c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</row>
    <row r="11" spans="1:398" ht="21.75" customHeight="1">
      <c r="A11" s="15" t="s">
        <v>31</v>
      </c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</row>
    <row r="12" spans="1:398" ht="21.75" customHeight="1">
      <c r="A12" s="15" t="s">
        <v>32</v>
      </c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</row>
    <row r="13" spans="1:398" ht="21.75" customHeight="1">
      <c r="A13" s="15" t="s">
        <v>33</v>
      </c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</row>
    <row r="14" spans="1:398" ht="21.75" customHeight="1">
      <c r="A14" s="15" t="s">
        <v>34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</row>
    <row r="15" spans="1:398" ht="21.75" customHeight="1">
      <c r="A15" s="15" t="s">
        <v>35</v>
      </c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</row>
    <row r="16" spans="1:398" ht="21.75" customHeight="1">
      <c r="A16" s="15" t="s">
        <v>36</v>
      </c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</row>
    <row r="17" spans="1:398" ht="21.75" customHeight="1">
      <c r="A17" s="15" t="s">
        <v>37</v>
      </c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</row>
    <row r="18" spans="1:398" ht="21.75" customHeight="1">
      <c r="A18" s="15" t="s">
        <v>38</v>
      </c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</row>
    <row r="19" spans="1:398" ht="21.75" customHeight="1">
      <c r="A19" s="15" t="s">
        <v>39</v>
      </c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</row>
    <row r="20" spans="1:398" ht="21.75" customHeight="1">
      <c r="A20" s="15" t="s">
        <v>40</v>
      </c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</row>
    <row r="21" spans="1:398" ht="21.75" customHeight="1">
      <c r="A21" s="15" t="s">
        <v>41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</row>
    <row r="22" spans="1:398" ht="21.75" customHeight="1">
      <c r="A22" s="15" t="s">
        <v>42</v>
      </c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</row>
    <row r="23" spans="1:398" ht="21.75" customHeight="1">
      <c r="A23" s="15" t="s">
        <v>43</v>
      </c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</row>
    <row r="24" spans="1:398" ht="21.75" customHeight="1">
      <c r="A24" s="15" t="s">
        <v>44</v>
      </c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</row>
    <row r="25" spans="1:398" ht="15" hidden="1" customHeight="1"/>
    <row r="26" spans="1:398" ht="15" hidden="1" customHeight="1"/>
    <row r="27" spans="1:398" ht="15" hidden="1" customHeight="1"/>
    <row r="28" spans="1:398" ht="15" hidden="1" customHeight="1"/>
    <row r="29" spans="1:398" ht="15" hidden="1" customHeight="1"/>
    <row r="30" spans="1:398" ht="15" hidden="1" customHeight="1"/>
    <row r="31" spans="1:398" ht="15" hidden="1" customHeight="1"/>
    <row r="32" spans="1:398" ht="15" hidden="1" customHeight="1"/>
    <row r="33" ht="15" hidden="1" customHeight="1"/>
    <row r="34" ht="15" hidden="1" customHeight="1"/>
    <row r="35" ht="15" hidden="1" customHeight="1"/>
    <row r="36" ht="15" hidden="1" customHeight="1"/>
    <row r="37" ht="15" hidden="1" customHeight="1"/>
    <row r="38" ht="12.75" hidden="1" customHeight="1"/>
    <row r="39" ht="12.75" hidden="1" customHeight="1"/>
    <row r="40" ht="12.75" hidden="1" customHeight="1"/>
    <row r="41" ht="12.75" hidden="1" customHeight="1"/>
    <row r="42" ht="12.75" hidden="1" customHeight="1"/>
    <row r="43" ht="12.75" hidden="1" customHeight="1"/>
    <row r="44" ht="12.75" hidden="1" customHeight="1"/>
    <row r="45" ht="12.75" hidden="1" customHeight="1"/>
    <row r="46" ht="12.75" hidden="1" customHeight="1"/>
    <row r="47" ht="12.75" hidden="1" customHeight="1"/>
    <row r="48" ht="12.75" hidden="1" customHeight="1"/>
    <row r="49" ht="12.75" hidden="1" customHeight="1"/>
    <row r="50" ht="12.75" hidden="1" customHeight="1"/>
    <row r="51" ht="12.75" hidden="1" customHeight="1"/>
    <row r="52" ht="12.75" hidden="1" customHeight="1"/>
    <row r="53" ht="12.75" hidden="1" customHeight="1"/>
    <row r="54" ht="12.75" hidden="1" customHeight="1"/>
    <row r="55" ht="12.75" hidden="1" customHeight="1"/>
    <row r="56" ht="12.75" hidden="1" customHeight="1"/>
    <row r="57" ht="12.75" hidden="1" customHeight="1"/>
    <row r="58" ht="12.75" hidden="1" customHeight="1"/>
    <row r="59" ht="12.75" hidden="1" customHeight="1"/>
    <row r="60" ht="12.75" hidden="1" customHeight="1"/>
    <row r="61" ht="12.75" hidden="1" customHeight="1"/>
    <row r="62" ht="12.75" hidden="1" customHeight="1"/>
    <row r="63" ht="12.75" hidden="1" customHeight="1"/>
    <row r="64" ht="12.75" hidden="1" customHeight="1"/>
    <row r="65" ht="12.75" hidden="1" customHeight="1"/>
    <row r="66" ht="12.75" hidden="1" customHeight="1"/>
    <row r="67" ht="12.75" hidden="1" customHeight="1"/>
    <row r="68" ht="12.75" hidden="1" customHeight="1"/>
    <row r="69" ht="12.75" hidden="1" customHeight="1"/>
    <row r="70" ht="12.75" hidden="1" customHeight="1"/>
    <row r="71" ht="12.75" hidden="1" customHeight="1"/>
    <row r="72" ht="12.75" hidden="1" customHeight="1"/>
    <row r="73" ht="12.75" hidden="1" customHeight="1"/>
    <row r="74" ht="12.75" hidden="1" customHeight="1"/>
    <row r="75" ht="12.75" hidden="1" customHeight="1"/>
    <row r="76" ht="12.75" hidden="1" customHeight="1"/>
    <row r="77" ht="12.75" hidden="1" customHeight="1"/>
    <row r="78" ht="12.75" hidden="1" customHeight="1"/>
    <row r="79" ht="12.75" hidden="1" customHeight="1"/>
    <row r="80" ht="12.75" hidden="1" customHeight="1"/>
    <row r="81" ht="12.75" hidden="1" customHeight="1"/>
    <row r="82" ht="12.75" hidden="1" customHeight="1"/>
    <row r="83" ht="12.75" hidden="1" customHeight="1"/>
    <row r="84" ht="12.75" hidden="1" customHeight="1"/>
    <row r="85" ht="12.75" hidden="1" customHeight="1"/>
    <row r="86" ht="12.75" hidden="1" customHeight="1"/>
    <row r="87" ht="12.75" hidden="1" customHeight="1"/>
    <row r="88" ht="12.75" hidden="1" customHeight="1"/>
    <row r="89" ht="12.75" hidden="1" customHeight="1"/>
    <row r="90" ht="12.75" hidden="1" customHeight="1"/>
    <row r="91" ht="12.75" hidden="1" customHeight="1"/>
    <row r="92" ht="12.75" hidden="1" customHeight="1"/>
    <row r="93" ht="12.75" hidden="1" customHeight="1"/>
    <row r="94" ht="12.75" hidden="1" customHeight="1"/>
    <row r="95" ht="12.75" hidden="1" customHeight="1"/>
    <row r="96" ht="12.75" hidden="1" customHeight="1"/>
    <row r="97" ht="12.75" hidden="1" customHeight="1"/>
    <row r="98" ht="12.75" hidden="1" customHeight="1"/>
    <row r="99" ht="12.75" hidden="1" customHeight="1"/>
    <row r="100" ht="12.75" hidden="1" customHeight="1"/>
    <row r="101" ht="12.75" hidden="1" customHeight="1"/>
    <row r="102" ht="12.75" hidden="1" customHeight="1"/>
    <row r="103" ht="12.75" hidden="1" customHeight="1"/>
    <row r="104" ht="12.75" hidden="1" customHeight="1"/>
    <row r="105" ht="12.75" hidden="1" customHeight="1"/>
    <row r="106" ht="12.75" hidden="1" customHeight="1"/>
    <row r="107" ht="12.75" hidden="1" customHeight="1"/>
    <row r="108" ht="12.75" hidden="1" customHeight="1"/>
    <row r="109" ht="12.75" hidden="1" customHeight="1"/>
    <row r="110" ht="12.75" hidden="1" customHeight="1"/>
    <row r="111" ht="12.75" hidden="1" customHeight="1"/>
    <row r="112" ht="12.75" hidden="1" customHeight="1"/>
    <row r="113" ht="12.75" hidden="1" customHeight="1"/>
    <row r="114" ht="12.75" hidden="1" customHeight="1"/>
    <row r="115" ht="12.75" hidden="1" customHeight="1"/>
    <row r="116" ht="12.75" hidden="1" customHeight="1"/>
    <row r="117" ht="12.75" hidden="1" customHeight="1"/>
    <row r="118" ht="12.75" hidden="1" customHeight="1"/>
    <row r="119" ht="12.75" hidden="1" customHeight="1"/>
    <row r="120" ht="12.75" hidden="1" customHeight="1"/>
    <row r="121" ht="12.75" hidden="1" customHeight="1"/>
    <row r="122" ht="12.75" hidden="1" customHeight="1"/>
    <row r="123" ht="12.75" hidden="1" customHeight="1"/>
    <row r="124" ht="12.75" hidden="1" customHeight="1"/>
    <row r="125" ht="12.75" hidden="1" customHeight="1"/>
    <row r="126" ht="12.75" hidden="1" customHeight="1"/>
    <row r="127" ht="12.75" hidden="1" customHeight="1"/>
    <row r="128" hidden="1"/>
    <row r="129" hidden="1"/>
    <row r="130" hidden="1"/>
    <row r="131" hidden="1"/>
    <row r="132" hidden="1"/>
    <row r="133" hidden="1"/>
    <row r="134" hidden="1"/>
  </sheetData>
  <conditionalFormatting sqref="B2:OH2">
    <cfRule type="expression" dxfId="15" priority="15">
      <formula>AND(WEEKDAY(B3,2)=7)</formula>
    </cfRule>
    <cfRule type="expression" dxfId="14" priority="22">
      <formula>AND(WEEKDAY(B$4,2)=4)</formula>
    </cfRule>
  </conditionalFormatting>
  <conditionalFormatting sqref="B3:OH4">
    <cfRule type="expression" dxfId="13" priority="1">
      <formula>AND(B$4=TODAY())</formula>
    </cfRule>
  </conditionalFormatting>
  <conditionalFormatting sqref="B1:OH1">
    <cfRule type="expression" dxfId="12" priority="12">
      <formula>AND(MONTH(B3)/2&lt;&gt;INT(MONTH(B3)/2))</formula>
    </cfRule>
    <cfRule type="expression" dxfId="11" priority="13">
      <formula>AND(MONTH(B3)/2=INT(MONTH(B3)/2))</formula>
    </cfRule>
    <cfRule type="expression" dxfId="10" priority="16">
      <formula>AND(EOMONTH(B3-1,0)+1=B3)</formula>
    </cfRule>
  </conditionalFormatting>
  <conditionalFormatting sqref="B3:OH24">
    <cfRule type="expression" dxfId="8" priority="2">
      <formula>OR(TEXT(WEEKDAY(B$4),"JJJJ")=Jours_chômés)</formula>
    </cfRule>
    <cfRule type="expression" dxfId="9" priority="21">
      <formula>OR(B$4=Fériés)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M733"/>
  <sheetViews>
    <sheetView showGridLines="0" showRowColHeaders="0" zoomScaleNormal="100" workbookViewId="0">
      <pane xSplit="37" ySplit="1" topLeftCell="AL2" activePane="bottomRight" state="frozen"/>
      <selection pane="topRight" activeCell="AV1" sqref="AV1"/>
      <selection pane="bottomLeft" activeCell="A2" sqref="A2"/>
      <selection pane="bottomRight" activeCell="AM1" sqref="AM1:AM1048576"/>
    </sheetView>
  </sheetViews>
  <sheetFormatPr baseColWidth="10" defaultRowHeight="15"/>
  <cols>
    <col min="1" max="1" width="12.140625" customWidth="1"/>
    <col min="2" max="5" width="4.5703125" customWidth="1"/>
    <col min="6" max="6" width="12.85546875" customWidth="1"/>
    <col min="7" max="7" width="9.28515625" customWidth="1"/>
    <col min="8" max="37" width="5" customWidth="1"/>
    <col min="38" max="38" width="1.28515625" customWidth="1"/>
    <col min="39" max="39" width="5" style="65" hidden="1" customWidth="1"/>
  </cols>
  <sheetData>
    <row r="1" spans="1:39" ht="82.5" customHeight="1">
      <c r="A1" s="119" t="s">
        <v>73</v>
      </c>
      <c r="B1" s="120" t="s">
        <v>88</v>
      </c>
      <c r="C1" s="121"/>
      <c r="D1" s="121"/>
      <c r="E1" s="122" t="s">
        <v>89</v>
      </c>
      <c r="F1" s="123" t="s">
        <v>9</v>
      </c>
      <c r="G1" s="124" t="s">
        <v>90</v>
      </c>
      <c r="H1" s="125" t="s">
        <v>91</v>
      </c>
      <c r="I1" s="125" t="s">
        <v>92</v>
      </c>
      <c r="J1" s="125" t="s">
        <v>93</v>
      </c>
      <c r="K1" s="125" t="s">
        <v>94</v>
      </c>
      <c r="L1" s="125" t="s">
        <v>95</v>
      </c>
      <c r="M1" s="125" t="s">
        <v>96</v>
      </c>
      <c r="N1" s="125" t="s">
        <v>97</v>
      </c>
      <c r="O1" s="125" t="s">
        <v>98</v>
      </c>
      <c r="P1" s="125" t="s">
        <v>99</v>
      </c>
      <c r="Q1" s="125" t="s">
        <v>100</v>
      </c>
      <c r="R1" s="125" t="s">
        <v>101</v>
      </c>
      <c r="S1" s="125" t="s">
        <v>102</v>
      </c>
      <c r="T1" s="125" t="s">
        <v>103</v>
      </c>
      <c r="U1" s="125" t="s">
        <v>104</v>
      </c>
      <c r="V1" s="125" t="s">
        <v>105</v>
      </c>
      <c r="W1" s="125" t="s">
        <v>106</v>
      </c>
      <c r="X1" s="125" t="s">
        <v>107</v>
      </c>
      <c r="Y1" s="125" t="s">
        <v>108</v>
      </c>
      <c r="Z1" s="125" t="s">
        <v>109</v>
      </c>
      <c r="AA1" s="125" t="s">
        <v>110</v>
      </c>
      <c r="AB1" s="125" t="s">
        <v>111</v>
      </c>
      <c r="AC1" s="125" t="s">
        <v>112</v>
      </c>
      <c r="AD1" s="125" t="s">
        <v>113</v>
      </c>
      <c r="AE1" s="125" t="s">
        <v>114</v>
      </c>
      <c r="AF1" s="125" t="s">
        <v>115</v>
      </c>
      <c r="AG1" s="125" t="s">
        <v>116</v>
      </c>
      <c r="AH1" s="125" t="s">
        <v>117</v>
      </c>
      <c r="AI1" s="125" t="s">
        <v>118</v>
      </c>
      <c r="AJ1" s="125" t="s">
        <v>119</v>
      </c>
      <c r="AK1" s="125" t="s">
        <v>120</v>
      </c>
      <c r="AL1" s="126"/>
      <c r="AM1" s="127" t="s">
        <v>10</v>
      </c>
    </row>
    <row r="2" spans="1:39" ht="15" customHeight="1">
      <c r="A2" s="128"/>
      <c r="B2" s="129"/>
      <c r="C2" s="129"/>
      <c r="D2" s="129"/>
      <c r="E2" s="130">
        <f>INT((F2-LOOKUP(F2,DATE(YEAR(F2)+{-1;0;1},1,3)-WEEKDAY(DATE(YEAR(F2)+{-1;0;1},1,3))+2))/7)+1</f>
        <v>18</v>
      </c>
      <c r="F2" s="131">
        <f>DATE(An,MONTH(Premier_mois&amp;1),1)</f>
        <v>42856</v>
      </c>
      <c r="G2" s="132" t="s">
        <v>74</v>
      </c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26"/>
      <c r="AM2" s="134">
        <f t="array" aca="1" ref="AM2" ca="1">IF(OR($F2=Fériés),0,IF(OR(TEXT(WEEKDAY($F2),"JJJJ")=Jours_chômés),1,3))</f>
        <v>0</v>
      </c>
    </row>
    <row r="3" spans="1:39">
      <c r="A3" s="135"/>
      <c r="B3" s="136"/>
      <c r="C3" s="136"/>
      <c r="D3" s="136"/>
      <c r="E3" s="137">
        <f>INT((F2-LOOKUP(F2,DATE(YEAR(F2)+{-1;0;1},1,3)-WEEKDAY(DATE(YEAR(F2)+{-1;0;1},1,3))+2))/7)+1</f>
        <v>18</v>
      </c>
      <c r="F3" s="138" t="str">
        <f ca="1">IF(ISERROR(VLOOKUP(F2,Fériés,1,FALSE)),PROPER(TEXT(F2,"JJJJ")),OFFSET(INDEX(Fériés,MATCH(F2,Fériés,0),),,1))</f>
        <v>Fête du travail</v>
      </c>
      <c r="G3" s="139" t="s">
        <v>121</v>
      </c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26"/>
      <c r="AM3" s="134">
        <f ca="1">AM2</f>
        <v>0</v>
      </c>
    </row>
    <row r="4" spans="1:39">
      <c r="A4" s="135"/>
      <c r="B4" s="136"/>
      <c r="C4" s="136"/>
      <c r="D4" s="136"/>
      <c r="E4" s="137">
        <f>INT((F4-LOOKUP(F4,DATE(YEAR(F4)+{-1;0;1},1,3)-WEEKDAY(DATE(YEAR(F4)+{-1;0;1},1,3))+2))/7)+1</f>
        <v>18</v>
      </c>
      <c r="F4" s="131">
        <f>F2+1</f>
        <v>42857</v>
      </c>
      <c r="G4" s="132" t="s">
        <v>74</v>
      </c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26"/>
      <c r="AM4" s="134">
        <f t="array" aca="1" ref="AM4" ca="1">IF(OR($F4=Fériés),0,IF(OR(TEXT(WEEKDAY($F4),"JJJJ")=Jours_chômés),1,3))</f>
        <v>3</v>
      </c>
    </row>
    <row r="5" spans="1:39">
      <c r="A5" s="135"/>
      <c r="B5" s="136"/>
      <c r="C5" s="136"/>
      <c r="D5" s="136"/>
      <c r="E5" s="137">
        <f>INT((F4-LOOKUP(F4,DATE(YEAR(F4)+{-1;0;1},1,3)-WEEKDAY(DATE(YEAR(F4)+{-1;0;1},1,3))+2))/7)+1</f>
        <v>18</v>
      </c>
      <c r="F5" s="138" t="str">
        <f ca="1">IF(ISERROR(VLOOKUP(F4,Fériés,1,FALSE)),PROPER(TEXT(F4,"JJJJ")),OFFSET(INDEX(Fériés,MATCH(F4,Fériés,0),),,1))</f>
        <v>Mardi</v>
      </c>
      <c r="G5" s="139" t="s">
        <v>121</v>
      </c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26"/>
      <c r="AM5" s="134">
        <f t="shared" ref="AM5:AM68" ca="1" si="0">AM4</f>
        <v>3</v>
      </c>
    </row>
    <row r="6" spans="1:39">
      <c r="A6" s="135"/>
      <c r="B6" s="136"/>
      <c r="C6" s="136"/>
      <c r="D6" s="136"/>
      <c r="E6" s="137">
        <f>INT((F6-LOOKUP(F6,DATE(YEAR(F6)+{-1;0;1},1,3)-WEEKDAY(DATE(YEAR(F6)+{-1;0;1},1,3))+2))/7)+1</f>
        <v>18</v>
      </c>
      <c r="F6" s="131">
        <f t="shared" ref="F6" si="1">F4+1</f>
        <v>42858</v>
      </c>
      <c r="G6" s="132" t="s">
        <v>74</v>
      </c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41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26"/>
      <c r="AM6" s="134">
        <f t="array" aca="1" ref="AM6" ca="1">IF(OR($F6=Fériés),0,IF(OR(TEXT(WEEKDAY($F6),"JJJJ")=Jours_chômés),1,3))</f>
        <v>3</v>
      </c>
    </row>
    <row r="7" spans="1:39">
      <c r="A7" s="135"/>
      <c r="B7" s="136"/>
      <c r="C7" s="136"/>
      <c r="D7" s="136"/>
      <c r="E7" s="137">
        <f>INT((F6-LOOKUP(F6,DATE(YEAR(F6)+{-1;0;1},1,3)-WEEKDAY(DATE(YEAR(F6)+{-1;0;1},1,3))+2))/7)+1</f>
        <v>18</v>
      </c>
      <c r="F7" s="138" t="str">
        <f ca="1">IF(ISERROR(VLOOKUP(F6,Fériés,1,FALSE)),PROPER(TEXT(F6,"JJJJ")),OFFSET(INDEX(Fériés,MATCH(F6,Fériés,0),),,1))</f>
        <v>Mercredi</v>
      </c>
      <c r="G7" s="139" t="s">
        <v>121</v>
      </c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26"/>
      <c r="AM7" s="134">
        <f t="shared" ref="AM7:AM70" ca="1" si="2">AM6</f>
        <v>3</v>
      </c>
    </row>
    <row r="8" spans="1:39">
      <c r="A8" s="135"/>
      <c r="B8" s="136"/>
      <c r="C8" s="136"/>
      <c r="D8" s="136"/>
      <c r="E8" s="137">
        <f>INT((F8-LOOKUP(F8,DATE(YEAR(F8)+{-1;0;1},1,3)-WEEKDAY(DATE(YEAR(F8)+{-1;0;1},1,3))+2))/7)+1</f>
        <v>18</v>
      </c>
      <c r="F8" s="131">
        <f t="shared" ref="F8" si="3">F6+1</f>
        <v>42859</v>
      </c>
      <c r="G8" s="132" t="s">
        <v>74</v>
      </c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41"/>
      <c r="AD8" s="133"/>
      <c r="AE8" s="133"/>
      <c r="AF8" s="133"/>
      <c r="AG8" s="133"/>
      <c r="AH8" s="133"/>
      <c r="AI8" s="133"/>
      <c r="AJ8" s="133"/>
      <c r="AK8" s="133"/>
      <c r="AL8" s="126"/>
      <c r="AM8" s="134">
        <f t="array" aca="1" ref="AM8" ca="1">IF(OR($F8=Fériés),0,IF(OR(TEXT(WEEKDAY($F8),"JJJJ")=Jours_chômés),1,3))</f>
        <v>3</v>
      </c>
    </row>
    <row r="9" spans="1:39">
      <c r="A9" s="135"/>
      <c r="B9" s="136"/>
      <c r="C9" s="136"/>
      <c r="D9" s="136"/>
      <c r="E9" s="137">
        <f>INT((F8-LOOKUP(F8,DATE(YEAR(F8)+{-1;0;1},1,3)-WEEKDAY(DATE(YEAR(F8)+{-1;0;1},1,3))+2))/7)+1</f>
        <v>18</v>
      </c>
      <c r="F9" s="138" t="str">
        <f ca="1">IF(ISERROR(VLOOKUP(F8,Fériés,1,FALSE)),PROPER(TEXT(F8,"JJJJ")),OFFSET(INDEX(Fériés,MATCH(F8,Fériés,0),),,1))</f>
        <v>Jeudi</v>
      </c>
      <c r="G9" s="139" t="s">
        <v>121</v>
      </c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26"/>
      <c r="AM9" s="134">
        <f t="shared" ref="AM9:AM72" ca="1" si="4">AM8</f>
        <v>3</v>
      </c>
    </row>
    <row r="10" spans="1:39">
      <c r="A10" s="135"/>
      <c r="B10" s="136"/>
      <c r="C10" s="136"/>
      <c r="D10" s="136"/>
      <c r="E10" s="137">
        <f>INT((F10-LOOKUP(F10,DATE(YEAR(F10)+{-1;0;1},1,3)-WEEKDAY(DATE(YEAR(F10)+{-1;0;1},1,3))+2))/7)+1</f>
        <v>18</v>
      </c>
      <c r="F10" s="131">
        <f t="shared" ref="F10" si="5">F8+1</f>
        <v>42860</v>
      </c>
      <c r="G10" s="132" t="s">
        <v>74</v>
      </c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26"/>
      <c r="AM10" s="134">
        <f t="array" aca="1" ref="AM10" ca="1">IF(OR($F10=Fériés),0,IF(OR(TEXT(WEEKDAY($F10),"JJJJ")=Jours_chômés),1,3))</f>
        <v>3</v>
      </c>
    </row>
    <row r="11" spans="1:39">
      <c r="A11" s="135"/>
      <c r="B11" s="136"/>
      <c r="C11" s="136"/>
      <c r="D11" s="136"/>
      <c r="E11" s="137">
        <f>INT((F10-LOOKUP(F10,DATE(YEAR(F10)+{-1;0;1},1,3)-WEEKDAY(DATE(YEAR(F10)+{-1;0;1},1,3))+2))/7)+1</f>
        <v>18</v>
      </c>
      <c r="F11" s="138" t="str">
        <f ca="1">IF(ISERROR(VLOOKUP(F10,Fériés,1,FALSE)),PROPER(TEXT(F10,"JJJJ")),OFFSET(INDEX(Fériés,MATCH(F10,Fériés,0),),,1))</f>
        <v>Vendredi</v>
      </c>
      <c r="G11" s="139" t="s">
        <v>121</v>
      </c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26"/>
      <c r="AM11" s="134">
        <f t="shared" ref="AM11:AM74" ca="1" si="6">AM10</f>
        <v>3</v>
      </c>
    </row>
    <row r="12" spans="1:39">
      <c r="A12" s="135"/>
      <c r="B12" s="136"/>
      <c r="C12" s="136"/>
      <c r="D12" s="136"/>
      <c r="E12" s="137">
        <f>INT((F12-LOOKUP(F12,DATE(YEAR(F12)+{-1;0;1},1,3)-WEEKDAY(DATE(YEAR(F12)+{-1;0;1},1,3))+2))/7)+1</f>
        <v>18</v>
      </c>
      <c r="F12" s="131">
        <f t="shared" ref="F12" si="7">F10+1</f>
        <v>42861</v>
      </c>
      <c r="G12" s="132" t="s">
        <v>74</v>
      </c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26"/>
      <c r="AM12" s="134">
        <f t="array" aca="1" ref="AM12" ca="1">IF(OR($F12=Fériés),0,IF(OR(TEXT(WEEKDAY($F12),"JJJJ")=Jours_chômés),1,3))</f>
        <v>1</v>
      </c>
    </row>
    <row r="13" spans="1:39">
      <c r="A13" s="135"/>
      <c r="B13" s="136"/>
      <c r="C13" s="136"/>
      <c r="D13" s="136"/>
      <c r="E13" s="137">
        <f>INT((F12-LOOKUP(F12,DATE(YEAR(F12)+{-1;0;1},1,3)-WEEKDAY(DATE(YEAR(F12)+{-1;0;1},1,3))+2))/7)+1</f>
        <v>18</v>
      </c>
      <c r="F13" s="138" t="str">
        <f ca="1">IF(ISERROR(VLOOKUP(F12,Fériés,1,FALSE)),PROPER(TEXT(F12,"JJJJ")),OFFSET(INDEX(Fériés,MATCH(F12,Fériés,0),),,1))</f>
        <v>Samedi</v>
      </c>
      <c r="G13" s="139" t="s">
        <v>121</v>
      </c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26"/>
      <c r="AM13" s="134">
        <f t="shared" ref="AM13:AM76" ca="1" si="8">AM12</f>
        <v>1</v>
      </c>
    </row>
    <row r="14" spans="1:39">
      <c r="A14" s="147" t="str">
        <f>UPPER(TEXT($F14,"MMMM"))&amp;" "&amp;YEAR($F14)</f>
        <v>MAI 2017</v>
      </c>
      <c r="B14" s="136"/>
      <c r="C14" s="136"/>
      <c r="D14" s="136"/>
      <c r="E14" s="137">
        <f>INT((F14-LOOKUP(F14,DATE(YEAR(F14)+{-1;0;1},1,3)-WEEKDAY(DATE(YEAR(F14)+{-1;0;1},1,3))+2))/7)+1</f>
        <v>18</v>
      </c>
      <c r="F14" s="131">
        <f t="shared" ref="F14" si="9">F12+1</f>
        <v>42862</v>
      </c>
      <c r="G14" s="132" t="s">
        <v>74</v>
      </c>
      <c r="H14" s="133"/>
      <c r="I14" s="133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26"/>
      <c r="AM14" s="134">
        <f t="array" aca="1" ref="AM14" ca="1">IF(OR($F14=Fériés),0,IF(OR(TEXT(WEEKDAY($F14),"JJJJ")=Jours_chômés),1,3))</f>
        <v>1</v>
      </c>
    </row>
    <row r="15" spans="1:39">
      <c r="A15" s="147"/>
      <c r="B15" s="136"/>
      <c r="C15" s="136"/>
      <c r="D15" s="136"/>
      <c r="E15" s="137">
        <f>INT((F14-LOOKUP(F14,DATE(YEAR(F14)+{-1;0;1},1,3)-WEEKDAY(DATE(YEAR(F14)+{-1;0;1},1,3))+2))/7)+1</f>
        <v>18</v>
      </c>
      <c r="F15" s="138" t="str">
        <f ca="1">IF(ISERROR(VLOOKUP(F14,Fériés,1,FALSE)),PROPER(TEXT(F14,"JJJJ")),OFFSET(INDEX(Fériés,MATCH(F14,Fériés,0),),,1))</f>
        <v>Dimanche</v>
      </c>
      <c r="G15" s="139" t="s">
        <v>121</v>
      </c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26"/>
      <c r="AM15" s="134">
        <f t="shared" ref="AM15:AM78" ca="1" si="10">AM14</f>
        <v>1</v>
      </c>
    </row>
    <row r="16" spans="1:39">
      <c r="A16" s="147"/>
      <c r="B16" s="136"/>
      <c r="C16" s="136"/>
      <c r="D16" s="136"/>
      <c r="E16" s="137">
        <f>INT((F16-LOOKUP(F16,DATE(YEAR(F16)+{-1;0;1},1,3)-WEEKDAY(DATE(YEAR(F16)+{-1;0;1},1,3))+2))/7)+1</f>
        <v>19</v>
      </c>
      <c r="F16" s="131">
        <f t="shared" ref="F16" si="11">F14+1</f>
        <v>42863</v>
      </c>
      <c r="G16" s="132" t="s">
        <v>74</v>
      </c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  <c r="AL16" s="126"/>
      <c r="AM16" s="134">
        <f t="array" aca="1" ref="AM16" ca="1">IF(OR($F16=Fériés),0,IF(OR(TEXT(WEEKDAY($F16),"JJJJ")=Jours_chômés),1,3))</f>
        <v>0</v>
      </c>
    </row>
    <row r="17" spans="1:39">
      <c r="A17" s="147"/>
      <c r="B17" s="136"/>
      <c r="C17" s="136"/>
      <c r="D17" s="136"/>
      <c r="E17" s="137">
        <f>INT((F16-LOOKUP(F16,DATE(YEAR(F16)+{-1;0;1},1,3)-WEEKDAY(DATE(YEAR(F16)+{-1;0;1},1,3))+2))/7)+1</f>
        <v>19</v>
      </c>
      <c r="F17" s="138" t="str">
        <f ca="1">IF(ISERROR(VLOOKUP(F16,Fériés,1,FALSE)),PROPER(TEXT(F16,"JJJJ")),OFFSET(INDEX(Fériés,MATCH(F16,Fériés,0),),,1))</f>
        <v>Victoire 1945</v>
      </c>
      <c r="G17" s="139" t="s">
        <v>121</v>
      </c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26"/>
      <c r="AM17" s="134">
        <f t="shared" ref="AM17:AM80" ca="1" si="12">AM16</f>
        <v>0</v>
      </c>
    </row>
    <row r="18" spans="1:39" ht="15" customHeight="1">
      <c r="A18" s="147"/>
      <c r="B18" s="136"/>
      <c r="C18" s="136"/>
      <c r="D18" s="136"/>
      <c r="E18" s="137">
        <f>INT((F18-LOOKUP(F18,DATE(YEAR(F18)+{-1;0;1},1,3)-WEEKDAY(DATE(YEAR(F18)+{-1;0;1},1,3))+2))/7)+1</f>
        <v>19</v>
      </c>
      <c r="F18" s="131">
        <f t="shared" ref="F18" si="13">F16+1</f>
        <v>42864</v>
      </c>
      <c r="G18" s="132" t="s">
        <v>74</v>
      </c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26"/>
      <c r="AM18" s="134">
        <f t="array" aca="1" ref="AM18" ca="1">IF(OR($F18=Fériés),0,IF(OR(TEXT(WEEKDAY($F18),"JJJJ")=Jours_chômés),1,3))</f>
        <v>3</v>
      </c>
    </row>
    <row r="19" spans="1:39">
      <c r="A19" s="147"/>
      <c r="B19" s="136"/>
      <c r="C19" s="136"/>
      <c r="D19" s="136"/>
      <c r="E19" s="137">
        <f>INT((F18-LOOKUP(F18,DATE(YEAR(F18)+{-1;0;1},1,3)-WEEKDAY(DATE(YEAR(F18)+{-1;0;1},1,3))+2))/7)+1</f>
        <v>19</v>
      </c>
      <c r="F19" s="138" t="str">
        <f ca="1">IF(ISERROR(VLOOKUP(F18,Fériés,1,FALSE)),PROPER(TEXT(F18,"JJJJ")),OFFSET(INDEX(Fériés,MATCH(F18,Fériés,0),),,1))</f>
        <v>Mardi</v>
      </c>
      <c r="G19" s="139" t="s">
        <v>121</v>
      </c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26"/>
      <c r="AM19" s="134">
        <f t="shared" ref="AM19:AM82" ca="1" si="14">AM18</f>
        <v>3</v>
      </c>
    </row>
    <row r="20" spans="1:39">
      <c r="A20" s="147"/>
      <c r="B20" s="136"/>
      <c r="C20" s="136"/>
      <c r="D20" s="136"/>
      <c r="E20" s="137">
        <f>INT((F20-LOOKUP(F20,DATE(YEAR(F20)+{-1;0;1},1,3)-WEEKDAY(DATE(YEAR(F20)+{-1;0;1},1,3))+2))/7)+1</f>
        <v>19</v>
      </c>
      <c r="F20" s="131">
        <f t="shared" ref="F20" si="15">F18+1</f>
        <v>42865</v>
      </c>
      <c r="G20" s="132" t="s">
        <v>74</v>
      </c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26"/>
      <c r="AM20" s="134">
        <f t="array" aca="1" ref="AM20" ca="1">IF(OR($F20=Fériés),0,IF(OR(TEXT(WEEKDAY($F20),"JJJJ")=Jours_chômés),1,3))</f>
        <v>3</v>
      </c>
    </row>
    <row r="21" spans="1:39">
      <c r="A21" s="147"/>
      <c r="B21" s="136"/>
      <c r="C21" s="136"/>
      <c r="D21" s="136"/>
      <c r="E21" s="137">
        <f>INT((F20-LOOKUP(F20,DATE(YEAR(F20)+{-1;0;1},1,3)-WEEKDAY(DATE(YEAR(F20)+{-1;0;1},1,3))+2))/7)+1</f>
        <v>19</v>
      </c>
      <c r="F21" s="138" t="str">
        <f ca="1">IF(ISERROR(VLOOKUP(F20,Fériés,1,FALSE)),PROPER(TEXT(F20,"JJJJ")),OFFSET(INDEX(Fériés,MATCH(F20,Fériés,0),),,1))</f>
        <v>Mercredi</v>
      </c>
      <c r="G21" s="139" t="s">
        <v>121</v>
      </c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26"/>
      <c r="AM21" s="134">
        <f t="shared" ref="AM21:AM84" ca="1" si="16">AM20</f>
        <v>3</v>
      </c>
    </row>
    <row r="22" spans="1:39">
      <c r="A22" s="147"/>
      <c r="B22" s="136"/>
      <c r="C22" s="136"/>
      <c r="D22" s="136"/>
      <c r="E22" s="137">
        <f>INT((F22-LOOKUP(F22,DATE(YEAR(F22)+{-1;0;1},1,3)-WEEKDAY(DATE(YEAR(F22)+{-1;0;1},1,3))+2))/7)+1</f>
        <v>19</v>
      </c>
      <c r="F22" s="131">
        <f t="shared" ref="F22" si="17">F20+1</f>
        <v>42866</v>
      </c>
      <c r="G22" s="132" t="s">
        <v>74</v>
      </c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26"/>
      <c r="AM22" s="134">
        <f t="array" aca="1" ref="AM22" ca="1">IF(OR($F22=Fériés),0,IF(OR(TEXT(WEEKDAY($F22),"JJJJ")=Jours_chômés),1,3))</f>
        <v>3</v>
      </c>
    </row>
    <row r="23" spans="1:39">
      <c r="A23" s="147"/>
      <c r="B23" s="136"/>
      <c r="C23" s="136"/>
      <c r="D23" s="136"/>
      <c r="E23" s="137">
        <f>INT((F22-LOOKUP(F22,DATE(YEAR(F22)+{-1;0;1},1,3)-WEEKDAY(DATE(YEAR(F22)+{-1;0;1},1,3))+2))/7)+1</f>
        <v>19</v>
      </c>
      <c r="F23" s="138" t="str">
        <f ca="1">IF(ISERROR(VLOOKUP(F22,Fériés,1,FALSE)),PROPER(TEXT(F22,"JJJJ")),OFFSET(INDEX(Fériés,MATCH(F22,Fériés,0),),,1))</f>
        <v>Jeudi</v>
      </c>
      <c r="G23" s="139" t="s">
        <v>121</v>
      </c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26"/>
      <c r="AM23" s="134">
        <f t="shared" ref="AM23:AM86" ca="1" si="18">AM22</f>
        <v>3</v>
      </c>
    </row>
    <row r="24" spans="1:39">
      <c r="A24" s="147"/>
      <c r="B24" s="136"/>
      <c r="C24" s="136"/>
      <c r="D24" s="136"/>
      <c r="E24" s="137">
        <f>INT((F24-LOOKUP(F24,DATE(YEAR(F24)+{-1;0;1},1,3)-WEEKDAY(DATE(YEAR(F24)+{-1;0;1},1,3))+2))/7)+1</f>
        <v>19</v>
      </c>
      <c r="F24" s="131">
        <f t="shared" ref="F24" si="19">F22+1</f>
        <v>42867</v>
      </c>
      <c r="G24" s="132" t="s">
        <v>74</v>
      </c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26"/>
      <c r="AM24" s="134">
        <f t="array" aca="1" ref="AM24" ca="1">IF(OR($F24=Fériés),0,IF(OR(TEXT(WEEKDAY($F24),"JJJJ")=Jours_chômés),1,3))</f>
        <v>3</v>
      </c>
    </row>
    <row r="25" spans="1:39">
      <c r="A25" s="147"/>
      <c r="B25" s="136"/>
      <c r="C25" s="136"/>
      <c r="D25" s="136"/>
      <c r="E25" s="137">
        <f>INT((F24-LOOKUP(F24,DATE(YEAR(F24)+{-1;0;1},1,3)-WEEKDAY(DATE(YEAR(F24)+{-1;0;1},1,3))+2))/7)+1</f>
        <v>19</v>
      </c>
      <c r="F25" s="138" t="str">
        <f ca="1">IF(ISERROR(VLOOKUP(F24,Fériés,1,FALSE)),PROPER(TEXT(F24,"JJJJ")),OFFSET(INDEX(Fériés,MATCH(F24,Fériés,0),),,1))</f>
        <v>Vendredi</v>
      </c>
      <c r="G25" s="139" t="s">
        <v>121</v>
      </c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26"/>
      <c r="AM25" s="134">
        <f t="shared" ref="AM25:AM88" ca="1" si="20">AM24</f>
        <v>3</v>
      </c>
    </row>
    <row r="26" spans="1:39">
      <c r="A26" s="147"/>
      <c r="B26" s="136"/>
      <c r="C26" s="136"/>
      <c r="D26" s="136"/>
      <c r="E26" s="137">
        <f>INT((F26-LOOKUP(F26,DATE(YEAR(F26)+{-1;0;1},1,3)-WEEKDAY(DATE(YEAR(F26)+{-1;0;1},1,3))+2))/7)+1</f>
        <v>19</v>
      </c>
      <c r="F26" s="131">
        <f t="shared" ref="F26" si="21">F24+1</f>
        <v>42868</v>
      </c>
      <c r="G26" s="132" t="s">
        <v>74</v>
      </c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26"/>
      <c r="AM26" s="134">
        <f t="array" aca="1" ref="AM26" ca="1">IF(OR($F26=Fériés),0,IF(OR(TEXT(WEEKDAY($F26),"JJJJ")=Jours_chômés),1,3))</f>
        <v>1</v>
      </c>
    </row>
    <row r="27" spans="1:39">
      <c r="A27" s="147"/>
      <c r="B27" s="136"/>
      <c r="C27" s="136"/>
      <c r="D27" s="136"/>
      <c r="E27" s="137">
        <f>INT((F26-LOOKUP(F26,DATE(YEAR(F26)+{-1;0;1},1,3)-WEEKDAY(DATE(YEAR(F26)+{-1;0;1},1,3))+2))/7)+1</f>
        <v>19</v>
      </c>
      <c r="F27" s="138" t="str">
        <f ca="1">IF(ISERROR(VLOOKUP(F26,Fériés,1,FALSE)),PROPER(TEXT(F26,"JJJJ")),OFFSET(INDEX(Fériés,MATCH(F26,Fériés,0),),,1))</f>
        <v>Samedi</v>
      </c>
      <c r="G27" s="139" t="s">
        <v>121</v>
      </c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26"/>
      <c r="AM27" s="134">
        <f t="shared" ref="AM27:AM90" ca="1" si="22">AM26</f>
        <v>1</v>
      </c>
    </row>
    <row r="28" spans="1:39" ht="15" customHeight="1">
      <c r="A28" s="147"/>
      <c r="B28" s="136"/>
      <c r="C28" s="136"/>
      <c r="D28" s="136"/>
      <c r="E28" s="137">
        <f>INT((F28-LOOKUP(F28,DATE(YEAR(F28)+{-1;0;1},1,3)-WEEKDAY(DATE(YEAR(F28)+{-1;0;1},1,3))+2))/7)+1</f>
        <v>19</v>
      </c>
      <c r="F28" s="131">
        <f t="shared" ref="F28" si="23">F26+1</f>
        <v>42869</v>
      </c>
      <c r="G28" s="132" t="s">
        <v>74</v>
      </c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26"/>
      <c r="AM28" s="134">
        <f t="array" aca="1" ref="AM28" ca="1">IF(OR($F28=Fériés),0,IF(OR(TEXT(WEEKDAY($F28),"JJJJ")=Jours_chômés),1,3))</f>
        <v>1</v>
      </c>
    </row>
    <row r="29" spans="1:39">
      <c r="A29" s="147"/>
      <c r="B29" s="136"/>
      <c r="C29" s="136"/>
      <c r="D29" s="136"/>
      <c r="E29" s="137">
        <f>INT((F28-LOOKUP(F28,DATE(YEAR(F28)+{-1;0;1},1,3)-WEEKDAY(DATE(YEAR(F28)+{-1;0;1},1,3))+2))/7)+1</f>
        <v>19</v>
      </c>
      <c r="F29" s="138" t="str">
        <f ca="1">IF(ISERROR(VLOOKUP(F28,Fériés,1,FALSE)),PROPER(TEXT(F28,"JJJJ")),OFFSET(INDEX(Fériés,MATCH(F28,Fériés,0),),,1))</f>
        <v>Dimanche</v>
      </c>
      <c r="G29" s="139" t="s">
        <v>121</v>
      </c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26"/>
      <c r="AM29" s="134">
        <f t="shared" ref="AM29:AM92" ca="1" si="24">AM28</f>
        <v>1</v>
      </c>
    </row>
    <row r="30" spans="1:39" ht="15" customHeight="1">
      <c r="A30" s="147"/>
      <c r="B30" s="136"/>
      <c r="C30" s="136"/>
      <c r="D30" s="136"/>
      <c r="E30" s="137">
        <f>INT((F30-LOOKUP(F30,DATE(YEAR(F30)+{-1;0;1},1,3)-WEEKDAY(DATE(YEAR(F30)+{-1;0;1},1,3))+2))/7)+1</f>
        <v>20</v>
      </c>
      <c r="F30" s="131">
        <f t="shared" ref="F30" si="25">F28+1</f>
        <v>42870</v>
      </c>
      <c r="G30" s="132" t="s">
        <v>74</v>
      </c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26"/>
      <c r="AM30" s="134">
        <f t="array" aca="1" ref="AM30" ca="1">IF(OR($F30=Fériés),0,IF(OR(TEXT(WEEKDAY($F30),"JJJJ")=Jours_chômés),1,3))</f>
        <v>3</v>
      </c>
    </row>
    <row r="31" spans="1:39">
      <c r="A31" s="147"/>
      <c r="B31" s="136"/>
      <c r="C31" s="136"/>
      <c r="D31" s="136"/>
      <c r="E31" s="137">
        <f>INT((F30-LOOKUP(F30,DATE(YEAR(F30)+{-1;0;1},1,3)-WEEKDAY(DATE(YEAR(F30)+{-1;0;1},1,3))+2))/7)+1</f>
        <v>20</v>
      </c>
      <c r="F31" s="138" t="str">
        <f ca="1">IF(ISERROR(VLOOKUP(F30,Fériés,1,FALSE)),PROPER(TEXT(F30,"JJJJ")),OFFSET(INDEX(Fériés,MATCH(F30,Fériés,0),),,1))</f>
        <v>Lundi</v>
      </c>
      <c r="G31" s="139" t="s">
        <v>121</v>
      </c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26"/>
      <c r="AM31" s="134">
        <f t="shared" ref="AM31:AM94" ca="1" si="26">AM30</f>
        <v>3</v>
      </c>
    </row>
    <row r="32" spans="1:39">
      <c r="A32" s="147"/>
      <c r="B32" s="136"/>
      <c r="C32" s="136"/>
      <c r="D32" s="136"/>
      <c r="E32" s="137">
        <f>INT((F32-LOOKUP(F32,DATE(YEAR(F32)+{-1;0;1},1,3)-WEEKDAY(DATE(YEAR(F32)+{-1;0;1},1,3))+2))/7)+1</f>
        <v>20</v>
      </c>
      <c r="F32" s="131">
        <f t="shared" ref="F32" si="27">F30+1</f>
        <v>42871</v>
      </c>
      <c r="G32" s="132" t="s">
        <v>74</v>
      </c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26"/>
      <c r="AM32" s="134">
        <f t="array" aca="1" ref="AM32" ca="1">IF(OR($F32=Fériés),0,IF(OR(TEXT(WEEKDAY($F32),"JJJJ")=Jours_chômés),1,3))</f>
        <v>3</v>
      </c>
    </row>
    <row r="33" spans="1:39">
      <c r="A33" s="147"/>
      <c r="B33" s="136"/>
      <c r="C33" s="136"/>
      <c r="D33" s="136"/>
      <c r="E33" s="137">
        <f>INT((F32-LOOKUP(F32,DATE(YEAR(F32)+{-1;0;1},1,3)-WEEKDAY(DATE(YEAR(F32)+{-1;0;1},1,3))+2))/7)+1</f>
        <v>20</v>
      </c>
      <c r="F33" s="138" t="str">
        <f ca="1">IF(ISERROR(VLOOKUP(F32,Fériés,1,FALSE)),PROPER(TEXT(F32,"JJJJ")),OFFSET(INDEX(Fériés,MATCH(F32,Fériés,0),),,1))</f>
        <v>Mardi</v>
      </c>
      <c r="G33" s="139" t="s">
        <v>121</v>
      </c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26"/>
      <c r="AM33" s="134">
        <f t="shared" ref="AM33:AM96" ca="1" si="28">AM32</f>
        <v>3</v>
      </c>
    </row>
    <row r="34" spans="1:39">
      <c r="A34" s="147"/>
      <c r="B34" s="136"/>
      <c r="C34" s="136"/>
      <c r="D34" s="136"/>
      <c r="E34" s="137">
        <f>INT((F34-LOOKUP(F34,DATE(YEAR(F34)+{-1;0;1},1,3)-WEEKDAY(DATE(YEAR(F34)+{-1;0;1},1,3))+2))/7)+1</f>
        <v>20</v>
      </c>
      <c r="F34" s="131">
        <f t="shared" ref="F34" si="29">F32+1</f>
        <v>42872</v>
      </c>
      <c r="G34" s="132" t="s">
        <v>74</v>
      </c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26"/>
      <c r="AM34" s="134">
        <f t="array" aca="1" ref="AM34" ca="1">IF(OR($F34=Fériés),0,IF(OR(TEXT(WEEKDAY($F34),"JJJJ")=Jours_chômés),1,3))</f>
        <v>3</v>
      </c>
    </row>
    <row r="35" spans="1:39">
      <c r="A35" s="147"/>
      <c r="B35" s="136"/>
      <c r="C35" s="136"/>
      <c r="D35" s="136"/>
      <c r="E35" s="137">
        <f>INT((F34-LOOKUP(F34,DATE(YEAR(F34)+{-1;0;1},1,3)-WEEKDAY(DATE(YEAR(F34)+{-1;0;1},1,3))+2))/7)+1</f>
        <v>20</v>
      </c>
      <c r="F35" s="138" t="str">
        <f ca="1">IF(ISERROR(VLOOKUP(F34,Fériés,1,FALSE)),PROPER(TEXT(F34,"JJJJ")),OFFSET(INDEX(Fériés,MATCH(F34,Fériés,0),),,1))</f>
        <v>Mercredi</v>
      </c>
      <c r="G35" s="139" t="s">
        <v>121</v>
      </c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26"/>
      <c r="AM35" s="134">
        <f t="shared" ref="AM35:AM98" ca="1" si="30">AM34</f>
        <v>3</v>
      </c>
    </row>
    <row r="36" spans="1:39">
      <c r="A36" s="147"/>
      <c r="B36" s="136"/>
      <c r="C36" s="136"/>
      <c r="D36" s="136"/>
      <c r="E36" s="137">
        <f>INT((F36-LOOKUP(F36,DATE(YEAR(F36)+{-1;0;1},1,3)-WEEKDAY(DATE(YEAR(F36)+{-1;0;1},1,3))+2))/7)+1</f>
        <v>20</v>
      </c>
      <c r="F36" s="131">
        <f t="shared" ref="F36" si="31">F34+1</f>
        <v>42873</v>
      </c>
      <c r="G36" s="132" t="s">
        <v>74</v>
      </c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26"/>
      <c r="AM36" s="134">
        <f t="array" aca="1" ref="AM36" ca="1">IF(OR($F36=Fériés),0,IF(OR(TEXT(WEEKDAY($F36),"JJJJ")=Jours_chômés),1,3))</f>
        <v>3</v>
      </c>
    </row>
    <row r="37" spans="1:39">
      <c r="A37" s="147"/>
      <c r="B37" s="136"/>
      <c r="C37" s="136"/>
      <c r="D37" s="136"/>
      <c r="E37" s="137">
        <f>INT((F36-LOOKUP(F36,DATE(YEAR(F36)+{-1;0;1},1,3)-WEEKDAY(DATE(YEAR(F36)+{-1;0;1},1,3))+2))/7)+1</f>
        <v>20</v>
      </c>
      <c r="F37" s="138" t="str">
        <f ca="1">IF(ISERROR(VLOOKUP(F36,Fériés,1,FALSE)),PROPER(TEXT(F36,"JJJJ")),OFFSET(INDEX(Fériés,MATCH(F36,Fériés,0),),,1))</f>
        <v>Jeudi</v>
      </c>
      <c r="G37" s="139" t="s">
        <v>121</v>
      </c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26"/>
      <c r="AM37" s="134">
        <f t="shared" ref="AM37:AM100" ca="1" si="32">AM36</f>
        <v>3</v>
      </c>
    </row>
    <row r="38" spans="1:39">
      <c r="A38" s="147"/>
      <c r="B38" s="136"/>
      <c r="C38" s="136"/>
      <c r="D38" s="136"/>
      <c r="E38" s="137">
        <f>INT((F38-LOOKUP(F38,DATE(YEAR(F38)+{-1;0;1},1,3)-WEEKDAY(DATE(YEAR(F38)+{-1;0;1},1,3))+2))/7)+1</f>
        <v>20</v>
      </c>
      <c r="F38" s="131">
        <f t="shared" ref="F38" si="33">F36+1</f>
        <v>42874</v>
      </c>
      <c r="G38" s="132" t="s">
        <v>74</v>
      </c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26"/>
      <c r="AM38" s="134">
        <f t="array" aca="1" ref="AM38" ca="1">IF(OR($F38=Fériés),0,IF(OR(TEXT(WEEKDAY($F38),"JJJJ")=Jours_chômés),1,3))</f>
        <v>3</v>
      </c>
    </row>
    <row r="39" spans="1:39">
      <c r="A39" s="147"/>
      <c r="B39" s="136"/>
      <c r="C39" s="136"/>
      <c r="D39" s="136"/>
      <c r="E39" s="137">
        <f>INT((F38-LOOKUP(F38,DATE(YEAR(F38)+{-1;0;1},1,3)-WEEKDAY(DATE(YEAR(F38)+{-1;0;1},1,3))+2))/7)+1</f>
        <v>20</v>
      </c>
      <c r="F39" s="138" t="str">
        <f ca="1">IF(ISERROR(VLOOKUP(F38,Fériés,1,FALSE)),PROPER(TEXT(F38,"JJJJ")),OFFSET(INDEX(Fériés,MATCH(F38,Fériés,0),),,1))</f>
        <v>Vendredi</v>
      </c>
      <c r="G39" s="139" t="s">
        <v>121</v>
      </c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26"/>
      <c r="AM39" s="134">
        <f t="shared" ref="AM39:AM102" ca="1" si="34">AM38</f>
        <v>3</v>
      </c>
    </row>
    <row r="40" spans="1:39">
      <c r="A40" s="147"/>
      <c r="B40" s="136"/>
      <c r="C40" s="136"/>
      <c r="D40" s="136"/>
      <c r="E40" s="137">
        <f>INT((F40-LOOKUP(F40,DATE(YEAR(F40)+{-1;0;1},1,3)-WEEKDAY(DATE(YEAR(F40)+{-1;0;1},1,3))+2))/7)+1</f>
        <v>20</v>
      </c>
      <c r="F40" s="131">
        <f t="shared" ref="F40" si="35">F38+1</f>
        <v>42875</v>
      </c>
      <c r="G40" s="132" t="s">
        <v>74</v>
      </c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26"/>
      <c r="AM40" s="134">
        <f t="array" aca="1" ref="AM40" ca="1">IF(OR($F40=Fériés),0,IF(OR(TEXT(WEEKDAY($F40),"JJJJ")=Jours_chômés),1,3))</f>
        <v>1</v>
      </c>
    </row>
    <row r="41" spans="1:39">
      <c r="A41" s="147"/>
      <c r="B41" s="136"/>
      <c r="C41" s="136"/>
      <c r="D41" s="136"/>
      <c r="E41" s="137">
        <f>INT((F40-LOOKUP(F40,DATE(YEAR(F40)+{-1;0;1},1,3)-WEEKDAY(DATE(YEAR(F40)+{-1;0;1},1,3))+2))/7)+1</f>
        <v>20</v>
      </c>
      <c r="F41" s="138" t="str">
        <f ca="1">IF(ISERROR(VLOOKUP(F40,Fériés,1,FALSE)),PROPER(TEXT(F40,"JJJJ")),OFFSET(INDEX(Fériés,MATCH(F40,Fériés,0),),,1))</f>
        <v>Samedi</v>
      </c>
      <c r="G41" s="139" t="s">
        <v>121</v>
      </c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26"/>
      <c r="AM41" s="134">
        <f t="shared" ref="AM41:AM104" ca="1" si="36">AM40</f>
        <v>1</v>
      </c>
    </row>
    <row r="42" spans="1:39">
      <c r="A42" s="147"/>
      <c r="B42" s="136"/>
      <c r="C42" s="136"/>
      <c r="D42" s="136"/>
      <c r="E42" s="137">
        <f>INT((F42-LOOKUP(F42,DATE(YEAR(F42)+{-1;0;1},1,3)-WEEKDAY(DATE(YEAR(F42)+{-1;0;1},1,3))+2))/7)+1</f>
        <v>20</v>
      </c>
      <c r="F42" s="131">
        <f t="shared" ref="F42" si="37">F40+1</f>
        <v>42876</v>
      </c>
      <c r="G42" s="132" t="s">
        <v>74</v>
      </c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26"/>
      <c r="AM42" s="134">
        <f t="array" aca="1" ref="AM42" ca="1">IF(OR($F42=Fériés),0,IF(OR(TEXT(WEEKDAY($F42),"JJJJ")=Jours_chômés),1,3))</f>
        <v>1</v>
      </c>
    </row>
    <row r="43" spans="1:39">
      <c r="A43" s="147"/>
      <c r="B43" s="136"/>
      <c r="C43" s="136"/>
      <c r="D43" s="136"/>
      <c r="E43" s="137">
        <f>INT((F42-LOOKUP(F42,DATE(YEAR(F42)+{-1;0;1},1,3)-WEEKDAY(DATE(YEAR(F42)+{-1;0;1},1,3))+2))/7)+1</f>
        <v>20</v>
      </c>
      <c r="F43" s="138" t="str">
        <f ca="1">IF(ISERROR(VLOOKUP(F42,Fériés,1,FALSE)),PROPER(TEXT(F42,"JJJJ")),OFFSET(INDEX(Fériés,MATCH(F42,Fériés,0),),,1))</f>
        <v>Dimanche</v>
      </c>
      <c r="G43" s="139" t="s">
        <v>121</v>
      </c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26"/>
      <c r="AM43" s="134">
        <f t="shared" ref="AM43:AM106" ca="1" si="38">AM42</f>
        <v>1</v>
      </c>
    </row>
    <row r="44" spans="1:39">
      <c r="A44" s="147"/>
      <c r="B44" s="136"/>
      <c r="C44" s="136"/>
      <c r="D44" s="136"/>
      <c r="E44" s="137">
        <f>INT((F44-LOOKUP(F44,DATE(YEAR(F44)+{-1;0;1},1,3)-WEEKDAY(DATE(YEAR(F44)+{-1;0;1},1,3))+2))/7)+1</f>
        <v>21</v>
      </c>
      <c r="F44" s="131">
        <f t="shared" ref="F44" si="39">F42+1</f>
        <v>42877</v>
      </c>
      <c r="G44" s="132" t="s">
        <v>74</v>
      </c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26"/>
      <c r="AM44" s="134">
        <f t="array" aca="1" ref="AM44" ca="1">IF(OR($F44=Fériés),0,IF(OR(TEXT(WEEKDAY($F44),"JJJJ")=Jours_chômés),1,3))</f>
        <v>3</v>
      </c>
    </row>
    <row r="45" spans="1:39">
      <c r="A45" s="147"/>
      <c r="B45" s="136"/>
      <c r="C45" s="136"/>
      <c r="D45" s="136"/>
      <c r="E45" s="137">
        <f>INT((F44-LOOKUP(F44,DATE(YEAR(F44)+{-1;0;1},1,3)-WEEKDAY(DATE(YEAR(F44)+{-1;0;1},1,3))+2))/7)+1</f>
        <v>21</v>
      </c>
      <c r="F45" s="138" t="str">
        <f ca="1">IF(ISERROR(VLOOKUP(F44,Fériés,1,FALSE)),PROPER(TEXT(F44,"JJJJ")),OFFSET(INDEX(Fériés,MATCH(F44,Fériés,0),),,1))</f>
        <v>Lundi</v>
      </c>
      <c r="G45" s="139" t="s">
        <v>121</v>
      </c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26"/>
      <c r="AM45" s="134">
        <f t="shared" ref="AM45:AM108" ca="1" si="40">AM44</f>
        <v>3</v>
      </c>
    </row>
    <row r="46" spans="1:39">
      <c r="A46" s="147"/>
      <c r="B46" s="136"/>
      <c r="C46" s="136"/>
      <c r="D46" s="136"/>
      <c r="E46" s="137">
        <f>INT((F46-LOOKUP(F46,DATE(YEAR(F46)+{-1;0;1},1,3)-WEEKDAY(DATE(YEAR(F46)+{-1;0;1},1,3))+2))/7)+1</f>
        <v>21</v>
      </c>
      <c r="F46" s="131">
        <f t="shared" ref="F46" si="41">F44+1</f>
        <v>42878</v>
      </c>
      <c r="G46" s="132" t="s">
        <v>74</v>
      </c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26"/>
      <c r="AM46" s="134">
        <f t="array" aca="1" ref="AM46" ca="1">IF(OR($F46=Fériés),0,IF(OR(TEXT(WEEKDAY($F46),"JJJJ")=Jours_chômés),1,3))</f>
        <v>3</v>
      </c>
    </row>
    <row r="47" spans="1:39">
      <c r="A47" s="147"/>
      <c r="B47" s="136"/>
      <c r="C47" s="136"/>
      <c r="D47" s="136"/>
      <c r="E47" s="137">
        <f>INT((F46-LOOKUP(F46,DATE(YEAR(F46)+{-1;0;1},1,3)-WEEKDAY(DATE(YEAR(F46)+{-1;0;1},1,3))+2))/7)+1</f>
        <v>21</v>
      </c>
      <c r="F47" s="138" t="str">
        <f ca="1">IF(ISERROR(VLOOKUP(F46,Fériés,1,FALSE)),PROPER(TEXT(F46,"JJJJ")),OFFSET(INDEX(Fériés,MATCH(F46,Fériés,0),),,1))</f>
        <v>Mardi</v>
      </c>
      <c r="G47" s="139" t="s">
        <v>121</v>
      </c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26"/>
      <c r="AM47" s="134">
        <f t="shared" ref="AM47:AM110" ca="1" si="42">AM46</f>
        <v>3</v>
      </c>
    </row>
    <row r="48" spans="1:39">
      <c r="A48" s="135"/>
      <c r="B48" s="136"/>
      <c r="C48" s="136"/>
      <c r="D48" s="136"/>
      <c r="E48" s="137">
        <f>INT((F48-LOOKUP(F48,DATE(YEAR(F48)+{-1;0;1},1,3)-WEEKDAY(DATE(YEAR(F48)+{-1;0;1},1,3))+2))/7)+1</f>
        <v>21</v>
      </c>
      <c r="F48" s="131">
        <f t="shared" ref="F48" si="43">F46+1</f>
        <v>42879</v>
      </c>
      <c r="G48" s="132" t="s">
        <v>74</v>
      </c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26"/>
      <c r="AM48" s="134">
        <f t="array" aca="1" ref="AM48" ca="1">IF(OR($F48=Fériés),0,IF(OR(TEXT(WEEKDAY($F48),"JJJJ")=Jours_chômés),1,3))</f>
        <v>3</v>
      </c>
    </row>
    <row r="49" spans="1:39">
      <c r="A49" s="135"/>
      <c r="B49" s="136"/>
      <c r="C49" s="136"/>
      <c r="D49" s="136"/>
      <c r="E49" s="137">
        <f>INT((F48-LOOKUP(F48,DATE(YEAR(F48)+{-1;0;1},1,3)-WEEKDAY(DATE(YEAR(F48)+{-1;0;1},1,3))+2))/7)+1</f>
        <v>21</v>
      </c>
      <c r="F49" s="138" t="str">
        <f ca="1">IF(ISERROR(VLOOKUP(F48,Fériés,1,FALSE)),PROPER(TEXT(F48,"JJJJ")),OFFSET(INDEX(Fériés,MATCH(F48,Fériés,0),),,1))</f>
        <v>Mercredi</v>
      </c>
      <c r="G49" s="139" t="s">
        <v>121</v>
      </c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26"/>
      <c r="AM49" s="134">
        <f t="shared" ref="AM49:AM112" ca="1" si="44">AM48</f>
        <v>3</v>
      </c>
    </row>
    <row r="50" spans="1:39">
      <c r="A50" s="135"/>
      <c r="B50" s="136"/>
      <c r="C50" s="136"/>
      <c r="D50" s="136"/>
      <c r="E50" s="137">
        <f>INT((F50-LOOKUP(F50,DATE(YEAR(F50)+{-1;0;1},1,3)-WEEKDAY(DATE(YEAR(F50)+{-1;0;1},1,3))+2))/7)+1</f>
        <v>21</v>
      </c>
      <c r="F50" s="131">
        <f t="shared" ref="F50" si="45">F48+1</f>
        <v>42880</v>
      </c>
      <c r="G50" s="132" t="s">
        <v>74</v>
      </c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26"/>
      <c r="AM50" s="134">
        <f t="array" aca="1" ref="AM50" ca="1">IF(OR($F50=Fériés),0,IF(OR(TEXT(WEEKDAY($F50),"JJJJ")=Jours_chômés),1,3))</f>
        <v>0</v>
      </c>
    </row>
    <row r="51" spans="1:39">
      <c r="A51" s="135"/>
      <c r="B51" s="136"/>
      <c r="C51" s="136"/>
      <c r="D51" s="136"/>
      <c r="E51" s="137">
        <f>INT((F50-LOOKUP(F50,DATE(YEAR(F50)+{-1;0;1},1,3)-WEEKDAY(DATE(YEAR(F50)+{-1;0;1},1,3))+2))/7)+1</f>
        <v>21</v>
      </c>
      <c r="F51" s="138" t="str">
        <f ca="1">IF(ISERROR(VLOOKUP(F50,Fériés,1,FALSE)),PROPER(TEXT(F50,"JJJJ")),OFFSET(INDEX(Fériés,MATCH(F50,Fériés,0),),,1))</f>
        <v>Jeudi de l'ascension</v>
      </c>
      <c r="G51" s="139" t="s">
        <v>121</v>
      </c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26"/>
      <c r="AM51" s="134">
        <f t="shared" ref="AM51:AM114" ca="1" si="46">AM50</f>
        <v>0</v>
      </c>
    </row>
    <row r="52" spans="1:39">
      <c r="A52" s="135"/>
      <c r="B52" s="136"/>
      <c r="C52" s="136"/>
      <c r="D52" s="136"/>
      <c r="E52" s="137">
        <f>INT((F52-LOOKUP(F52,DATE(YEAR(F52)+{-1;0;1},1,3)-WEEKDAY(DATE(YEAR(F52)+{-1;0;1},1,3))+2))/7)+1</f>
        <v>21</v>
      </c>
      <c r="F52" s="131">
        <f t="shared" ref="F52" si="47">F50+1</f>
        <v>42881</v>
      </c>
      <c r="G52" s="132" t="s">
        <v>74</v>
      </c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26"/>
      <c r="AM52" s="134">
        <f t="array" aca="1" ref="AM52" ca="1">IF(OR($F52=Fériés),0,IF(OR(TEXT(WEEKDAY($F52),"JJJJ")=Jours_chômés),1,3))</f>
        <v>3</v>
      </c>
    </row>
    <row r="53" spans="1:39">
      <c r="A53" s="135"/>
      <c r="B53" s="136"/>
      <c r="C53" s="136"/>
      <c r="D53" s="136"/>
      <c r="E53" s="137">
        <f>INT((F52-LOOKUP(F52,DATE(YEAR(F52)+{-1;0;1},1,3)-WEEKDAY(DATE(YEAR(F52)+{-1;0;1},1,3))+2))/7)+1</f>
        <v>21</v>
      </c>
      <c r="F53" s="138" t="str">
        <f ca="1">IF(ISERROR(VLOOKUP(F52,Fériés,1,FALSE)),PROPER(TEXT(F52,"JJJJ")),OFFSET(INDEX(Fériés,MATCH(F52,Fériés,0),),,1))</f>
        <v>Vendredi</v>
      </c>
      <c r="G53" s="139" t="s">
        <v>121</v>
      </c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26"/>
      <c r="AM53" s="134">
        <f t="shared" ref="AM53:AM116" ca="1" si="48">AM52</f>
        <v>3</v>
      </c>
    </row>
    <row r="54" spans="1:39">
      <c r="A54" s="135"/>
      <c r="B54" s="136"/>
      <c r="C54" s="136"/>
      <c r="D54" s="136"/>
      <c r="E54" s="137">
        <f>INT((F54-LOOKUP(F54,DATE(YEAR(F54)+{-1;0;1},1,3)-WEEKDAY(DATE(YEAR(F54)+{-1;0;1},1,3))+2))/7)+1</f>
        <v>21</v>
      </c>
      <c r="F54" s="131">
        <f t="shared" ref="F54" si="49">F52+1</f>
        <v>42882</v>
      </c>
      <c r="G54" s="132" t="s">
        <v>74</v>
      </c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26"/>
      <c r="AM54" s="134">
        <f t="array" aca="1" ref="AM54" ca="1">IF(OR($F54=Fériés),0,IF(OR(TEXT(WEEKDAY($F54),"JJJJ")=Jours_chômés),1,3))</f>
        <v>1</v>
      </c>
    </row>
    <row r="55" spans="1:39">
      <c r="A55" s="135"/>
      <c r="B55" s="136"/>
      <c r="C55" s="136"/>
      <c r="D55" s="136"/>
      <c r="E55" s="137">
        <f>INT((F54-LOOKUP(F54,DATE(YEAR(F54)+{-1;0;1},1,3)-WEEKDAY(DATE(YEAR(F54)+{-1;0;1},1,3))+2))/7)+1</f>
        <v>21</v>
      </c>
      <c r="F55" s="138" t="str">
        <f ca="1">IF(ISERROR(VLOOKUP(F54,Fériés,1,FALSE)),PROPER(TEXT(F54,"JJJJ")),OFFSET(INDEX(Fériés,MATCH(F54,Fériés,0),),,1))</f>
        <v>Samedi</v>
      </c>
      <c r="G55" s="139" t="s">
        <v>121</v>
      </c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26"/>
      <c r="AM55" s="134">
        <f t="shared" ref="AM55:AM118" ca="1" si="50">AM54</f>
        <v>1</v>
      </c>
    </row>
    <row r="56" spans="1:39">
      <c r="A56" s="135"/>
      <c r="B56" s="136"/>
      <c r="C56" s="136"/>
      <c r="D56" s="136"/>
      <c r="E56" s="137">
        <f>INT((F56-LOOKUP(F56,DATE(YEAR(F56)+{-1;0;1},1,3)-WEEKDAY(DATE(YEAR(F56)+{-1;0;1},1,3))+2))/7)+1</f>
        <v>21</v>
      </c>
      <c r="F56" s="131">
        <f t="shared" ref="F56" si="51">F54+1</f>
        <v>42883</v>
      </c>
      <c r="G56" s="132" t="s">
        <v>74</v>
      </c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26"/>
      <c r="AM56" s="134">
        <f t="array" aca="1" ref="AM56" ca="1">IF(OR($F56=Fériés),0,IF(OR(TEXT(WEEKDAY($F56),"JJJJ")=Jours_chômés),1,3))</f>
        <v>1</v>
      </c>
    </row>
    <row r="57" spans="1:39">
      <c r="A57" s="135"/>
      <c r="B57" s="136"/>
      <c r="C57" s="136"/>
      <c r="D57" s="136"/>
      <c r="E57" s="137">
        <f>INT((F56-LOOKUP(F56,DATE(YEAR(F56)+{-1;0;1},1,3)-WEEKDAY(DATE(YEAR(F56)+{-1;0;1},1,3))+2))/7)+1</f>
        <v>21</v>
      </c>
      <c r="F57" s="138" t="str">
        <f ca="1">IF(ISERROR(VLOOKUP(F56,Fériés,1,FALSE)),PROPER(TEXT(F56,"JJJJ")),OFFSET(INDEX(Fériés,MATCH(F56,Fériés,0),),,1))</f>
        <v>Dimanche</v>
      </c>
      <c r="G57" s="139" t="s">
        <v>121</v>
      </c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26"/>
      <c r="AM57" s="134">
        <f t="shared" ref="AM57:AM120" ca="1" si="52">AM56</f>
        <v>1</v>
      </c>
    </row>
    <row r="58" spans="1:39">
      <c r="A58" s="135"/>
      <c r="B58" s="136"/>
      <c r="C58" s="136"/>
      <c r="D58" s="136"/>
      <c r="E58" s="137">
        <f>INT((F58-LOOKUP(F58,DATE(YEAR(F58)+{-1;0;1},1,3)-WEEKDAY(DATE(YEAR(F58)+{-1;0;1},1,3))+2))/7)+1</f>
        <v>22</v>
      </c>
      <c r="F58" s="131">
        <f t="shared" ref="F58" si="53">F56+1</f>
        <v>42884</v>
      </c>
      <c r="G58" s="132" t="s">
        <v>74</v>
      </c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26"/>
      <c r="AM58" s="134">
        <f t="array" aca="1" ref="AM58" ca="1">IF(OR($F58=Fériés),0,IF(OR(TEXT(WEEKDAY($F58),"JJJJ")=Jours_chômés),1,3))</f>
        <v>3</v>
      </c>
    </row>
    <row r="59" spans="1:39">
      <c r="A59" s="135"/>
      <c r="B59" s="136"/>
      <c r="C59" s="136"/>
      <c r="D59" s="136"/>
      <c r="E59" s="137">
        <f>INT((F58-LOOKUP(F58,DATE(YEAR(F58)+{-1;0;1},1,3)-WEEKDAY(DATE(YEAR(F58)+{-1;0;1},1,3))+2))/7)+1</f>
        <v>22</v>
      </c>
      <c r="F59" s="138" t="str">
        <f ca="1">IF(ISERROR(VLOOKUP(F58,Fériés,1,FALSE)),PROPER(TEXT(F58,"JJJJ")),OFFSET(INDEX(Fériés,MATCH(F58,Fériés,0),),,1))</f>
        <v>Lundi</v>
      </c>
      <c r="G59" s="139" t="s">
        <v>121</v>
      </c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26"/>
      <c r="AM59" s="134">
        <f t="shared" ref="AM59:AM122" ca="1" si="54">AM58</f>
        <v>3</v>
      </c>
    </row>
    <row r="60" spans="1:39">
      <c r="A60" s="135"/>
      <c r="B60" s="136"/>
      <c r="C60" s="136"/>
      <c r="D60" s="136"/>
      <c r="E60" s="137">
        <f>INT((F60-LOOKUP(F60,DATE(YEAR(F60)+{-1;0;1},1,3)-WEEKDAY(DATE(YEAR(F60)+{-1;0;1},1,3))+2))/7)+1</f>
        <v>22</v>
      </c>
      <c r="F60" s="131">
        <f t="shared" ref="F60" si="55">F58+1</f>
        <v>42885</v>
      </c>
      <c r="G60" s="132" t="s">
        <v>74</v>
      </c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26"/>
      <c r="AM60" s="134">
        <f t="array" aca="1" ref="AM60" ca="1">IF(OR($F60=Fériés),0,IF(OR(TEXT(WEEKDAY($F60),"JJJJ")=Jours_chômés),1,3))</f>
        <v>3</v>
      </c>
    </row>
    <row r="61" spans="1:39">
      <c r="A61" s="135"/>
      <c r="B61" s="136"/>
      <c r="C61" s="136"/>
      <c r="D61" s="136"/>
      <c r="E61" s="137">
        <f>INT((F60-LOOKUP(F60,DATE(YEAR(F60)+{-1;0;1},1,3)-WEEKDAY(DATE(YEAR(F60)+{-1;0;1},1,3))+2))/7)+1</f>
        <v>22</v>
      </c>
      <c r="F61" s="138" t="str">
        <f ca="1">IF(ISERROR(VLOOKUP(F60,Fériés,1,FALSE)),PROPER(TEXT(F60,"JJJJ")),OFFSET(INDEX(Fériés,MATCH(F60,Fériés,0),),,1))</f>
        <v>Mardi</v>
      </c>
      <c r="G61" s="139" t="s">
        <v>121</v>
      </c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26"/>
      <c r="AM61" s="134">
        <f t="shared" ref="AM61:AM124" ca="1" si="56">AM60</f>
        <v>3</v>
      </c>
    </row>
    <row r="62" spans="1:39">
      <c r="A62" s="135"/>
      <c r="B62" s="136"/>
      <c r="C62" s="136"/>
      <c r="D62" s="136"/>
      <c r="E62" s="137">
        <f>INT((F62-LOOKUP(F62,DATE(YEAR(F62)+{-1;0;1},1,3)-WEEKDAY(DATE(YEAR(F62)+{-1;0;1},1,3))+2))/7)+1</f>
        <v>22</v>
      </c>
      <c r="F62" s="131">
        <f t="shared" ref="F62" si="57">F60+1</f>
        <v>42886</v>
      </c>
      <c r="G62" s="132" t="s">
        <v>74</v>
      </c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26"/>
      <c r="AM62" s="134">
        <f t="array" aca="1" ref="AM62" ca="1">IF(OR($F62=Fériés),0,IF(OR(TEXT(WEEKDAY($F62),"JJJJ")=Jours_chômés),1,3))</f>
        <v>3</v>
      </c>
    </row>
    <row r="63" spans="1:39">
      <c r="A63" s="135"/>
      <c r="B63" s="136"/>
      <c r="C63" s="136"/>
      <c r="D63" s="136"/>
      <c r="E63" s="137">
        <f>INT((F62-LOOKUP(F62,DATE(YEAR(F62)+{-1;0;1},1,3)-WEEKDAY(DATE(YEAR(F62)+{-1;0;1},1,3))+2))/7)+1</f>
        <v>22</v>
      </c>
      <c r="F63" s="138" t="str">
        <f ca="1">IF(ISERROR(VLOOKUP(F62,Fériés,1,FALSE)),PROPER(TEXT(F62,"JJJJ")),OFFSET(INDEX(Fériés,MATCH(F62,Fériés,0),),,1))</f>
        <v>Mercredi</v>
      </c>
      <c r="G63" s="139" t="s">
        <v>121</v>
      </c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26"/>
      <c r="AM63" s="134">
        <f t="shared" ref="AM63:AM126" ca="1" si="58">AM62</f>
        <v>3</v>
      </c>
    </row>
    <row r="64" spans="1:39" ht="15" customHeight="1">
      <c r="A64" s="135"/>
      <c r="B64" s="136"/>
      <c r="C64" s="136"/>
      <c r="D64" s="136"/>
      <c r="E64" s="137">
        <f>INT((F64-LOOKUP(F64,DATE(YEAR(F64)+{-1;0;1},1,3)-WEEKDAY(DATE(YEAR(F64)+{-1;0;1},1,3))+2))/7)+1</f>
        <v>22</v>
      </c>
      <c r="F64" s="131">
        <f t="shared" ref="F64" si="59">F62+1</f>
        <v>42887</v>
      </c>
      <c r="G64" s="132" t="s">
        <v>74</v>
      </c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26"/>
      <c r="AM64" s="134">
        <f t="array" aca="1" ref="AM64" ca="1">IF(OR($F64=Fériés),0,IF(OR(TEXT(WEEKDAY($F64),"JJJJ")=Jours_chômés),1,3))</f>
        <v>3</v>
      </c>
    </row>
    <row r="65" spans="1:39">
      <c r="A65" s="135"/>
      <c r="B65" s="136"/>
      <c r="C65" s="136"/>
      <c r="D65" s="136"/>
      <c r="E65" s="137">
        <f>INT((F64-LOOKUP(F64,DATE(YEAR(F64)+{-1;0;1},1,3)-WEEKDAY(DATE(YEAR(F64)+{-1;0;1},1,3))+2))/7)+1</f>
        <v>22</v>
      </c>
      <c r="F65" s="138" t="str">
        <f ca="1">IF(ISERROR(VLOOKUP(F64,Fériés,1,FALSE)),PROPER(TEXT(F64,"JJJJ")),OFFSET(INDEX(Fériés,MATCH(F64,Fériés,0),),,1))</f>
        <v>Jeudi</v>
      </c>
      <c r="G65" s="139" t="s">
        <v>121</v>
      </c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26"/>
      <c r="AM65" s="134">
        <f t="shared" ref="AM65:AM128" ca="1" si="60">AM64</f>
        <v>3</v>
      </c>
    </row>
    <row r="66" spans="1:39">
      <c r="A66" s="135"/>
      <c r="B66" s="136"/>
      <c r="C66" s="136"/>
      <c r="D66" s="136"/>
      <c r="E66" s="137">
        <f>INT((F66-LOOKUP(F66,DATE(YEAR(F66)+{-1;0;1},1,3)-WEEKDAY(DATE(YEAR(F66)+{-1;0;1},1,3))+2))/7)+1</f>
        <v>22</v>
      </c>
      <c r="F66" s="131">
        <f t="shared" ref="F66" si="61">F64+1</f>
        <v>42888</v>
      </c>
      <c r="G66" s="132" t="s">
        <v>74</v>
      </c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26"/>
      <c r="AM66" s="134">
        <f t="array" aca="1" ref="AM66" ca="1">IF(OR($F66=Fériés),0,IF(OR(TEXT(WEEKDAY($F66),"JJJJ")=Jours_chômés),1,3))</f>
        <v>3</v>
      </c>
    </row>
    <row r="67" spans="1:39">
      <c r="A67" s="135"/>
      <c r="B67" s="136"/>
      <c r="C67" s="136"/>
      <c r="D67" s="136"/>
      <c r="E67" s="137">
        <f>INT((F66-LOOKUP(F66,DATE(YEAR(F66)+{-1;0;1},1,3)-WEEKDAY(DATE(YEAR(F66)+{-1;0;1},1,3))+2))/7)+1</f>
        <v>22</v>
      </c>
      <c r="F67" s="138" t="str">
        <f ca="1">IF(ISERROR(VLOOKUP(F66,Fériés,1,FALSE)),PROPER(TEXT(F66,"JJJJ")),OFFSET(INDEX(Fériés,MATCH(F66,Fériés,0),),,1))</f>
        <v>Vendredi</v>
      </c>
      <c r="G67" s="139" t="s">
        <v>121</v>
      </c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26"/>
      <c r="AM67" s="134">
        <f t="shared" ref="AM67:AM130" ca="1" si="62">AM66</f>
        <v>3</v>
      </c>
    </row>
    <row r="68" spans="1:39">
      <c r="A68" s="135"/>
      <c r="B68" s="136"/>
      <c r="C68" s="136"/>
      <c r="D68" s="136"/>
      <c r="E68" s="137">
        <f>INT((F68-LOOKUP(F68,DATE(YEAR(F68)+{-1;0;1},1,3)-WEEKDAY(DATE(YEAR(F68)+{-1;0;1},1,3))+2))/7)+1</f>
        <v>22</v>
      </c>
      <c r="F68" s="131">
        <f t="shared" ref="F68" si="63">F66+1</f>
        <v>42889</v>
      </c>
      <c r="G68" s="132" t="s">
        <v>74</v>
      </c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26"/>
      <c r="AM68" s="134">
        <f t="array" aca="1" ref="AM68" ca="1">IF(OR($F68=Fériés),0,IF(OR(TEXT(WEEKDAY($F68),"JJJJ")=Jours_chômés),1,3))</f>
        <v>1</v>
      </c>
    </row>
    <row r="69" spans="1:39">
      <c r="A69" s="135"/>
      <c r="B69" s="136"/>
      <c r="C69" s="136"/>
      <c r="D69" s="136"/>
      <c r="E69" s="137">
        <f>INT((F68-LOOKUP(F68,DATE(YEAR(F68)+{-1;0;1},1,3)-WEEKDAY(DATE(YEAR(F68)+{-1;0;1},1,3))+2))/7)+1</f>
        <v>22</v>
      </c>
      <c r="F69" s="138" t="str">
        <f ca="1">IF(ISERROR(VLOOKUP(F68,Fériés,1,FALSE)),PROPER(TEXT(F68,"JJJJ")),OFFSET(INDEX(Fériés,MATCH(F68,Fériés,0),),,1))</f>
        <v>Samedi</v>
      </c>
      <c r="G69" s="139" t="s">
        <v>121</v>
      </c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26"/>
      <c r="AM69" s="134">
        <f t="shared" ref="AM69:AM132" ca="1" si="64">AM68</f>
        <v>1</v>
      </c>
    </row>
    <row r="70" spans="1:39">
      <c r="A70" s="135"/>
      <c r="B70" s="136"/>
      <c r="C70" s="136"/>
      <c r="D70" s="136"/>
      <c r="E70" s="137">
        <f>INT((F70-LOOKUP(F70,DATE(YEAR(F70)+{-1;0;1},1,3)-WEEKDAY(DATE(YEAR(F70)+{-1;0;1},1,3))+2))/7)+1</f>
        <v>22</v>
      </c>
      <c r="F70" s="131">
        <f t="shared" ref="F70" si="65">F68+1</f>
        <v>42890</v>
      </c>
      <c r="G70" s="132" t="s">
        <v>74</v>
      </c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26"/>
      <c r="AM70" s="134">
        <f t="array" aca="1" ref="AM70" ca="1">IF(OR($F70=Fériés),0,IF(OR(TEXT(WEEKDAY($F70),"JJJJ")=Jours_chômés),1,3))</f>
        <v>1</v>
      </c>
    </row>
    <row r="71" spans="1:39">
      <c r="A71" s="135"/>
      <c r="B71" s="136"/>
      <c r="C71" s="136"/>
      <c r="D71" s="136"/>
      <c r="E71" s="137">
        <f>INT((F70-LOOKUP(F70,DATE(YEAR(F70)+{-1;0;1},1,3)-WEEKDAY(DATE(YEAR(F70)+{-1;0;1},1,3))+2))/7)+1</f>
        <v>22</v>
      </c>
      <c r="F71" s="138" t="str">
        <f ca="1">IF(ISERROR(VLOOKUP(F70,Fériés,1,FALSE)),PROPER(TEXT(F70,"JJJJ")),OFFSET(INDEX(Fériés,MATCH(F70,Fériés,0),),,1))</f>
        <v>Dimanche</v>
      </c>
      <c r="G71" s="139" t="s">
        <v>121</v>
      </c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26"/>
      <c r="AM71" s="134">
        <f t="shared" ref="AM71:AM134" ca="1" si="66">AM70</f>
        <v>1</v>
      </c>
    </row>
    <row r="72" spans="1:39">
      <c r="A72" s="135"/>
      <c r="B72" s="136"/>
      <c r="C72" s="136"/>
      <c r="D72" s="136"/>
      <c r="E72" s="137">
        <f>INT((F72-LOOKUP(F72,DATE(YEAR(F72)+{-1;0;1},1,3)-WEEKDAY(DATE(YEAR(F72)+{-1;0;1},1,3))+2))/7)+1</f>
        <v>23</v>
      </c>
      <c r="F72" s="131">
        <f t="shared" ref="F72" si="67">F70+1</f>
        <v>42891</v>
      </c>
      <c r="G72" s="132" t="s">
        <v>74</v>
      </c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26"/>
      <c r="AM72" s="134">
        <f t="array" aca="1" ref="AM72" ca="1">IF(OR($F72=Fériés),0,IF(OR(TEXT(WEEKDAY($F72),"JJJJ")=Jours_chômés),1,3))</f>
        <v>0</v>
      </c>
    </row>
    <row r="73" spans="1:39">
      <c r="A73" s="135"/>
      <c r="B73" s="136"/>
      <c r="C73" s="136"/>
      <c r="D73" s="136"/>
      <c r="E73" s="137">
        <f>INT((F72-LOOKUP(F72,DATE(YEAR(F72)+{-1;0;1},1,3)-WEEKDAY(DATE(YEAR(F72)+{-1;0;1},1,3))+2))/7)+1</f>
        <v>23</v>
      </c>
      <c r="F73" s="138" t="str">
        <f ca="1">IF(ISERROR(VLOOKUP(F72,Fériés,1,FALSE)),PROPER(TEXT(F72,"JJJJ")),OFFSET(INDEX(Fériés,MATCH(F72,Fériés,0),),,1))</f>
        <v>Lundi de Pentecôte</v>
      </c>
      <c r="G73" s="139" t="s">
        <v>121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26"/>
      <c r="AM73" s="134">
        <f t="shared" ref="AM73:AM136" ca="1" si="68">AM72</f>
        <v>0</v>
      </c>
    </row>
    <row r="74" spans="1:39">
      <c r="A74" s="135"/>
      <c r="B74" s="136"/>
      <c r="C74" s="136"/>
      <c r="D74" s="136"/>
      <c r="E74" s="137">
        <f>INT((F74-LOOKUP(F74,DATE(YEAR(F74)+{-1;0;1},1,3)-WEEKDAY(DATE(YEAR(F74)+{-1;0;1},1,3))+2))/7)+1</f>
        <v>23</v>
      </c>
      <c r="F74" s="131">
        <f t="shared" ref="F74" si="69">F72+1</f>
        <v>42892</v>
      </c>
      <c r="G74" s="132" t="s">
        <v>74</v>
      </c>
      <c r="H74" s="133"/>
      <c r="I74" s="133"/>
      <c r="J74" s="133"/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33"/>
      <c r="AI74" s="133"/>
      <c r="AJ74" s="133"/>
      <c r="AK74" s="133"/>
      <c r="AL74" s="126"/>
      <c r="AM74" s="134">
        <f t="array" aca="1" ref="AM74" ca="1">IF(OR($F74=Fériés),0,IF(OR(TEXT(WEEKDAY($F74),"JJJJ")=Jours_chômés),1,3))</f>
        <v>3</v>
      </c>
    </row>
    <row r="75" spans="1:39">
      <c r="A75" s="135"/>
      <c r="B75" s="136"/>
      <c r="C75" s="136"/>
      <c r="D75" s="136"/>
      <c r="E75" s="137">
        <f>INT((F74-LOOKUP(F74,DATE(YEAR(F74)+{-1;0;1},1,3)-WEEKDAY(DATE(YEAR(F74)+{-1;0;1},1,3))+2))/7)+1</f>
        <v>23</v>
      </c>
      <c r="F75" s="138" t="str">
        <f ca="1">IF(ISERROR(VLOOKUP(F74,Fériés,1,FALSE)),PROPER(TEXT(F74,"JJJJ")),OFFSET(INDEX(Fériés,MATCH(F74,Fériés,0),),,1))</f>
        <v>Mardi</v>
      </c>
      <c r="G75" s="139" t="s">
        <v>121</v>
      </c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26"/>
      <c r="AM75" s="134">
        <f t="shared" ref="AM75:AM138" ca="1" si="70">AM74</f>
        <v>3</v>
      </c>
    </row>
    <row r="76" spans="1:39">
      <c r="A76" s="147" t="str">
        <f>UPPER(TEXT($F76,"MMMM"))&amp;" "&amp;YEAR($F76)</f>
        <v>JUIN 2017</v>
      </c>
      <c r="B76" s="136"/>
      <c r="C76" s="136"/>
      <c r="D76" s="136"/>
      <c r="E76" s="137">
        <f>INT((F76-LOOKUP(F76,DATE(YEAR(F76)+{-1;0;1},1,3)-WEEKDAY(DATE(YEAR(F76)+{-1;0;1},1,3))+2))/7)+1</f>
        <v>23</v>
      </c>
      <c r="F76" s="131">
        <f t="shared" ref="F76" si="71">F74+1</f>
        <v>42893</v>
      </c>
      <c r="G76" s="132" t="s">
        <v>74</v>
      </c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  <c r="AJ76" s="133"/>
      <c r="AK76" s="133"/>
      <c r="AL76" s="126"/>
      <c r="AM76" s="134">
        <f t="array" aca="1" ref="AM76" ca="1">IF(OR($F76=Fériés),0,IF(OR(TEXT(WEEKDAY($F76),"JJJJ")=Jours_chômés),1,3))</f>
        <v>3</v>
      </c>
    </row>
    <row r="77" spans="1:39">
      <c r="A77" s="147"/>
      <c r="B77" s="136"/>
      <c r="C77" s="136"/>
      <c r="D77" s="136"/>
      <c r="E77" s="137">
        <f>INT((F76-LOOKUP(F76,DATE(YEAR(F76)+{-1;0;1},1,3)-WEEKDAY(DATE(YEAR(F76)+{-1;0;1},1,3))+2))/7)+1</f>
        <v>23</v>
      </c>
      <c r="F77" s="138" t="str">
        <f ca="1">IF(ISERROR(VLOOKUP(F76,Fériés,1,FALSE)),PROPER(TEXT(F76,"JJJJ")),OFFSET(INDEX(Fériés,MATCH(F76,Fériés,0),),,1))</f>
        <v>Mercredi</v>
      </c>
      <c r="G77" s="139" t="s">
        <v>121</v>
      </c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26"/>
      <c r="AM77" s="134">
        <f t="shared" ref="AM77:AM140" ca="1" si="72">AM76</f>
        <v>3</v>
      </c>
    </row>
    <row r="78" spans="1:39">
      <c r="A78" s="147"/>
      <c r="B78" s="136"/>
      <c r="C78" s="136"/>
      <c r="D78" s="136"/>
      <c r="E78" s="137">
        <f>INT((F78-LOOKUP(F78,DATE(YEAR(F78)+{-1;0;1},1,3)-WEEKDAY(DATE(YEAR(F78)+{-1;0;1},1,3))+2))/7)+1</f>
        <v>23</v>
      </c>
      <c r="F78" s="131">
        <f t="shared" ref="F78" si="73">F76+1</f>
        <v>42894</v>
      </c>
      <c r="G78" s="132" t="s">
        <v>74</v>
      </c>
      <c r="H78" s="133"/>
      <c r="I78" s="133"/>
      <c r="J78" s="133"/>
      <c r="K78" s="133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26"/>
      <c r="AM78" s="134">
        <f t="array" aca="1" ref="AM78" ca="1">IF(OR($F78=Fériés),0,IF(OR(TEXT(WEEKDAY($F78),"JJJJ")=Jours_chômés),1,3))</f>
        <v>3</v>
      </c>
    </row>
    <row r="79" spans="1:39">
      <c r="A79" s="147"/>
      <c r="B79" s="136"/>
      <c r="C79" s="136"/>
      <c r="D79" s="136"/>
      <c r="E79" s="137">
        <f>INT((F78-LOOKUP(F78,DATE(YEAR(F78)+{-1;0;1},1,3)-WEEKDAY(DATE(YEAR(F78)+{-1;0;1},1,3))+2))/7)+1</f>
        <v>23</v>
      </c>
      <c r="F79" s="138" t="str">
        <f ca="1">IF(ISERROR(VLOOKUP(F78,Fériés,1,FALSE)),PROPER(TEXT(F78,"JJJJ")),OFFSET(INDEX(Fériés,MATCH(F78,Fériés,0),),,1))</f>
        <v>Jeudi</v>
      </c>
      <c r="G79" s="139" t="s">
        <v>121</v>
      </c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26"/>
      <c r="AM79" s="134">
        <f t="shared" ref="AM79:AM142" ca="1" si="74">AM78</f>
        <v>3</v>
      </c>
    </row>
    <row r="80" spans="1:39">
      <c r="A80" s="147"/>
      <c r="B80" s="136"/>
      <c r="C80" s="136"/>
      <c r="D80" s="136"/>
      <c r="E80" s="137">
        <f>INT((F80-LOOKUP(F80,DATE(YEAR(F80)+{-1;0;1},1,3)-WEEKDAY(DATE(YEAR(F80)+{-1;0;1},1,3))+2))/7)+1</f>
        <v>23</v>
      </c>
      <c r="F80" s="131">
        <f t="shared" ref="F80" si="75">F78+1</f>
        <v>42895</v>
      </c>
      <c r="G80" s="132" t="s">
        <v>74</v>
      </c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26"/>
      <c r="AM80" s="134">
        <f t="array" aca="1" ref="AM80" ca="1">IF(OR($F80=Fériés),0,IF(OR(TEXT(WEEKDAY($F80),"JJJJ")=Jours_chômés),1,3))</f>
        <v>3</v>
      </c>
    </row>
    <row r="81" spans="1:39">
      <c r="A81" s="147"/>
      <c r="B81" s="136"/>
      <c r="C81" s="136"/>
      <c r="D81" s="136"/>
      <c r="E81" s="137">
        <f>INT((F80-LOOKUP(F80,DATE(YEAR(F80)+{-1;0;1},1,3)-WEEKDAY(DATE(YEAR(F80)+{-1;0;1},1,3))+2))/7)+1</f>
        <v>23</v>
      </c>
      <c r="F81" s="138" t="str">
        <f ca="1">IF(ISERROR(VLOOKUP(F80,Fériés,1,FALSE)),PROPER(TEXT(F80,"JJJJ")),OFFSET(INDEX(Fériés,MATCH(F80,Fériés,0),),,1))</f>
        <v>Vendredi</v>
      </c>
      <c r="G81" s="139" t="s">
        <v>121</v>
      </c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26"/>
      <c r="AM81" s="134">
        <f t="shared" ref="AM81:AM144" ca="1" si="76">AM80</f>
        <v>3</v>
      </c>
    </row>
    <row r="82" spans="1:39">
      <c r="A82" s="147"/>
      <c r="B82" s="136"/>
      <c r="C82" s="136"/>
      <c r="D82" s="136"/>
      <c r="E82" s="137">
        <f>INT((F82-LOOKUP(F82,DATE(YEAR(F82)+{-1;0;1},1,3)-WEEKDAY(DATE(YEAR(F82)+{-1;0;1},1,3))+2))/7)+1</f>
        <v>23</v>
      </c>
      <c r="F82" s="131">
        <f t="shared" ref="F82" si="77">F80+1</f>
        <v>42896</v>
      </c>
      <c r="G82" s="132" t="s">
        <v>74</v>
      </c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26"/>
      <c r="AM82" s="134">
        <f t="array" aca="1" ref="AM82" ca="1">IF(OR($F82=Fériés),0,IF(OR(TEXT(WEEKDAY($F82),"JJJJ")=Jours_chômés),1,3))</f>
        <v>1</v>
      </c>
    </row>
    <row r="83" spans="1:39">
      <c r="A83" s="147"/>
      <c r="B83" s="136"/>
      <c r="C83" s="136"/>
      <c r="D83" s="136"/>
      <c r="E83" s="137">
        <f>INT((F82-LOOKUP(F82,DATE(YEAR(F82)+{-1;0;1},1,3)-WEEKDAY(DATE(YEAR(F82)+{-1;0;1},1,3))+2))/7)+1</f>
        <v>23</v>
      </c>
      <c r="F83" s="138" t="str">
        <f ca="1">IF(ISERROR(VLOOKUP(F82,Fériés,1,FALSE)),PROPER(TEXT(F82,"JJJJ")),OFFSET(INDEX(Fériés,MATCH(F82,Fériés,0),),,1))</f>
        <v>Samedi</v>
      </c>
      <c r="G83" s="139" t="s">
        <v>121</v>
      </c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26"/>
      <c r="AM83" s="134">
        <f t="shared" ref="AM83:AM146" ca="1" si="78">AM82</f>
        <v>1</v>
      </c>
    </row>
    <row r="84" spans="1:39" ht="15" customHeight="1">
      <c r="A84" s="147"/>
      <c r="B84" s="136"/>
      <c r="C84" s="136"/>
      <c r="D84" s="136"/>
      <c r="E84" s="137">
        <f>INT((F84-LOOKUP(F84,DATE(YEAR(F84)+{-1;0;1},1,3)-WEEKDAY(DATE(YEAR(F84)+{-1;0;1},1,3))+2))/7)+1</f>
        <v>23</v>
      </c>
      <c r="F84" s="131">
        <f t="shared" ref="F84" si="79">F82+1</f>
        <v>42897</v>
      </c>
      <c r="G84" s="132" t="s">
        <v>74</v>
      </c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26"/>
      <c r="AM84" s="134">
        <f t="array" aca="1" ref="AM84" ca="1">IF(OR($F84=Fériés),0,IF(OR(TEXT(WEEKDAY($F84),"JJJJ")=Jours_chômés),1,3))</f>
        <v>1</v>
      </c>
    </row>
    <row r="85" spans="1:39">
      <c r="A85" s="147"/>
      <c r="B85" s="136"/>
      <c r="C85" s="136"/>
      <c r="D85" s="136"/>
      <c r="E85" s="137">
        <f>INT((F84-LOOKUP(F84,DATE(YEAR(F84)+{-1;0;1},1,3)-WEEKDAY(DATE(YEAR(F84)+{-1;0;1},1,3))+2))/7)+1</f>
        <v>23</v>
      </c>
      <c r="F85" s="138" t="str">
        <f ca="1">IF(ISERROR(VLOOKUP(F84,Fériés,1,FALSE)),PROPER(TEXT(F84,"JJJJ")),OFFSET(INDEX(Fériés,MATCH(F84,Fériés,0),),,1))</f>
        <v>Dimanche</v>
      </c>
      <c r="G85" s="139" t="s">
        <v>121</v>
      </c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26"/>
      <c r="AM85" s="134">
        <f t="shared" ref="AM85:AM148" ca="1" si="80">AM84</f>
        <v>1</v>
      </c>
    </row>
    <row r="86" spans="1:39">
      <c r="A86" s="147"/>
      <c r="B86" s="136"/>
      <c r="C86" s="136"/>
      <c r="D86" s="136"/>
      <c r="E86" s="137">
        <f>INT((F86-LOOKUP(F86,DATE(YEAR(F86)+{-1;0;1},1,3)-WEEKDAY(DATE(YEAR(F86)+{-1;0;1},1,3))+2))/7)+1</f>
        <v>24</v>
      </c>
      <c r="F86" s="131">
        <f t="shared" ref="F86" si="81">F84+1</f>
        <v>42898</v>
      </c>
      <c r="G86" s="132" t="s">
        <v>74</v>
      </c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26"/>
      <c r="AM86" s="134">
        <f t="array" aca="1" ref="AM86" ca="1">IF(OR($F86=Fériés),0,IF(OR(TEXT(WEEKDAY($F86),"JJJJ")=Jours_chômés),1,3))</f>
        <v>3</v>
      </c>
    </row>
    <row r="87" spans="1:39">
      <c r="A87" s="147"/>
      <c r="B87" s="136"/>
      <c r="C87" s="136"/>
      <c r="D87" s="136"/>
      <c r="E87" s="137">
        <f>INT((F86-LOOKUP(F86,DATE(YEAR(F86)+{-1;0;1},1,3)-WEEKDAY(DATE(YEAR(F86)+{-1;0;1},1,3))+2))/7)+1</f>
        <v>24</v>
      </c>
      <c r="F87" s="138" t="str">
        <f ca="1">IF(ISERROR(VLOOKUP(F86,Fériés,1,FALSE)),PROPER(TEXT(F86,"JJJJ")),OFFSET(INDEX(Fériés,MATCH(F86,Fériés,0),),,1))</f>
        <v>Lundi</v>
      </c>
      <c r="G87" s="139" t="s">
        <v>121</v>
      </c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26"/>
      <c r="AM87" s="134">
        <f t="shared" ref="AM87:AM150" ca="1" si="82">AM86</f>
        <v>3</v>
      </c>
    </row>
    <row r="88" spans="1:39">
      <c r="A88" s="147"/>
      <c r="B88" s="136"/>
      <c r="C88" s="136"/>
      <c r="D88" s="136"/>
      <c r="E88" s="137">
        <f>INT((F88-LOOKUP(F88,DATE(YEAR(F88)+{-1;0;1},1,3)-WEEKDAY(DATE(YEAR(F88)+{-1;0;1},1,3))+2))/7)+1</f>
        <v>24</v>
      </c>
      <c r="F88" s="131">
        <f t="shared" ref="F88" si="83">F86+1</f>
        <v>42899</v>
      </c>
      <c r="G88" s="132" t="s">
        <v>74</v>
      </c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26"/>
      <c r="AM88" s="134">
        <f t="array" aca="1" ref="AM88" ca="1">IF(OR($F88=Fériés),0,IF(OR(TEXT(WEEKDAY($F88),"JJJJ")=Jours_chômés),1,3))</f>
        <v>3</v>
      </c>
    </row>
    <row r="89" spans="1:39">
      <c r="A89" s="147"/>
      <c r="B89" s="136"/>
      <c r="C89" s="136"/>
      <c r="D89" s="136"/>
      <c r="E89" s="137">
        <f>INT((F88-LOOKUP(F88,DATE(YEAR(F88)+{-1;0;1},1,3)-WEEKDAY(DATE(YEAR(F88)+{-1;0;1},1,3))+2))/7)+1</f>
        <v>24</v>
      </c>
      <c r="F89" s="138" t="str">
        <f ca="1">IF(ISERROR(VLOOKUP(F88,Fériés,1,FALSE)),PROPER(TEXT(F88,"JJJJ")),OFFSET(INDEX(Fériés,MATCH(F88,Fériés,0),),,1))</f>
        <v>Mardi</v>
      </c>
      <c r="G89" s="139" t="s">
        <v>121</v>
      </c>
      <c r="H89" s="140"/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26"/>
      <c r="AM89" s="134">
        <f t="shared" ref="AM89:AM152" ca="1" si="84">AM88</f>
        <v>3</v>
      </c>
    </row>
    <row r="90" spans="1:39">
      <c r="A90" s="147"/>
      <c r="B90" s="136"/>
      <c r="C90" s="136"/>
      <c r="D90" s="136"/>
      <c r="E90" s="137">
        <f>INT((F90-LOOKUP(F90,DATE(YEAR(F90)+{-1;0;1},1,3)-WEEKDAY(DATE(YEAR(F90)+{-1;0;1},1,3))+2))/7)+1</f>
        <v>24</v>
      </c>
      <c r="F90" s="131">
        <f t="shared" ref="F90" si="85">F88+1</f>
        <v>42900</v>
      </c>
      <c r="G90" s="132" t="s">
        <v>74</v>
      </c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26"/>
      <c r="AM90" s="134">
        <f t="array" aca="1" ref="AM90" ca="1">IF(OR($F90=Fériés),0,IF(OR(TEXT(WEEKDAY($F90),"JJJJ")=Jours_chômés),1,3))</f>
        <v>3</v>
      </c>
    </row>
    <row r="91" spans="1:39">
      <c r="A91" s="147"/>
      <c r="B91" s="136"/>
      <c r="C91" s="136"/>
      <c r="D91" s="136"/>
      <c r="E91" s="137">
        <f>INT((F90-LOOKUP(F90,DATE(YEAR(F90)+{-1;0;1},1,3)-WEEKDAY(DATE(YEAR(F90)+{-1;0;1},1,3))+2))/7)+1</f>
        <v>24</v>
      </c>
      <c r="F91" s="138" t="str">
        <f ca="1">IF(ISERROR(VLOOKUP(F90,Fériés,1,FALSE)),PROPER(TEXT(F90,"JJJJ")),OFFSET(INDEX(Fériés,MATCH(F90,Fériés,0),),,1))</f>
        <v>Mercredi</v>
      </c>
      <c r="G91" s="139" t="s">
        <v>121</v>
      </c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26"/>
      <c r="AM91" s="134">
        <f t="shared" ref="AM91:AM154" ca="1" si="86">AM90</f>
        <v>3</v>
      </c>
    </row>
    <row r="92" spans="1:39">
      <c r="A92" s="147"/>
      <c r="B92" s="136"/>
      <c r="C92" s="136"/>
      <c r="D92" s="136"/>
      <c r="E92" s="137">
        <f>INT((F92-LOOKUP(F92,DATE(YEAR(F92)+{-1;0;1},1,3)-WEEKDAY(DATE(YEAR(F92)+{-1;0;1},1,3))+2))/7)+1</f>
        <v>24</v>
      </c>
      <c r="F92" s="131">
        <f t="shared" ref="F92" si="87">F90+1</f>
        <v>42901</v>
      </c>
      <c r="G92" s="132" t="s">
        <v>74</v>
      </c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26"/>
      <c r="AM92" s="134">
        <f t="array" aca="1" ref="AM92" ca="1">IF(OR($F92=Fériés),0,IF(OR(TEXT(WEEKDAY($F92),"JJJJ")=Jours_chômés),1,3))</f>
        <v>3</v>
      </c>
    </row>
    <row r="93" spans="1:39">
      <c r="A93" s="147"/>
      <c r="B93" s="136"/>
      <c r="C93" s="136"/>
      <c r="D93" s="136"/>
      <c r="E93" s="137">
        <f>INT((F92-LOOKUP(F92,DATE(YEAR(F92)+{-1;0;1},1,3)-WEEKDAY(DATE(YEAR(F92)+{-1;0;1},1,3))+2))/7)+1</f>
        <v>24</v>
      </c>
      <c r="F93" s="138" t="str">
        <f ca="1">IF(ISERROR(VLOOKUP(F92,Fériés,1,FALSE)),PROPER(TEXT(F92,"JJJJ")),OFFSET(INDEX(Fériés,MATCH(F92,Fériés,0),),,1))</f>
        <v>Jeudi</v>
      </c>
      <c r="G93" s="139" t="s">
        <v>121</v>
      </c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26"/>
      <c r="AM93" s="134">
        <f t="shared" ref="AM93:AM156" ca="1" si="88">AM92</f>
        <v>3</v>
      </c>
    </row>
    <row r="94" spans="1:39">
      <c r="A94" s="147"/>
      <c r="B94" s="136"/>
      <c r="C94" s="136"/>
      <c r="D94" s="136"/>
      <c r="E94" s="137">
        <f>INT((F94-LOOKUP(F94,DATE(YEAR(F94)+{-1;0;1},1,3)-WEEKDAY(DATE(YEAR(F94)+{-1;0;1},1,3))+2))/7)+1</f>
        <v>24</v>
      </c>
      <c r="F94" s="131">
        <f t="shared" ref="F94" si="89">F92+1</f>
        <v>42902</v>
      </c>
      <c r="G94" s="132" t="s">
        <v>74</v>
      </c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26"/>
      <c r="AM94" s="134">
        <f t="array" aca="1" ref="AM94" ca="1">IF(OR($F94=Fériés),0,IF(OR(TEXT(WEEKDAY($F94),"JJJJ")=Jours_chômés),1,3))</f>
        <v>3</v>
      </c>
    </row>
    <row r="95" spans="1:39">
      <c r="A95" s="147"/>
      <c r="B95" s="136"/>
      <c r="C95" s="136"/>
      <c r="D95" s="136"/>
      <c r="E95" s="137">
        <f>INT((F94-LOOKUP(F94,DATE(YEAR(F94)+{-1;0;1},1,3)-WEEKDAY(DATE(YEAR(F94)+{-1;0;1},1,3))+2))/7)+1</f>
        <v>24</v>
      </c>
      <c r="F95" s="138" t="str">
        <f ca="1">IF(ISERROR(VLOOKUP(F94,Fériés,1,FALSE)),PROPER(TEXT(F94,"JJJJ")),OFFSET(INDEX(Fériés,MATCH(F94,Fériés,0),),,1))</f>
        <v>Vendredi</v>
      </c>
      <c r="G95" s="139" t="s">
        <v>121</v>
      </c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26"/>
      <c r="AM95" s="134">
        <f t="shared" ref="AM95:AM158" ca="1" si="90">AM94</f>
        <v>3</v>
      </c>
    </row>
    <row r="96" spans="1:39">
      <c r="A96" s="147"/>
      <c r="B96" s="136"/>
      <c r="C96" s="136"/>
      <c r="D96" s="136"/>
      <c r="E96" s="137">
        <f>INT((F96-LOOKUP(F96,DATE(YEAR(F96)+{-1;0;1},1,3)-WEEKDAY(DATE(YEAR(F96)+{-1;0;1},1,3))+2))/7)+1</f>
        <v>24</v>
      </c>
      <c r="F96" s="131">
        <f t="shared" ref="F96" si="91">F94+1</f>
        <v>42903</v>
      </c>
      <c r="G96" s="132" t="s">
        <v>74</v>
      </c>
      <c r="H96" s="133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26"/>
      <c r="AM96" s="134">
        <f t="array" aca="1" ref="AM96" ca="1">IF(OR($F96=Fériés),0,IF(OR(TEXT(WEEKDAY($F96),"JJJJ")=Jours_chômés),1,3))</f>
        <v>1</v>
      </c>
    </row>
    <row r="97" spans="1:39">
      <c r="A97" s="147"/>
      <c r="B97" s="136"/>
      <c r="C97" s="136"/>
      <c r="D97" s="136"/>
      <c r="E97" s="137">
        <f>INT((F96-LOOKUP(F96,DATE(YEAR(F96)+{-1;0;1},1,3)-WEEKDAY(DATE(YEAR(F96)+{-1;0;1},1,3))+2))/7)+1</f>
        <v>24</v>
      </c>
      <c r="F97" s="138" t="str">
        <f ca="1">IF(ISERROR(VLOOKUP(F96,Fériés,1,FALSE)),PROPER(TEXT(F96,"JJJJ")),OFFSET(INDEX(Fériés,MATCH(F96,Fériés,0),),,1))</f>
        <v>Samedi</v>
      </c>
      <c r="G97" s="139" t="s">
        <v>121</v>
      </c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26"/>
      <c r="AM97" s="134">
        <f t="shared" ref="AM97:AM160" ca="1" si="92">AM96</f>
        <v>1</v>
      </c>
    </row>
    <row r="98" spans="1:39">
      <c r="A98" s="147"/>
      <c r="B98" s="136"/>
      <c r="C98" s="136"/>
      <c r="D98" s="136"/>
      <c r="E98" s="137">
        <f>INT((F98-LOOKUP(F98,DATE(YEAR(F98)+{-1;0;1},1,3)-WEEKDAY(DATE(YEAR(F98)+{-1;0;1},1,3))+2))/7)+1</f>
        <v>24</v>
      </c>
      <c r="F98" s="131">
        <f t="shared" ref="F98" si="93">F96+1</f>
        <v>42904</v>
      </c>
      <c r="G98" s="132" t="s">
        <v>74</v>
      </c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26"/>
      <c r="AM98" s="134">
        <f t="array" aca="1" ref="AM98" ca="1">IF(OR($F98=Fériés),0,IF(OR(TEXT(WEEKDAY($F98),"JJJJ")=Jours_chômés),1,3))</f>
        <v>1</v>
      </c>
    </row>
    <row r="99" spans="1:39">
      <c r="A99" s="147"/>
      <c r="B99" s="136"/>
      <c r="C99" s="136"/>
      <c r="D99" s="136"/>
      <c r="E99" s="137">
        <f>INT((F98-LOOKUP(F98,DATE(YEAR(F98)+{-1;0;1},1,3)-WEEKDAY(DATE(YEAR(F98)+{-1;0;1},1,3))+2))/7)+1</f>
        <v>24</v>
      </c>
      <c r="F99" s="138" t="str">
        <f ca="1">IF(ISERROR(VLOOKUP(F98,Fériés,1,FALSE)),PROPER(TEXT(F98,"JJJJ")),OFFSET(INDEX(Fériés,MATCH(F98,Fériés,0),),,1))</f>
        <v>Dimanche</v>
      </c>
      <c r="G99" s="139" t="s">
        <v>121</v>
      </c>
      <c r="H99" s="140"/>
      <c r="I99" s="140"/>
      <c r="J99" s="140"/>
      <c r="K99" s="140"/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26"/>
      <c r="AM99" s="134">
        <f t="shared" ref="AM99:AM162" ca="1" si="94">AM98</f>
        <v>1</v>
      </c>
    </row>
    <row r="100" spans="1:39">
      <c r="A100" s="147"/>
      <c r="B100" s="136"/>
      <c r="C100" s="136"/>
      <c r="D100" s="136"/>
      <c r="E100" s="137">
        <f>INT((F100-LOOKUP(F100,DATE(YEAR(F100)+{-1;0;1},1,3)-WEEKDAY(DATE(YEAR(F100)+{-1;0;1},1,3))+2))/7)+1</f>
        <v>25</v>
      </c>
      <c r="F100" s="131">
        <f t="shared" ref="F100" si="95">F98+1</f>
        <v>42905</v>
      </c>
      <c r="G100" s="132" t="s">
        <v>74</v>
      </c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26"/>
      <c r="AM100" s="134">
        <f t="array" aca="1" ref="AM100" ca="1">IF(OR($F100=Fériés),0,IF(OR(TEXT(WEEKDAY($F100),"JJJJ")=Jours_chômés),1,3))</f>
        <v>3</v>
      </c>
    </row>
    <row r="101" spans="1:39">
      <c r="A101" s="147"/>
      <c r="B101" s="136"/>
      <c r="C101" s="136"/>
      <c r="D101" s="136"/>
      <c r="E101" s="137">
        <f>INT((F100-LOOKUP(F100,DATE(YEAR(F100)+{-1;0;1},1,3)-WEEKDAY(DATE(YEAR(F100)+{-1;0;1},1,3))+2))/7)+1</f>
        <v>25</v>
      </c>
      <c r="F101" s="138" t="str">
        <f ca="1">IF(ISERROR(VLOOKUP(F100,Fériés,1,FALSE)),PROPER(TEXT(F100,"JJJJ")),OFFSET(INDEX(Fériés,MATCH(F100,Fériés,0),),,1))</f>
        <v>Lundi</v>
      </c>
      <c r="G101" s="139" t="s">
        <v>121</v>
      </c>
      <c r="H101" s="140"/>
      <c r="I101" s="140"/>
      <c r="J101" s="140"/>
      <c r="K101" s="140"/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  <c r="V101" s="140"/>
      <c r="W101" s="140"/>
      <c r="X101" s="140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26"/>
      <c r="AM101" s="134">
        <f t="shared" ref="AM101:AM164" ca="1" si="96">AM100</f>
        <v>3</v>
      </c>
    </row>
    <row r="102" spans="1:39">
      <c r="A102" s="147"/>
      <c r="B102" s="136"/>
      <c r="C102" s="136"/>
      <c r="D102" s="136"/>
      <c r="E102" s="137">
        <f>INT((F102-LOOKUP(F102,DATE(YEAR(F102)+{-1;0;1},1,3)-WEEKDAY(DATE(YEAR(F102)+{-1;0;1},1,3))+2))/7)+1</f>
        <v>25</v>
      </c>
      <c r="F102" s="131">
        <f t="shared" ref="F102" si="97">F100+1</f>
        <v>42906</v>
      </c>
      <c r="G102" s="132" t="s">
        <v>74</v>
      </c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26"/>
      <c r="AM102" s="134">
        <f t="array" aca="1" ref="AM102" ca="1">IF(OR($F102=Fériés),0,IF(OR(TEXT(WEEKDAY($F102),"JJJJ")=Jours_chômés),1,3))</f>
        <v>3</v>
      </c>
    </row>
    <row r="103" spans="1:39">
      <c r="A103" s="147"/>
      <c r="B103" s="136"/>
      <c r="C103" s="136"/>
      <c r="D103" s="136"/>
      <c r="E103" s="137">
        <f>INT((F102-LOOKUP(F102,DATE(YEAR(F102)+{-1;0;1},1,3)-WEEKDAY(DATE(YEAR(F102)+{-1;0;1},1,3))+2))/7)+1</f>
        <v>25</v>
      </c>
      <c r="F103" s="138" t="str">
        <f ca="1">IF(ISERROR(VLOOKUP(F102,Fériés,1,FALSE)),PROPER(TEXT(F102,"JJJJ")),OFFSET(INDEX(Fériés,MATCH(F102,Fériés,0),),,1))</f>
        <v>Mardi</v>
      </c>
      <c r="G103" s="139" t="s">
        <v>121</v>
      </c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26"/>
      <c r="AM103" s="134">
        <f t="shared" ref="AM103:AM166" ca="1" si="98">AM102</f>
        <v>3</v>
      </c>
    </row>
    <row r="104" spans="1:39">
      <c r="A104" s="147"/>
      <c r="B104" s="136"/>
      <c r="C104" s="136"/>
      <c r="D104" s="136"/>
      <c r="E104" s="137">
        <f>INT((F104-LOOKUP(F104,DATE(YEAR(F104)+{-1;0;1},1,3)-WEEKDAY(DATE(YEAR(F104)+{-1;0;1},1,3))+2))/7)+1</f>
        <v>25</v>
      </c>
      <c r="F104" s="131">
        <f t="shared" ref="F104" si="99">F102+1</f>
        <v>42907</v>
      </c>
      <c r="G104" s="132" t="s">
        <v>74</v>
      </c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26"/>
      <c r="AM104" s="134">
        <f t="array" aca="1" ref="AM104" ca="1">IF(OR($F104=Fériés),0,IF(OR(TEXT(WEEKDAY($F104),"JJJJ")=Jours_chômés),1,3))</f>
        <v>3</v>
      </c>
    </row>
    <row r="105" spans="1:39">
      <c r="A105" s="147"/>
      <c r="B105" s="136"/>
      <c r="C105" s="136"/>
      <c r="D105" s="136"/>
      <c r="E105" s="137">
        <f>INT((F104-LOOKUP(F104,DATE(YEAR(F104)+{-1;0;1},1,3)-WEEKDAY(DATE(YEAR(F104)+{-1;0;1},1,3))+2))/7)+1</f>
        <v>25</v>
      </c>
      <c r="F105" s="138" t="str">
        <f ca="1">IF(ISERROR(VLOOKUP(F104,Fériés,1,FALSE)),PROPER(TEXT(F104,"JJJJ")),OFFSET(INDEX(Fériés,MATCH(F104,Fériés,0),),,1))</f>
        <v>Mercredi</v>
      </c>
      <c r="G105" s="139" t="s">
        <v>121</v>
      </c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26"/>
      <c r="AM105" s="134">
        <f t="shared" ref="AM105:AM168" ca="1" si="100">AM104</f>
        <v>3</v>
      </c>
    </row>
    <row r="106" spans="1:39">
      <c r="A106" s="147"/>
      <c r="B106" s="136"/>
      <c r="C106" s="136"/>
      <c r="D106" s="136"/>
      <c r="E106" s="137">
        <f>INT((F106-LOOKUP(F106,DATE(YEAR(F106)+{-1;0;1},1,3)-WEEKDAY(DATE(YEAR(F106)+{-1;0;1},1,3))+2))/7)+1</f>
        <v>25</v>
      </c>
      <c r="F106" s="131">
        <f t="shared" ref="F106" si="101">F104+1</f>
        <v>42908</v>
      </c>
      <c r="G106" s="132" t="s">
        <v>74</v>
      </c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26"/>
      <c r="AM106" s="134">
        <f t="array" aca="1" ref="AM106" ca="1">IF(OR($F106=Fériés),0,IF(OR(TEXT(WEEKDAY($F106),"JJJJ")=Jours_chômés),1,3))</f>
        <v>3</v>
      </c>
    </row>
    <row r="107" spans="1:39">
      <c r="A107" s="147"/>
      <c r="B107" s="136"/>
      <c r="C107" s="136"/>
      <c r="D107" s="136"/>
      <c r="E107" s="137">
        <f>INT((F106-LOOKUP(F106,DATE(YEAR(F106)+{-1;0;1},1,3)-WEEKDAY(DATE(YEAR(F106)+{-1;0;1},1,3))+2))/7)+1</f>
        <v>25</v>
      </c>
      <c r="F107" s="138" t="str">
        <f ca="1">IF(ISERROR(VLOOKUP(F106,Fériés,1,FALSE)),PROPER(TEXT(F106,"JJJJ")),OFFSET(INDEX(Fériés,MATCH(F106,Fériés,0),),,1))</f>
        <v>Jeudi</v>
      </c>
      <c r="G107" s="139" t="s">
        <v>121</v>
      </c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26"/>
      <c r="AM107" s="134">
        <f t="shared" ref="AM107:AM170" ca="1" si="102">AM106</f>
        <v>3</v>
      </c>
    </row>
    <row r="108" spans="1:39">
      <c r="A108" s="147"/>
      <c r="B108" s="136"/>
      <c r="C108" s="136"/>
      <c r="D108" s="136"/>
      <c r="E108" s="137">
        <f>INT((F108-LOOKUP(F108,DATE(YEAR(F108)+{-1;0;1},1,3)-WEEKDAY(DATE(YEAR(F108)+{-1;0;1},1,3))+2))/7)+1</f>
        <v>25</v>
      </c>
      <c r="F108" s="131">
        <f t="shared" ref="F108" si="103">F106+1</f>
        <v>42909</v>
      </c>
      <c r="G108" s="132" t="s">
        <v>74</v>
      </c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  <c r="AJ108" s="133"/>
      <c r="AK108" s="133"/>
      <c r="AL108" s="126"/>
      <c r="AM108" s="134">
        <f t="array" aca="1" ref="AM108" ca="1">IF(OR($F108=Fériés),0,IF(OR(TEXT(WEEKDAY($F108),"JJJJ")=Jours_chômés),1,3))</f>
        <v>3</v>
      </c>
    </row>
    <row r="109" spans="1:39">
      <c r="A109" s="147"/>
      <c r="B109" s="136"/>
      <c r="C109" s="136"/>
      <c r="D109" s="136"/>
      <c r="E109" s="137">
        <f>INT((F108-LOOKUP(F108,DATE(YEAR(F108)+{-1;0;1},1,3)-WEEKDAY(DATE(YEAR(F108)+{-1;0;1},1,3))+2))/7)+1</f>
        <v>25</v>
      </c>
      <c r="F109" s="138" t="str">
        <f ca="1">IF(ISERROR(VLOOKUP(F108,Fériés,1,FALSE)),PROPER(TEXT(F108,"JJJJ")),OFFSET(INDEX(Fériés,MATCH(F108,Fériés,0),),,1))</f>
        <v>Vendredi</v>
      </c>
      <c r="G109" s="139" t="s">
        <v>121</v>
      </c>
      <c r="H109" s="140"/>
      <c r="I109" s="140"/>
      <c r="J109" s="140"/>
      <c r="K109" s="140"/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26"/>
      <c r="AM109" s="134">
        <f t="shared" ref="AM109:AM172" ca="1" si="104">AM108</f>
        <v>3</v>
      </c>
    </row>
    <row r="110" spans="1:39">
      <c r="A110" s="135"/>
      <c r="B110" s="136"/>
      <c r="C110" s="136"/>
      <c r="D110" s="136"/>
      <c r="E110" s="137">
        <f>INT((F110-LOOKUP(F110,DATE(YEAR(F110)+{-1;0;1},1,3)-WEEKDAY(DATE(YEAR(F110)+{-1;0;1},1,3))+2))/7)+1</f>
        <v>25</v>
      </c>
      <c r="F110" s="131">
        <f t="shared" ref="F110" si="105">F108+1</f>
        <v>42910</v>
      </c>
      <c r="G110" s="132" t="s">
        <v>74</v>
      </c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26"/>
      <c r="AM110" s="134">
        <f t="array" aca="1" ref="AM110" ca="1">IF(OR($F110=Fériés),0,IF(OR(TEXT(WEEKDAY($F110),"JJJJ")=Jours_chômés),1,3))</f>
        <v>1</v>
      </c>
    </row>
    <row r="111" spans="1:39">
      <c r="A111" s="135"/>
      <c r="B111" s="136"/>
      <c r="C111" s="136"/>
      <c r="D111" s="136"/>
      <c r="E111" s="137">
        <f>INT((F110-LOOKUP(F110,DATE(YEAR(F110)+{-1;0;1},1,3)-WEEKDAY(DATE(YEAR(F110)+{-1;0;1},1,3))+2))/7)+1</f>
        <v>25</v>
      </c>
      <c r="F111" s="138" t="str">
        <f ca="1">IF(ISERROR(VLOOKUP(F110,Fériés,1,FALSE)),PROPER(TEXT(F110,"JJJJ")),OFFSET(INDEX(Fériés,MATCH(F110,Fériés,0),),,1))</f>
        <v>Samedi</v>
      </c>
      <c r="G111" s="139" t="s">
        <v>121</v>
      </c>
      <c r="H111" s="140"/>
      <c r="I111" s="140"/>
      <c r="J111" s="140"/>
      <c r="K111" s="14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26"/>
      <c r="AM111" s="134">
        <f t="shared" ref="AM111:AM174" ca="1" si="106">AM110</f>
        <v>1</v>
      </c>
    </row>
    <row r="112" spans="1:39">
      <c r="A112" s="135"/>
      <c r="B112" s="136"/>
      <c r="C112" s="136"/>
      <c r="D112" s="136"/>
      <c r="E112" s="137">
        <f>INT((F112-LOOKUP(F112,DATE(YEAR(F112)+{-1;0;1},1,3)-WEEKDAY(DATE(YEAR(F112)+{-1;0;1},1,3))+2))/7)+1</f>
        <v>25</v>
      </c>
      <c r="F112" s="131">
        <f t="shared" ref="F112" si="107">F110+1</f>
        <v>42911</v>
      </c>
      <c r="G112" s="132" t="s">
        <v>74</v>
      </c>
      <c r="H112" s="133"/>
      <c r="I112" s="133"/>
      <c r="J112" s="133"/>
      <c r="K112" s="133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  <c r="AJ112" s="133"/>
      <c r="AK112" s="133"/>
      <c r="AL112" s="126"/>
      <c r="AM112" s="134">
        <f t="array" aca="1" ref="AM112" ca="1">IF(OR($F112=Fériés),0,IF(OR(TEXT(WEEKDAY($F112),"JJJJ")=Jours_chômés),1,3))</f>
        <v>1</v>
      </c>
    </row>
    <row r="113" spans="1:39">
      <c r="A113" s="135"/>
      <c r="B113" s="136"/>
      <c r="C113" s="136"/>
      <c r="D113" s="136"/>
      <c r="E113" s="137">
        <f>INT((F112-LOOKUP(F112,DATE(YEAR(F112)+{-1;0;1},1,3)-WEEKDAY(DATE(YEAR(F112)+{-1;0;1},1,3))+2))/7)+1</f>
        <v>25</v>
      </c>
      <c r="F113" s="138" t="str">
        <f ca="1">IF(ISERROR(VLOOKUP(F112,Fériés,1,FALSE)),PROPER(TEXT(F112,"JJJJ")),OFFSET(INDEX(Fériés,MATCH(F112,Fériés,0),),,1))</f>
        <v>Dimanche</v>
      </c>
      <c r="G113" s="139" t="s">
        <v>121</v>
      </c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26"/>
      <c r="AM113" s="134">
        <f t="shared" ref="AM113:AM176" ca="1" si="108">AM112</f>
        <v>1</v>
      </c>
    </row>
    <row r="114" spans="1:39">
      <c r="A114" s="135"/>
      <c r="B114" s="136"/>
      <c r="C114" s="136"/>
      <c r="D114" s="136"/>
      <c r="E114" s="137">
        <f>INT((F114-LOOKUP(F114,DATE(YEAR(F114)+{-1;0;1},1,3)-WEEKDAY(DATE(YEAR(F114)+{-1;0;1},1,3))+2))/7)+1</f>
        <v>26</v>
      </c>
      <c r="F114" s="131">
        <f t="shared" ref="F114" si="109">F112+1</f>
        <v>42912</v>
      </c>
      <c r="G114" s="132" t="s">
        <v>74</v>
      </c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  <c r="AJ114" s="133"/>
      <c r="AK114" s="133"/>
      <c r="AL114" s="126"/>
      <c r="AM114" s="134">
        <f t="array" aca="1" ref="AM114" ca="1">IF(OR($F114=Fériés),0,IF(OR(TEXT(WEEKDAY($F114),"JJJJ")=Jours_chômés),1,3))</f>
        <v>3</v>
      </c>
    </row>
    <row r="115" spans="1:39">
      <c r="A115" s="135"/>
      <c r="B115" s="136"/>
      <c r="C115" s="136"/>
      <c r="D115" s="136"/>
      <c r="E115" s="137">
        <f>INT((F114-LOOKUP(F114,DATE(YEAR(F114)+{-1;0;1},1,3)-WEEKDAY(DATE(YEAR(F114)+{-1;0;1},1,3))+2))/7)+1</f>
        <v>26</v>
      </c>
      <c r="F115" s="138" t="str">
        <f ca="1">IF(ISERROR(VLOOKUP(F114,Fériés,1,FALSE)),PROPER(TEXT(F114,"JJJJ")),OFFSET(INDEX(Fériés,MATCH(F114,Fériés,0),),,1))</f>
        <v>Lundi</v>
      </c>
      <c r="G115" s="139" t="s">
        <v>121</v>
      </c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  <c r="AB115" s="140"/>
      <c r="AC115" s="140"/>
      <c r="AD115" s="140"/>
      <c r="AE115" s="140"/>
      <c r="AF115" s="140"/>
      <c r="AG115" s="140"/>
      <c r="AH115" s="140"/>
      <c r="AI115" s="140"/>
      <c r="AJ115" s="140"/>
      <c r="AK115" s="140"/>
      <c r="AL115" s="126"/>
      <c r="AM115" s="134">
        <f t="shared" ref="AM115:AM178" ca="1" si="110">AM114</f>
        <v>3</v>
      </c>
    </row>
    <row r="116" spans="1:39">
      <c r="A116" s="135"/>
      <c r="B116" s="136"/>
      <c r="C116" s="136"/>
      <c r="D116" s="136"/>
      <c r="E116" s="137">
        <f>INT((F116-LOOKUP(F116,DATE(YEAR(F116)+{-1;0;1},1,3)-WEEKDAY(DATE(YEAR(F116)+{-1;0;1},1,3))+2))/7)+1</f>
        <v>26</v>
      </c>
      <c r="F116" s="131">
        <f t="shared" ref="F116" si="111">F114+1</f>
        <v>42913</v>
      </c>
      <c r="G116" s="132" t="s">
        <v>74</v>
      </c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26"/>
      <c r="AM116" s="134">
        <f t="array" aca="1" ref="AM116" ca="1">IF(OR($F116=Fériés),0,IF(OR(TEXT(WEEKDAY($F116),"JJJJ")=Jours_chômés),1,3))</f>
        <v>3</v>
      </c>
    </row>
    <row r="117" spans="1:39">
      <c r="A117" s="135"/>
      <c r="B117" s="136"/>
      <c r="C117" s="136"/>
      <c r="D117" s="136"/>
      <c r="E117" s="137">
        <f>INT((F116-LOOKUP(F116,DATE(YEAR(F116)+{-1;0;1},1,3)-WEEKDAY(DATE(YEAR(F116)+{-1;0;1},1,3))+2))/7)+1</f>
        <v>26</v>
      </c>
      <c r="F117" s="138" t="str">
        <f ca="1">IF(ISERROR(VLOOKUP(F116,Fériés,1,FALSE)),PROPER(TEXT(F116,"JJJJ")),OFFSET(INDEX(Fériés,MATCH(F116,Fériés,0),),,1))</f>
        <v>Mardi</v>
      </c>
      <c r="G117" s="139" t="s">
        <v>121</v>
      </c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26"/>
      <c r="AM117" s="134">
        <f t="shared" ref="AM117:AM180" ca="1" si="112">AM116</f>
        <v>3</v>
      </c>
    </row>
    <row r="118" spans="1:39">
      <c r="A118" s="135"/>
      <c r="B118" s="136"/>
      <c r="C118" s="136"/>
      <c r="D118" s="136"/>
      <c r="E118" s="137">
        <f>INT((F118-LOOKUP(F118,DATE(YEAR(F118)+{-1;0;1},1,3)-WEEKDAY(DATE(YEAR(F118)+{-1;0;1},1,3))+2))/7)+1</f>
        <v>26</v>
      </c>
      <c r="F118" s="131">
        <f t="shared" ref="F118" si="113">F116+1</f>
        <v>42914</v>
      </c>
      <c r="G118" s="132" t="s">
        <v>74</v>
      </c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  <c r="AJ118" s="133"/>
      <c r="AK118" s="133"/>
      <c r="AL118" s="126"/>
      <c r="AM118" s="134">
        <f t="array" aca="1" ref="AM118" ca="1">IF(OR($F118=Fériés),0,IF(OR(TEXT(WEEKDAY($F118),"JJJJ")=Jours_chômés),1,3))</f>
        <v>3</v>
      </c>
    </row>
    <row r="119" spans="1:39">
      <c r="A119" s="135"/>
      <c r="B119" s="136"/>
      <c r="C119" s="136"/>
      <c r="D119" s="136"/>
      <c r="E119" s="137">
        <f>INT((F118-LOOKUP(F118,DATE(YEAR(F118)+{-1;0;1},1,3)-WEEKDAY(DATE(YEAR(F118)+{-1;0;1},1,3))+2))/7)+1</f>
        <v>26</v>
      </c>
      <c r="F119" s="138" t="str">
        <f ca="1">IF(ISERROR(VLOOKUP(F118,Fériés,1,FALSE)),PROPER(TEXT(F118,"JJJJ")),OFFSET(INDEX(Fériés,MATCH(F118,Fériés,0),),,1))</f>
        <v>Mercredi</v>
      </c>
      <c r="G119" s="139" t="s">
        <v>121</v>
      </c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26"/>
      <c r="AM119" s="134">
        <f t="shared" ref="AM119:AM182" ca="1" si="114">AM118</f>
        <v>3</v>
      </c>
    </row>
    <row r="120" spans="1:39">
      <c r="A120" s="135"/>
      <c r="B120" s="136"/>
      <c r="C120" s="136"/>
      <c r="D120" s="136"/>
      <c r="E120" s="137">
        <f>INT((F120-LOOKUP(F120,DATE(YEAR(F120)+{-1;0;1},1,3)-WEEKDAY(DATE(YEAR(F120)+{-1;0;1},1,3))+2))/7)+1</f>
        <v>26</v>
      </c>
      <c r="F120" s="131">
        <f t="shared" ref="F120" si="115">F118+1</f>
        <v>42915</v>
      </c>
      <c r="G120" s="132" t="s">
        <v>74</v>
      </c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  <c r="AJ120" s="133"/>
      <c r="AK120" s="133"/>
      <c r="AL120" s="126"/>
      <c r="AM120" s="134">
        <f t="array" aca="1" ref="AM120" ca="1">IF(OR($F120=Fériés),0,IF(OR(TEXT(WEEKDAY($F120),"JJJJ")=Jours_chômés),1,3))</f>
        <v>3</v>
      </c>
    </row>
    <row r="121" spans="1:39" ht="15" customHeight="1">
      <c r="A121" s="135"/>
      <c r="B121" s="136"/>
      <c r="C121" s="136"/>
      <c r="D121" s="136"/>
      <c r="E121" s="137">
        <f>INT((F120-LOOKUP(F120,DATE(YEAR(F120)+{-1;0;1},1,3)-WEEKDAY(DATE(YEAR(F120)+{-1;0;1},1,3))+2))/7)+1</f>
        <v>26</v>
      </c>
      <c r="F121" s="138" t="str">
        <f ca="1">IF(ISERROR(VLOOKUP(F120,Fériés,1,FALSE)),PROPER(TEXT(F120,"JJJJ")),OFFSET(INDEX(Fériés,MATCH(F120,Fériés,0),),,1))</f>
        <v>Jeudi</v>
      </c>
      <c r="G121" s="139" t="s">
        <v>121</v>
      </c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26"/>
      <c r="AM121" s="134">
        <f t="shared" ref="AM121:AM184" ca="1" si="116">AM120</f>
        <v>3</v>
      </c>
    </row>
    <row r="122" spans="1:39" ht="15" customHeight="1">
      <c r="A122" s="135"/>
      <c r="B122" s="136"/>
      <c r="C122" s="136"/>
      <c r="D122" s="136"/>
      <c r="E122" s="137">
        <f>INT((F122-LOOKUP(F122,DATE(YEAR(F122)+{-1;0;1},1,3)-WEEKDAY(DATE(YEAR(F122)+{-1;0;1},1,3))+2))/7)+1</f>
        <v>26</v>
      </c>
      <c r="F122" s="131">
        <f t="shared" ref="F122" si="117">F120+1</f>
        <v>42916</v>
      </c>
      <c r="G122" s="132" t="s">
        <v>74</v>
      </c>
      <c r="H122" s="133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  <c r="AJ122" s="133"/>
      <c r="AK122" s="133"/>
      <c r="AL122" s="126"/>
      <c r="AM122" s="134">
        <f t="array" aca="1" ref="AM122" ca="1">IF(OR($F122=Fériés),0,IF(OR(TEXT(WEEKDAY($F122),"JJJJ")=Jours_chômés),1,3))</f>
        <v>3</v>
      </c>
    </row>
    <row r="123" spans="1:39">
      <c r="A123" s="135"/>
      <c r="B123" s="136"/>
      <c r="C123" s="136"/>
      <c r="D123" s="136"/>
      <c r="E123" s="137">
        <f>INT((F122-LOOKUP(F122,DATE(YEAR(F122)+{-1;0;1},1,3)-WEEKDAY(DATE(YEAR(F122)+{-1;0;1},1,3))+2))/7)+1</f>
        <v>26</v>
      </c>
      <c r="F123" s="138" t="str">
        <f ca="1">IF(ISERROR(VLOOKUP(F122,Fériés,1,FALSE)),PROPER(TEXT(F122,"JJJJ")),OFFSET(INDEX(Fériés,MATCH(F122,Fériés,0),),,1))</f>
        <v>Vendredi</v>
      </c>
      <c r="G123" s="139" t="s">
        <v>121</v>
      </c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26"/>
      <c r="AM123" s="134">
        <f t="shared" ref="AM123:AM186" ca="1" si="118">AM122</f>
        <v>3</v>
      </c>
    </row>
    <row r="124" spans="1:39">
      <c r="A124" s="135"/>
      <c r="B124" s="136"/>
      <c r="C124" s="136"/>
      <c r="D124" s="136"/>
      <c r="E124" s="137">
        <f>INT((F124-LOOKUP(F124,DATE(YEAR(F124)+{-1;0;1},1,3)-WEEKDAY(DATE(YEAR(F124)+{-1;0;1},1,3))+2))/7)+1</f>
        <v>26</v>
      </c>
      <c r="F124" s="131">
        <f t="shared" ref="F124" si="119">F122+1</f>
        <v>42917</v>
      </c>
      <c r="G124" s="132" t="s">
        <v>74</v>
      </c>
      <c r="H124" s="133"/>
      <c r="I124" s="133"/>
      <c r="J124" s="133"/>
      <c r="K124" s="133"/>
      <c r="L124" s="133"/>
      <c r="M124" s="133"/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  <c r="AF124" s="133"/>
      <c r="AG124" s="133"/>
      <c r="AH124" s="133"/>
      <c r="AI124" s="133"/>
      <c r="AJ124" s="133"/>
      <c r="AK124" s="133"/>
      <c r="AL124" s="126"/>
      <c r="AM124" s="134">
        <f t="array" aca="1" ref="AM124" ca="1">IF(OR($F124=Fériés),0,IF(OR(TEXT(WEEKDAY($F124),"JJJJ")=Jours_chômés),1,3))</f>
        <v>1</v>
      </c>
    </row>
    <row r="125" spans="1:39">
      <c r="A125" s="135"/>
      <c r="B125" s="136"/>
      <c r="C125" s="136"/>
      <c r="D125" s="136"/>
      <c r="E125" s="137">
        <f>INT((F124-LOOKUP(F124,DATE(YEAR(F124)+{-1;0;1},1,3)-WEEKDAY(DATE(YEAR(F124)+{-1;0;1},1,3))+2))/7)+1</f>
        <v>26</v>
      </c>
      <c r="F125" s="138" t="str">
        <f ca="1">IF(ISERROR(VLOOKUP(F124,Fériés,1,FALSE)),PROPER(TEXT(F124,"JJJJ")),OFFSET(INDEX(Fériés,MATCH(F124,Fériés,0),),,1))</f>
        <v>Samedi</v>
      </c>
      <c r="G125" s="139" t="s">
        <v>121</v>
      </c>
      <c r="H125" s="140"/>
      <c r="I125" s="140"/>
      <c r="J125" s="140"/>
      <c r="K125" s="140"/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  <c r="AJ125" s="140"/>
      <c r="AK125" s="140"/>
      <c r="AL125" s="126"/>
      <c r="AM125" s="134">
        <f t="shared" ref="AM125:AM188" ca="1" si="120">AM124</f>
        <v>1</v>
      </c>
    </row>
    <row r="126" spans="1:39">
      <c r="A126" s="135"/>
      <c r="B126" s="136"/>
      <c r="C126" s="136"/>
      <c r="D126" s="136"/>
      <c r="E126" s="137">
        <f>INT((F126-LOOKUP(F126,DATE(YEAR(F126)+{-1;0;1},1,3)-WEEKDAY(DATE(YEAR(F126)+{-1;0;1},1,3))+2))/7)+1</f>
        <v>26</v>
      </c>
      <c r="F126" s="131">
        <f t="shared" ref="F126" si="121">F124+1</f>
        <v>42918</v>
      </c>
      <c r="G126" s="132" t="s">
        <v>74</v>
      </c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  <c r="AJ126" s="133"/>
      <c r="AK126" s="133"/>
      <c r="AL126" s="126"/>
      <c r="AM126" s="134">
        <f t="array" aca="1" ref="AM126" ca="1">IF(OR($F126=Fériés),0,IF(OR(TEXT(WEEKDAY($F126),"JJJJ")=Jours_chômés),1,3))</f>
        <v>1</v>
      </c>
    </row>
    <row r="127" spans="1:39">
      <c r="A127" s="135"/>
      <c r="B127" s="136"/>
      <c r="C127" s="136"/>
      <c r="D127" s="136"/>
      <c r="E127" s="137">
        <f>INT((F126-LOOKUP(F126,DATE(YEAR(F126)+{-1;0;1},1,3)-WEEKDAY(DATE(YEAR(F126)+{-1;0;1},1,3))+2))/7)+1</f>
        <v>26</v>
      </c>
      <c r="F127" s="138" t="str">
        <f ca="1">IF(ISERROR(VLOOKUP(F126,Fériés,1,FALSE)),PROPER(TEXT(F126,"JJJJ")),OFFSET(INDEX(Fériés,MATCH(F126,Fériés,0),),,1))</f>
        <v>Dimanche</v>
      </c>
      <c r="G127" s="139" t="s">
        <v>121</v>
      </c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  <c r="AJ127" s="140"/>
      <c r="AK127" s="140"/>
      <c r="AL127" s="126"/>
      <c r="AM127" s="134">
        <f t="shared" ref="AM127:AM190" ca="1" si="122">AM126</f>
        <v>1</v>
      </c>
    </row>
    <row r="128" spans="1:39">
      <c r="A128" s="135"/>
      <c r="B128" s="136"/>
      <c r="C128" s="136"/>
      <c r="D128" s="136"/>
      <c r="E128" s="137">
        <f>INT((F128-LOOKUP(F128,DATE(YEAR(F128)+{-1;0;1},1,3)-WEEKDAY(DATE(YEAR(F128)+{-1;0;1},1,3))+2))/7)+1</f>
        <v>27</v>
      </c>
      <c r="F128" s="131">
        <f t="shared" ref="F128" si="123">F126+1</f>
        <v>42919</v>
      </c>
      <c r="G128" s="132" t="s">
        <v>74</v>
      </c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  <c r="AJ128" s="133"/>
      <c r="AK128" s="133"/>
      <c r="AL128" s="126"/>
      <c r="AM128" s="134">
        <f t="array" aca="1" ref="AM128" ca="1">IF(OR($F128=Fériés),0,IF(OR(TEXT(WEEKDAY($F128),"JJJJ")=Jours_chômés),1,3))</f>
        <v>3</v>
      </c>
    </row>
    <row r="129" spans="1:39">
      <c r="A129" s="135"/>
      <c r="B129" s="136"/>
      <c r="C129" s="136"/>
      <c r="D129" s="136"/>
      <c r="E129" s="137">
        <f>INT((F128-LOOKUP(F128,DATE(YEAR(F128)+{-1;0;1},1,3)-WEEKDAY(DATE(YEAR(F128)+{-1;0;1},1,3))+2))/7)+1</f>
        <v>27</v>
      </c>
      <c r="F129" s="138" t="str">
        <f ca="1">IF(ISERROR(VLOOKUP(F128,Fériés,1,FALSE)),PROPER(TEXT(F128,"JJJJ")),OFFSET(INDEX(Fériés,MATCH(F128,Fériés,0),),,1))</f>
        <v>Lundi</v>
      </c>
      <c r="G129" s="139" t="s">
        <v>121</v>
      </c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26"/>
      <c r="AM129" s="134">
        <f t="shared" ref="AM129:AM192" ca="1" si="124">AM128</f>
        <v>3</v>
      </c>
    </row>
    <row r="130" spans="1:39">
      <c r="A130" s="135"/>
      <c r="B130" s="136"/>
      <c r="C130" s="136"/>
      <c r="D130" s="136"/>
      <c r="E130" s="137">
        <f>INT((F130-LOOKUP(F130,DATE(YEAR(F130)+{-1;0;1},1,3)-WEEKDAY(DATE(YEAR(F130)+{-1;0;1},1,3))+2))/7)+1</f>
        <v>27</v>
      </c>
      <c r="F130" s="131">
        <f t="shared" ref="F130" si="125">F128+1</f>
        <v>42920</v>
      </c>
      <c r="G130" s="132" t="s">
        <v>74</v>
      </c>
      <c r="H130" s="133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  <c r="AJ130" s="133"/>
      <c r="AK130" s="133"/>
      <c r="AL130" s="126"/>
      <c r="AM130" s="134">
        <f t="array" aca="1" ref="AM130" ca="1">IF(OR($F130=Fériés),0,IF(OR(TEXT(WEEKDAY($F130),"JJJJ")=Jours_chômés),1,3))</f>
        <v>3</v>
      </c>
    </row>
    <row r="131" spans="1:39">
      <c r="A131" s="135"/>
      <c r="B131" s="136"/>
      <c r="C131" s="136"/>
      <c r="D131" s="136"/>
      <c r="E131" s="137">
        <f>INT((F130-LOOKUP(F130,DATE(YEAR(F130)+{-1;0;1},1,3)-WEEKDAY(DATE(YEAR(F130)+{-1;0;1},1,3))+2))/7)+1</f>
        <v>27</v>
      </c>
      <c r="F131" s="138" t="str">
        <f ca="1">IF(ISERROR(VLOOKUP(F130,Fériés,1,FALSE)),PROPER(TEXT(F130,"JJJJ")),OFFSET(INDEX(Fériés,MATCH(F130,Fériés,0),),,1))</f>
        <v>Mardi</v>
      </c>
      <c r="G131" s="139" t="s">
        <v>121</v>
      </c>
      <c r="H131" s="140"/>
      <c r="I131" s="140"/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  <c r="AB131" s="140"/>
      <c r="AC131" s="140"/>
      <c r="AD131" s="140"/>
      <c r="AE131" s="140"/>
      <c r="AF131" s="140"/>
      <c r="AG131" s="140"/>
      <c r="AH131" s="140"/>
      <c r="AI131" s="140"/>
      <c r="AJ131" s="140"/>
      <c r="AK131" s="140"/>
      <c r="AL131" s="126"/>
      <c r="AM131" s="134">
        <f t="shared" ref="AM131:AM194" ca="1" si="126">AM130</f>
        <v>3</v>
      </c>
    </row>
    <row r="132" spans="1:39">
      <c r="A132" s="147" t="str">
        <f>UPPER(TEXT($F132,"MMMM"))&amp;" "&amp;YEAR($F132)</f>
        <v>JUILLET 2017</v>
      </c>
      <c r="B132" s="136"/>
      <c r="C132" s="136"/>
      <c r="D132" s="136"/>
      <c r="E132" s="137">
        <f>INT((F132-LOOKUP(F132,DATE(YEAR(F132)+{-1;0;1},1,3)-WEEKDAY(DATE(YEAR(F132)+{-1;0;1},1,3))+2))/7)+1</f>
        <v>27</v>
      </c>
      <c r="F132" s="131">
        <f t="shared" ref="F132" si="127">F130+1</f>
        <v>42921</v>
      </c>
      <c r="G132" s="132" t="s">
        <v>74</v>
      </c>
      <c r="H132" s="133"/>
      <c r="I132" s="133"/>
      <c r="J132" s="133"/>
      <c r="K132" s="133"/>
      <c r="L132" s="133"/>
      <c r="M132" s="133"/>
      <c r="N132" s="133"/>
      <c r="O132" s="133"/>
      <c r="P132" s="133"/>
      <c r="Q132" s="133"/>
      <c r="R132" s="13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33"/>
      <c r="AF132" s="133"/>
      <c r="AG132" s="133"/>
      <c r="AH132" s="133"/>
      <c r="AI132" s="133"/>
      <c r="AJ132" s="133"/>
      <c r="AK132" s="133"/>
      <c r="AL132" s="126"/>
      <c r="AM132" s="134">
        <f t="array" aca="1" ref="AM132" ca="1">IF(OR($F132=Fériés),0,IF(OR(TEXT(WEEKDAY($F132),"JJJJ")=Jours_chômés),1,3))</f>
        <v>3</v>
      </c>
    </row>
    <row r="133" spans="1:39">
      <c r="A133" s="147"/>
      <c r="B133" s="136"/>
      <c r="C133" s="136"/>
      <c r="D133" s="136"/>
      <c r="E133" s="137">
        <f>INT((F132-LOOKUP(F132,DATE(YEAR(F132)+{-1;0;1},1,3)-WEEKDAY(DATE(YEAR(F132)+{-1;0;1},1,3))+2))/7)+1</f>
        <v>27</v>
      </c>
      <c r="F133" s="138" t="str">
        <f ca="1">IF(ISERROR(VLOOKUP(F132,Fériés,1,FALSE)),PROPER(TEXT(F132,"JJJJ")),OFFSET(INDEX(Fériés,MATCH(F132,Fériés,0),),,1))</f>
        <v>Mercredi</v>
      </c>
      <c r="G133" s="139" t="s">
        <v>121</v>
      </c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26"/>
      <c r="AM133" s="134">
        <f t="shared" ref="AM133:AM196" ca="1" si="128">AM132</f>
        <v>3</v>
      </c>
    </row>
    <row r="134" spans="1:39">
      <c r="A134" s="147"/>
      <c r="B134" s="136"/>
      <c r="C134" s="136"/>
      <c r="D134" s="136"/>
      <c r="E134" s="137">
        <f>INT((F134-LOOKUP(F134,DATE(YEAR(F134)+{-1;0;1},1,3)-WEEKDAY(DATE(YEAR(F134)+{-1;0;1},1,3))+2))/7)+1</f>
        <v>27</v>
      </c>
      <c r="F134" s="131">
        <f t="shared" ref="F134" si="129">F132+1</f>
        <v>42922</v>
      </c>
      <c r="G134" s="132" t="s">
        <v>74</v>
      </c>
      <c r="H134" s="133"/>
      <c r="I134" s="133"/>
      <c r="J134" s="133"/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  <c r="AJ134" s="133"/>
      <c r="AK134" s="133"/>
      <c r="AL134" s="126"/>
      <c r="AM134" s="134">
        <f t="array" aca="1" ref="AM134" ca="1">IF(OR($F134=Fériés),0,IF(OR(TEXT(WEEKDAY($F134),"JJJJ")=Jours_chômés),1,3))</f>
        <v>3</v>
      </c>
    </row>
    <row r="135" spans="1:39">
      <c r="A135" s="147"/>
      <c r="B135" s="136"/>
      <c r="C135" s="136"/>
      <c r="D135" s="142"/>
      <c r="E135" s="137">
        <f>INT((F134-LOOKUP(F134,DATE(YEAR(F134)+{-1;0;1},1,3)-WEEKDAY(DATE(YEAR(F134)+{-1;0;1},1,3))+2))/7)+1</f>
        <v>27</v>
      </c>
      <c r="F135" s="138" t="str">
        <f ca="1">IF(ISERROR(VLOOKUP(F134,Fériés,1,FALSE)),PROPER(TEXT(F134,"JJJJ")),OFFSET(INDEX(Fériés,MATCH(F134,Fériés,0),),,1))</f>
        <v>Jeudi</v>
      </c>
      <c r="G135" s="139" t="s">
        <v>121</v>
      </c>
      <c r="H135" s="140"/>
      <c r="I135" s="140"/>
      <c r="J135" s="140"/>
      <c r="K135" s="140"/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0"/>
      <c r="AI135" s="140"/>
      <c r="AJ135" s="140"/>
      <c r="AK135" s="140"/>
      <c r="AL135" s="126"/>
      <c r="AM135" s="134">
        <f t="shared" ref="AM135:AM198" ca="1" si="130">AM134</f>
        <v>3</v>
      </c>
    </row>
    <row r="136" spans="1:39" ht="15" customHeight="1">
      <c r="A136" s="147"/>
      <c r="B136" s="136"/>
      <c r="C136" s="136"/>
      <c r="D136" s="143"/>
      <c r="E136" s="137">
        <f>INT((F136-LOOKUP(F136,DATE(YEAR(F136)+{-1;0;1},1,3)-WEEKDAY(DATE(YEAR(F136)+{-1;0;1},1,3))+2))/7)+1</f>
        <v>27</v>
      </c>
      <c r="F136" s="131">
        <f t="shared" ref="F136" si="131">F134+1</f>
        <v>42923</v>
      </c>
      <c r="G136" s="132" t="s">
        <v>74</v>
      </c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  <c r="S136" s="133"/>
      <c r="T136" s="133"/>
      <c r="U136" s="133"/>
      <c r="V136" s="133"/>
      <c r="W136" s="133"/>
      <c r="X136" s="133"/>
      <c r="Y136" s="133"/>
      <c r="Z136" s="133"/>
      <c r="AA136" s="133"/>
      <c r="AB136" s="133"/>
      <c r="AC136" s="133"/>
      <c r="AD136" s="133"/>
      <c r="AE136" s="133"/>
      <c r="AF136" s="133"/>
      <c r="AG136" s="133"/>
      <c r="AH136" s="133"/>
      <c r="AI136" s="133"/>
      <c r="AJ136" s="133"/>
      <c r="AK136" s="133"/>
      <c r="AL136" s="126"/>
      <c r="AM136" s="134">
        <f t="array" aca="1" ref="AM136" ca="1">IF(OR($F136=Fériés),0,IF(OR(TEXT(WEEKDAY($F136),"JJJJ")=Jours_chômés),1,3))</f>
        <v>3</v>
      </c>
    </row>
    <row r="137" spans="1:39">
      <c r="A137" s="147"/>
      <c r="B137" s="136"/>
      <c r="C137" s="136"/>
      <c r="D137" s="143"/>
      <c r="E137" s="137">
        <f>INT((F136-LOOKUP(F136,DATE(YEAR(F136)+{-1;0;1},1,3)-WEEKDAY(DATE(YEAR(F136)+{-1;0;1},1,3))+2))/7)+1</f>
        <v>27</v>
      </c>
      <c r="F137" s="138" t="str">
        <f ca="1">IF(ISERROR(VLOOKUP(F136,Fériés,1,FALSE)),PROPER(TEXT(F136,"JJJJ")),OFFSET(INDEX(Fériés,MATCH(F136,Fériés,0),),,1))</f>
        <v>Vendredi</v>
      </c>
      <c r="G137" s="139" t="s">
        <v>121</v>
      </c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26"/>
      <c r="AM137" s="134">
        <f t="shared" ref="AM137:AM200" ca="1" si="132">AM136</f>
        <v>3</v>
      </c>
    </row>
    <row r="138" spans="1:39">
      <c r="A138" s="147"/>
      <c r="B138" s="136"/>
      <c r="C138" s="136"/>
      <c r="D138" s="143"/>
      <c r="E138" s="137">
        <f>INT((F138-LOOKUP(F138,DATE(YEAR(F138)+{-1;0;1},1,3)-WEEKDAY(DATE(YEAR(F138)+{-1;0;1},1,3))+2))/7)+1</f>
        <v>27</v>
      </c>
      <c r="F138" s="131">
        <f t="shared" ref="F138" si="133">F136+1</f>
        <v>42924</v>
      </c>
      <c r="G138" s="132" t="s">
        <v>74</v>
      </c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3"/>
      <c r="AH138" s="133"/>
      <c r="AI138" s="133"/>
      <c r="AJ138" s="133"/>
      <c r="AK138" s="133"/>
      <c r="AL138" s="126"/>
      <c r="AM138" s="134">
        <f t="array" aca="1" ref="AM138" ca="1">IF(OR($F138=Fériés),0,IF(OR(TEXT(WEEKDAY($F138),"JJJJ")=Jours_chômés),1,3))</f>
        <v>1</v>
      </c>
    </row>
    <row r="139" spans="1:39" ht="15" customHeight="1">
      <c r="A139" s="147"/>
      <c r="B139" s="136"/>
      <c r="C139" s="136"/>
      <c r="D139" s="143"/>
      <c r="E139" s="137">
        <f>INT((F138-LOOKUP(F138,DATE(YEAR(F138)+{-1;0;1},1,3)-WEEKDAY(DATE(YEAR(F138)+{-1;0;1},1,3))+2))/7)+1</f>
        <v>27</v>
      </c>
      <c r="F139" s="138" t="str">
        <f ca="1">IF(ISERROR(VLOOKUP(F138,Fériés,1,FALSE)),PROPER(TEXT(F138,"JJJJ")),OFFSET(INDEX(Fériés,MATCH(F138,Fériés,0),),,1))</f>
        <v>Samedi</v>
      </c>
      <c r="G139" s="139" t="s">
        <v>121</v>
      </c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140"/>
      <c r="AA139" s="140"/>
      <c r="AB139" s="140"/>
      <c r="AC139" s="140"/>
      <c r="AD139" s="140"/>
      <c r="AE139" s="140"/>
      <c r="AF139" s="140"/>
      <c r="AG139" s="140"/>
      <c r="AH139" s="140"/>
      <c r="AI139" s="140"/>
      <c r="AJ139" s="140"/>
      <c r="AK139" s="140"/>
      <c r="AL139" s="126"/>
      <c r="AM139" s="134">
        <f t="shared" ref="AM139:AM202" ca="1" si="134">AM138</f>
        <v>1</v>
      </c>
    </row>
    <row r="140" spans="1:39">
      <c r="A140" s="147"/>
      <c r="B140" s="136"/>
      <c r="C140" s="136"/>
      <c r="D140" s="142"/>
      <c r="E140" s="137">
        <f>INT((F140-LOOKUP(F140,DATE(YEAR(F140)+{-1;0;1},1,3)-WEEKDAY(DATE(YEAR(F140)+{-1;0;1},1,3))+2))/7)+1</f>
        <v>27</v>
      </c>
      <c r="F140" s="131">
        <f t="shared" ref="F140" si="135">F138+1</f>
        <v>42925</v>
      </c>
      <c r="G140" s="132" t="s">
        <v>74</v>
      </c>
      <c r="H140" s="133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3"/>
      <c r="U140" s="133"/>
      <c r="V140" s="133"/>
      <c r="W140" s="133"/>
      <c r="X140" s="133"/>
      <c r="Y140" s="133"/>
      <c r="Z140" s="133"/>
      <c r="AA140" s="133"/>
      <c r="AB140" s="133"/>
      <c r="AC140" s="133"/>
      <c r="AD140" s="133"/>
      <c r="AE140" s="133"/>
      <c r="AF140" s="133"/>
      <c r="AG140" s="133"/>
      <c r="AH140" s="133"/>
      <c r="AI140" s="133"/>
      <c r="AJ140" s="133"/>
      <c r="AK140" s="133"/>
      <c r="AL140" s="126"/>
      <c r="AM140" s="134">
        <f t="array" aca="1" ref="AM140" ca="1">IF(OR($F140=Fériés),0,IF(OR(TEXT(WEEKDAY($F140),"JJJJ")=Jours_chômés),1,3))</f>
        <v>1</v>
      </c>
    </row>
    <row r="141" spans="1:39">
      <c r="A141" s="147"/>
      <c r="B141" s="136"/>
      <c r="C141" s="136"/>
      <c r="D141" s="136"/>
      <c r="E141" s="137">
        <f>INT((F140-LOOKUP(F140,DATE(YEAR(F140)+{-1;0;1},1,3)-WEEKDAY(DATE(YEAR(F140)+{-1;0;1},1,3))+2))/7)+1</f>
        <v>27</v>
      </c>
      <c r="F141" s="138" t="str">
        <f ca="1">IF(ISERROR(VLOOKUP(F140,Fériés,1,FALSE)),PROPER(TEXT(F140,"JJJJ")),OFFSET(INDEX(Fériés,MATCH(F140,Fériés,0),),,1))</f>
        <v>Dimanche</v>
      </c>
      <c r="G141" s="139" t="s">
        <v>121</v>
      </c>
      <c r="H141" s="140"/>
      <c r="I141" s="140"/>
      <c r="J141" s="140"/>
      <c r="K141" s="140"/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0"/>
      <c r="W141" s="140"/>
      <c r="X141" s="140"/>
      <c r="Y141" s="140"/>
      <c r="Z141" s="140"/>
      <c r="AA141" s="140"/>
      <c r="AB141" s="140"/>
      <c r="AC141" s="140"/>
      <c r="AD141" s="140"/>
      <c r="AE141" s="140"/>
      <c r="AF141" s="140"/>
      <c r="AG141" s="140"/>
      <c r="AH141" s="140"/>
      <c r="AI141" s="140"/>
      <c r="AJ141" s="140"/>
      <c r="AK141" s="140"/>
      <c r="AL141" s="126"/>
      <c r="AM141" s="134">
        <f t="shared" ref="AM141:AM204" ca="1" si="136">AM140</f>
        <v>1</v>
      </c>
    </row>
    <row r="142" spans="1:39">
      <c r="A142" s="147"/>
      <c r="B142" s="136"/>
      <c r="C142" s="136"/>
      <c r="D142" s="136"/>
      <c r="E142" s="137">
        <f>INT((F142-LOOKUP(F142,DATE(YEAR(F142)+{-1;0;1},1,3)-WEEKDAY(DATE(YEAR(F142)+{-1;0;1},1,3))+2))/7)+1</f>
        <v>28</v>
      </c>
      <c r="F142" s="131">
        <f t="shared" ref="F142" si="137">F140+1</f>
        <v>42926</v>
      </c>
      <c r="G142" s="132" t="s">
        <v>74</v>
      </c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3"/>
      <c r="AF142" s="133"/>
      <c r="AG142" s="133"/>
      <c r="AH142" s="133"/>
      <c r="AI142" s="133"/>
      <c r="AJ142" s="133"/>
      <c r="AK142" s="133"/>
      <c r="AL142" s="126"/>
      <c r="AM142" s="134">
        <f t="array" aca="1" ref="AM142" ca="1">IF(OR($F142=Fériés),0,IF(OR(TEXT(WEEKDAY($F142),"JJJJ")=Jours_chômés),1,3))</f>
        <v>3</v>
      </c>
    </row>
    <row r="143" spans="1:39">
      <c r="A143" s="147"/>
      <c r="B143" s="136"/>
      <c r="C143" s="136"/>
      <c r="D143" s="136"/>
      <c r="E143" s="137">
        <f>INT((F142-LOOKUP(F142,DATE(YEAR(F142)+{-1;0;1},1,3)-WEEKDAY(DATE(YEAR(F142)+{-1;0;1},1,3))+2))/7)+1</f>
        <v>28</v>
      </c>
      <c r="F143" s="138" t="str">
        <f ca="1">IF(ISERROR(VLOOKUP(F142,Fériés,1,FALSE)),PROPER(TEXT(F142,"JJJJ")),OFFSET(INDEX(Fériés,MATCH(F142,Fériés,0),),,1))</f>
        <v>Lundi</v>
      </c>
      <c r="G143" s="139" t="s">
        <v>121</v>
      </c>
      <c r="H143" s="140"/>
      <c r="I143" s="140"/>
      <c r="J143" s="140"/>
      <c r="K143" s="140"/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0"/>
      <c r="W143" s="140"/>
      <c r="X143" s="140"/>
      <c r="Y143" s="140"/>
      <c r="Z143" s="140"/>
      <c r="AA143" s="140"/>
      <c r="AB143" s="140"/>
      <c r="AC143" s="140"/>
      <c r="AD143" s="140"/>
      <c r="AE143" s="140"/>
      <c r="AF143" s="140"/>
      <c r="AG143" s="140"/>
      <c r="AH143" s="140"/>
      <c r="AI143" s="140"/>
      <c r="AJ143" s="140"/>
      <c r="AK143" s="140"/>
      <c r="AL143" s="126"/>
      <c r="AM143" s="134">
        <f t="shared" ref="AM143:AM206" ca="1" si="138">AM142</f>
        <v>3</v>
      </c>
    </row>
    <row r="144" spans="1:39">
      <c r="A144" s="147"/>
      <c r="B144" s="136"/>
      <c r="C144" s="136"/>
      <c r="D144" s="136"/>
      <c r="E144" s="137">
        <f>INT((F144-LOOKUP(F144,DATE(YEAR(F144)+{-1;0;1},1,3)-WEEKDAY(DATE(YEAR(F144)+{-1;0;1},1,3))+2))/7)+1</f>
        <v>28</v>
      </c>
      <c r="F144" s="131">
        <f t="shared" ref="F144" si="139">F142+1</f>
        <v>42927</v>
      </c>
      <c r="G144" s="132" t="s">
        <v>74</v>
      </c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3"/>
      <c r="AF144" s="133"/>
      <c r="AG144" s="133"/>
      <c r="AH144" s="133"/>
      <c r="AI144" s="133"/>
      <c r="AJ144" s="133"/>
      <c r="AK144" s="133"/>
      <c r="AL144" s="126"/>
      <c r="AM144" s="134">
        <f t="array" aca="1" ref="AM144" ca="1">IF(OR($F144=Fériés),0,IF(OR(TEXT(WEEKDAY($F144),"JJJJ")=Jours_chômés),1,3))</f>
        <v>3</v>
      </c>
    </row>
    <row r="145" spans="1:39">
      <c r="A145" s="147"/>
      <c r="B145" s="136"/>
      <c r="C145" s="136"/>
      <c r="D145" s="136"/>
      <c r="E145" s="137">
        <f>INT((F144-LOOKUP(F144,DATE(YEAR(F144)+{-1;0;1},1,3)-WEEKDAY(DATE(YEAR(F144)+{-1;0;1},1,3))+2))/7)+1</f>
        <v>28</v>
      </c>
      <c r="F145" s="138" t="str">
        <f ca="1">IF(ISERROR(VLOOKUP(F144,Fériés,1,FALSE)),PROPER(TEXT(F144,"JJJJ")),OFFSET(INDEX(Fériés,MATCH(F144,Fériés,0),),,1))</f>
        <v>Mardi</v>
      </c>
      <c r="G145" s="139" t="s">
        <v>121</v>
      </c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0"/>
      <c r="X145" s="140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  <c r="AJ145" s="140"/>
      <c r="AK145" s="140"/>
      <c r="AL145" s="126"/>
      <c r="AM145" s="134">
        <f t="shared" ref="AM145:AM208" ca="1" si="140">AM144</f>
        <v>3</v>
      </c>
    </row>
    <row r="146" spans="1:39">
      <c r="A146" s="147"/>
      <c r="B146" s="136"/>
      <c r="C146" s="136"/>
      <c r="D146" s="136"/>
      <c r="E146" s="137">
        <f>INT((F146-LOOKUP(F146,DATE(YEAR(F146)+{-1;0;1},1,3)-WEEKDAY(DATE(YEAR(F146)+{-1;0;1},1,3))+2))/7)+1</f>
        <v>28</v>
      </c>
      <c r="F146" s="131">
        <f t="shared" ref="F146" si="141">F144+1</f>
        <v>42928</v>
      </c>
      <c r="G146" s="132" t="s">
        <v>74</v>
      </c>
      <c r="H146" s="133"/>
      <c r="I146" s="133"/>
      <c r="J146" s="133"/>
      <c r="K146" s="133"/>
      <c r="L146" s="133"/>
      <c r="M146" s="133"/>
      <c r="N146" s="133"/>
      <c r="O146" s="133"/>
      <c r="P146" s="133"/>
      <c r="Q146" s="133"/>
      <c r="R146" s="133"/>
      <c r="S146" s="133"/>
      <c r="T146" s="133"/>
      <c r="U146" s="133"/>
      <c r="V146" s="133"/>
      <c r="W146" s="133"/>
      <c r="X146" s="133"/>
      <c r="Y146" s="133"/>
      <c r="Z146" s="133"/>
      <c r="AA146" s="133"/>
      <c r="AB146" s="133"/>
      <c r="AC146" s="133"/>
      <c r="AD146" s="133"/>
      <c r="AE146" s="133"/>
      <c r="AF146" s="133"/>
      <c r="AG146" s="133"/>
      <c r="AH146" s="133"/>
      <c r="AI146" s="133"/>
      <c r="AJ146" s="133"/>
      <c r="AK146" s="133"/>
      <c r="AL146" s="126"/>
      <c r="AM146" s="134">
        <f t="array" aca="1" ref="AM146" ca="1">IF(OR($F146=Fériés),0,IF(OR(TEXT(WEEKDAY($F146),"JJJJ")=Jours_chômés),1,3))</f>
        <v>3</v>
      </c>
    </row>
    <row r="147" spans="1:39">
      <c r="A147" s="147"/>
      <c r="B147" s="136"/>
      <c r="C147" s="136"/>
      <c r="D147" s="136"/>
      <c r="E147" s="137">
        <f>INT((F146-LOOKUP(F146,DATE(YEAR(F146)+{-1;0;1},1,3)-WEEKDAY(DATE(YEAR(F146)+{-1;0;1},1,3))+2))/7)+1</f>
        <v>28</v>
      </c>
      <c r="F147" s="138" t="str">
        <f ca="1">IF(ISERROR(VLOOKUP(F146,Fériés,1,FALSE)),PROPER(TEXT(F146,"JJJJ")),OFFSET(INDEX(Fériés,MATCH(F146,Fériés,0),),,1))</f>
        <v>Mercredi</v>
      </c>
      <c r="G147" s="139" t="s">
        <v>121</v>
      </c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  <c r="AJ147" s="140"/>
      <c r="AK147" s="140"/>
      <c r="AL147" s="126"/>
      <c r="AM147" s="134">
        <f t="shared" ref="AM147:AM210" ca="1" si="142">AM146</f>
        <v>3</v>
      </c>
    </row>
    <row r="148" spans="1:39">
      <c r="A148" s="147"/>
      <c r="B148" s="136"/>
      <c r="C148" s="136"/>
      <c r="D148" s="136"/>
      <c r="E148" s="137">
        <f>INT((F148-LOOKUP(F148,DATE(YEAR(F148)+{-1;0;1},1,3)-WEEKDAY(DATE(YEAR(F148)+{-1;0;1},1,3))+2))/7)+1</f>
        <v>28</v>
      </c>
      <c r="F148" s="131">
        <f t="shared" ref="F148" si="143">F146+1</f>
        <v>42929</v>
      </c>
      <c r="G148" s="132" t="s">
        <v>74</v>
      </c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3"/>
      <c r="AF148" s="133"/>
      <c r="AG148" s="133"/>
      <c r="AH148" s="133"/>
      <c r="AI148" s="133"/>
      <c r="AJ148" s="133"/>
      <c r="AK148" s="133"/>
      <c r="AL148" s="126"/>
      <c r="AM148" s="134">
        <f t="array" aca="1" ref="AM148" ca="1">IF(OR($F148=Fériés),0,IF(OR(TEXT(WEEKDAY($F148),"JJJJ")=Jours_chômés),1,3))</f>
        <v>3</v>
      </c>
    </row>
    <row r="149" spans="1:39">
      <c r="A149" s="147"/>
      <c r="B149" s="136"/>
      <c r="C149" s="136"/>
      <c r="D149" s="136"/>
      <c r="E149" s="137">
        <f>INT((F148-LOOKUP(F148,DATE(YEAR(F148)+{-1;0;1},1,3)-WEEKDAY(DATE(YEAR(F148)+{-1;0;1},1,3))+2))/7)+1</f>
        <v>28</v>
      </c>
      <c r="F149" s="138" t="str">
        <f ca="1">IF(ISERROR(VLOOKUP(F148,Fériés,1,FALSE)),PROPER(TEXT(F148,"JJJJ")),OFFSET(INDEX(Fériés,MATCH(F148,Fériés,0),),,1))</f>
        <v>Jeudi</v>
      </c>
      <c r="G149" s="139" t="s">
        <v>121</v>
      </c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40"/>
      <c r="AI149" s="140"/>
      <c r="AJ149" s="140"/>
      <c r="AK149" s="140"/>
      <c r="AL149" s="126"/>
      <c r="AM149" s="134">
        <f t="shared" ref="AM149:AM212" ca="1" si="144">AM148</f>
        <v>3</v>
      </c>
    </row>
    <row r="150" spans="1:39">
      <c r="A150" s="147"/>
      <c r="B150" s="136"/>
      <c r="C150" s="136"/>
      <c r="D150" s="136"/>
      <c r="E150" s="137">
        <f>INT((F150-LOOKUP(F150,DATE(YEAR(F150)+{-1;0;1},1,3)-WEEKDAY(DATE(YEAR(F150)+{-1;0;1},1,3))+2))/7)+1</f>
        <v>28</v>
      </c>
      <c r="F150" s="131">
        <f t="shared" ref="F150" si="145">F148+1</f>
        <v>42930</v>
      </c>
      <c r="G150" s="132" t="s">
        <v>74</v>
      </c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3"/>
      <c r="AF150" s="133"/>
      <c r="AG150" s="133"/>
      <c r="AH150" s="133"/>
      <c r="AI150" s="133"/>
      <c r="AJ150" s="133"/>
      <c r="AK150" s="133"/>
      <c r="AL150" s="126"/>
      <c r="AM150" s="134">
        <f t="array" aca="1" ref="AM150" ca="1">IF(OR($F150=Fériés),0,IF(OR(TEXT(WEEKDAY($F150),"JJJJ")=Jours_chômés),1,3))</f>
        <v>0</v>
      </c>
    </row>
    <row r="151" spans="1:39">
      <c r="A151" s="147"/>
      <c r="B151" s="136"/>
      <c r="C151" s="136"/>
      <c r="D151" s="136"/>
      <c r="E151" s="137">
        <f>INT((F150-LOOKUP(F150,DATE(YEAR(F150)+{-1;0;1},1,3)-WEEKDAY(DATE(YEAR(F150)+{-1;0;1},1,3))+2))/7)+1</f>
        <v>28</v>
      </c>
      <c r="F151" s="138" t="str">
        <f ca="1">IF(ISERROR(VLOOKUP(F150,Fériés,1,FALSE)),PROPER(TEXT(F150,"JJJJ")),OFFSET(INDEX(Fériés,MATCH(F150,Fériés,0),),,1))</f>
        <v>Fête nationale</v>
      </c>
      <c r="G151" s="139" t="s">
        <v>121</v>
      </c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40"/>
      <c r="AB151" s="140"/>
      <c r="AC151" s="140"/>
      <c r="AD151" s="140"/>
      <c r="AE151" s="140"/>
      <c r="AF151" s="140"/>
      <c r="AG151" s="140"/>
      <c r="AH151" s="140"/>
      <c r="AI151" s="140"/>
      <c r="AJ151" s="140"/>
      <c r="AK151" s="140"/>
      <c r="AL151" s="126"/>
      <c r="AM151" s="134">
        <f t="shared" ref="AM151:AM214" ca="1" si="146">AM150</f>
        <v>0</v>
      </c>
    </row>
    <row r="152" spans="1:39">
      <c r="A152" s="147"/>
      <c r="B152" s="136"/>
      <c r="C152" s="136"/>
      <c r="D152" s="136"/>
      <c r="E152" s="137">
        <f>INT((F152-LOOKUP(F152,DATE(YEAR(F152)+{-1;0;1},1,3)-WEEKDAY(DATE(YEAR(F152)+{-1;0;1},1,3))+2))/7)+1</f>
        <v>28</v>
      </c>
      <c r="F152" s="131">
        <f t="shared" ref="F152" si="147">F150+1</f>
        <v>42931</v>
      </c>
      <c r="G152" s="132" t="s">
        <v>74</v>
      </c>
      <c r="H152" s="133"/>
      <c r="I152" s="133"/>
      <c r="J152" s="133"/>
      <c r="K152" s="133"/>
      <c r="L152" s="133"/>
      <c r="M152" s="133"/>
      <c r="N152" s="133"/>
      <c r="O152" s="133"/>
      <c r="P152" s="133"/>
      <c r="Q152" s="133"/>
      <c r="R152" s="133"/>
      <c r="S152" s="133"/>
      <c r="T152" s="133"/>
      <c r="U152" s="133"/>
      <c r="V152" s="133"/>
      <c r="W152" s="133"/>
      <c r="X152" s="133"/>
      <c r="Y152" s="133"/>
      <c r="Z152" s="133"/>
      <c r="AA152" s="133"/>
      <c r="AB152" s="133"/>
      <c r="AC152" s="133"/>
      <c r="AD152" s="133"/>
      <c r="AE152" s="133"/>
      <c r="AF152" s="133"/>
      <c r="AG152" s="133"/>
      <c r="AH152" s="133"/>
      <c r="AI152" s="133"/>
      <c r="AJ152" s="133"/>
      <c r="AK152" s="133"/>
      <c r="AL152" s="126"/>
      <c r="AM152" s="134">
        <f t="array" aca="1" ref="AM152" ca="1">IF(OR($F152=Fériés),0,IF(OR(TEXT(WEEKDAY($F152),"JJJJ")=Jours_chômés),1,3))</f>
        <v>1</v>
      </c>
    </row>
    <row r="153" spans="1:39">
      <c r="A153" s="147"/>
      <c r="B153" s="136"/>
      <c r="C153" s="136"/>
      <c r="D153" s="136"/>
      <c r="E153" s="137">
        <f>INT((F152-LOOKUP(F152,DATE(YEAR(F152)+{-1;0;1},1,3)-WEEKDAY(DATE(YEAR(F152)+{-1;0;1},1,3))+2))/7)+1</f>
        <v>28</v>
      </c>
      <c r="F153" s="138" t="str">
        <f ca="1">IF(ISERROR(VLOOKUP(F152,Fériés,1,FALSE)),PROPER(TEXT(F152,"JJJJ")),OFFSET(INDEX(Fériés,MATCH(F152,Fériés,0),),,1))</f>
        <v>Samedi</v>
      </c>
      <c r="G153" s="139" t="s">
        <v>121</v>
      </c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40"/>
      <c r="AB153" s="140"/>
      <c r="AC153" s="140"/>
      <c r="AD153" s="140"/>
      <c r="AE153" s="140"/>
      <c r="AF153" s="140"/>
      <c r="AG153" s="140"/>
      <c r="AH153" s="140"/>
      <c r="AI153" s="140"/>
      <c r="AJ153" s="140"/>
      <c r="AK153" s="140"/>
      <c r="AL153" s="126"/>
      <c r="AM153" s="134">
        <f t="shared" ref="AM153:AM216" ca="1" si="148">AM152</f>
        <v>1</v>
      </c>
    </row>
    <row r="154" spans="1:39">
      <c r="A154" s="147"/>
      <c r="B154" s="136"/>
      <c r="C154" s="136"/>
      <c r="D154" s="136"/>
      <c r="E154" s="137">
        <f>INT((F154-LOOKUP(F154,DATE(YEAR(F154)+{-1;0;1},1,3)-WEEKDAY(DATE(YEAR(F154)+{-1;0;1},1,3))+2))/7)+1</f>
        <v>28</v>
      </c>
      <c r="F154" s="131">
        <f t="shared" ref="F154" si="149">F152+1</f>
        <v>42932</v>
      </c>
      <c r="G154" s="132" t="s">
        <v>74</v>
      </c>
      <c r="H154" s="133"/>
      <c r="I154" s="133"/>
      <c r="J154" s="133"/>
      <c r="K154" s="133"/>
      <c r="L154" s="133"/>
      <c r="M154" s="133"/>
      <c r="N154" s="133"/>
      <c r="O154" s="133"/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3"/>
      <c r="AF154" s="133"/>
      <c r="AG154" s="133"/>
      <c r="AH154" s="133"/>
      <c r="AI154" s="133"/>
      <c r="AJ154" s="133"/>
      <c r="AK154" s="133"/>
      <c r="AL154" s="126"/>
      <c r="AM154" s="134">
        <f t="array" aca="1" ref="AM154" ca="1">IF(OR($F154=Fériés),0,IF(OR(TEXT(WEEKDAY($F154),"JJJJ")=Jours_chômés),1,3))</f>
        <v>1</v>
      </c>
    </row>
    <row r="155" spans="1:39">
      <c r="A155" s="147"/>
      <c r="B155" s="136"/>
      <c r="C155" s="136"/>
      <c r="D155" s="136"/>
      <c r="E155" s="137">
        <f>INT((F154-LOOKUP(F154,DATE(YEAR(F154)+{-1;0;1},1,3)-WEEKDAY(DATE(YEAR(F154)+{-1;0;1},1,3))+2))/7)+1</f>
        <v>28</v>
      </c>
      <c r="F155" s="138" t="str">
        <f ca="1">IF(ISERROR(VLOOKUP(F154,Fériés,1,FALSE)),PROPER(TEXT(F154,"JJJJ")),OFFSET(INDEX(Fériés,MATCH(F154,Fériés,0),),,1))</f>
        <v>Dimanche</v>
      </c>
      <c r="G155" s="139" t="s">
        <v>121</v>
      </c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  <c r="Z155" s="140"/>
      <c r="AA155" s="140"/>
      <c r="AB155" s="140"/>
      <c r="AC155" s="140"/>
      <c r="AD155" s="140"/>
      <c r="AE155" s="140"/>
      <c r="AF155" s="140"/>
      <c r="AG155" s="140"/>
      <c r="AH155" s="140"/>
      <c r="AI155" s="140"/>
      <c r="AJ155" s="140"/>
      <c r="AK155" s="140"/>
      <c r="AL155" s="126"/>
      <c r="AM155" s="134">
        <f t="shared" ref="AM155:AM218" ca="1" si="150">AM154</f>
        <v>1</v>
      </c>
    </row>
    <row r="156" spans="1:39">
      <c r="A156" s="147"/>
      <c r="B156" s="136"/>
      <c r="C156" s="136"/>
      <c r="D156" s="136"/>
      <c r="E156" s="137">
        <f>INT((F156-LOOKUP(F156,DATE(YEAR(F156)+{-1;0;1},1,3)-WEEKDAY(DATE(YEAR(F156)+{-1;0;1},1,3))+2))/7)+1</f>
        <v>29</v>
      </c>
      <c r="F156" s="131">
        <f t="shared" ref="F156" si="151">F154+1</f>
        <v>42933</v>
      </c>
      <c r="G156" s="132" t="s">
        <v>74</v>
      </c>
      <c r="H156" s="133"/>
      <c r="I156" s="133"/>
      <c r="J156" s="133"/>
      <c r="K156" s="133"/>
      <c r="L156" s="133"/>
      <c r="M156" s="133"/>
      <c r="N156" s="133"/>
      <c r="O156" s="133"/>
      <c r="P156" s="133"/>
      <c r="Q156" s="133"/>
      <c r="R156" s="133"/>
      <c r="S156" s="133"/>
      <c r="T156" s="133"/>
      <c r="U156" s="133"/>
      <c r="V156" s="133"/>
      <c r="W156" s="133"/>
      <c r="X156" s="133"/>
      <c r="Y156" s="133"/>
      <c r="Z156" s="133"/>
      <c r="AA156" s="133"/>
      <c r="AB156" s="133"/>
      <c r="AC156" s="133"/>
      <c r="AD156" s="133"/>
      <c r="AE156" s="133"/>
      <c r="AF156" s="133"/>
      <c r="AG156" s="133"/>
      <c r="AH156" s="133"/>
      <c r="AI156" s="133"/>
      <c r="AJ156" s="133"/>
      <c r="AK156" s="133"/>
      <c r="AL156" s="126"/>
      <c r="AM156" s="134">
        <f t="array" aca="1" ref="AM156" ca="1">IF(OR($F156=Fériés),0,IF(OR(TEXT(WEEKDAY($F156),"JJJJ")=Jours_chômés),1,3))</f>
        <v>3</v>
      </c>
    </row>
    <row r="157" spans="1:39">
      <c r="A157" s="147"/>
      <c r="B157" s="136"/>
      <c r="C157" s="136"/>
      <c r="D157" s="136"/>
      <c r="E157" s="137">
        <f>INT((F156-LOOKUP(F156,DATE(YEAR(F156)+{-1;0;1},1,3)-WEEKDAY(DATE(YEAR(F156)+{-1;0;1},1,3))+2))/7)+1</f>
        <v>29</v>
      </c>
      <c r="F157" s="138" t="str">
        <f ca="1">IF(ISERROR(VLOOKUP(F156,Fériés,1,FALSE)),PROPER(TEXT(F156,"JJJJ")),OFFSET(INDEX(Fériés,MATCH(F156,Fériés,0),),,1))</f>
        <v>Lundi</v>
      </c>
      <c r="G157" s="139" t="s">
        <v>121</v>
      </c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  <c r="AJ157" s="140"/>
      <c r="AK157" s="140"/>
      <c r="AL157" s="126"/>
      <c r="AM157" s="134">
        <f t="shared" ref="AM157:AM220" ca="1" si="152">AM156</f>
        <v>3</v>
      </c>
    </row>
    <row r="158" spans="1:39">
      <c r="A158" s="147"/>
      <c r="B158" s="136"/>
      <c r="C158" s="136"/>
      <c r="D158" s="136"/>
      <c r="E158" s="137">
        <f>INT((F158-LOOKUP(F158,DATE(YEAR(F158)+{-1;0;1},1,3)-WEEKDAY(DATE(YEAR(F158)+{-1;0;1},1,3))+2))/7)+1</f>
        <v>29</v>
      </c>
      <c r="F158" s="131">
        <f t="shared" ref="F158" si="153">F156+1</f>
        <v>42934</v>
      </c>
      <c r="G158" s="132" t="s">
        <v>74</v>
      </c>
      <c r="H158" s="133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  <c r="S158" s="133"/>
      <c r="T158" s="133"/>
      <c r="U158" s="133"/>
      <c r="V158" s="133"/>
      <c r="W158" s="133"/>
      <c r="X158" s="133"/>
      <c r="Y158" s="133"/>
      <c r="Z158" s="133"/>
      <c r="AA158" s="133"/>
      <c r="AB158" s="133"/>
      <c r="AC158" s="133"/>
      <c r="AD158" s="133"/>
      <c r="AE158" s="133"/>
      <c r="AF158" s="133"/>
      <c r="AG158" s="133"/>
      <c r="AH158" s="133"/>
      <c r="AI158" s="133"/>
      <c r="AJ158" s="133"/>
      <c r="AK158" s="133"/>
      <c r="AL158" s="126"/>
      <c r="AM158" s="134">
        <f t="array" aca="1" ref="AM158" ca="1">IF(OR($F158=Fériés),0,IF(OR(TEXT(WEEKDAY($F158),"JJJJ")=Jours_chômés),1,3))</f>
        <v>3</v>
      </c>
    </row>
    <row r="159" spans="1:39">
      <c r="A159" s="147"/>
      <c r="B159" s="136"/>
      <c r="C159" s="136"/>
      <c r="D159" s="136"/>
      <c r="E159" s="137">
        <f>INT((F158-LOOKUP(F158,DATE(YEAR(F158)+{-1;0;1},1,3)-WEEKDAY(DATE(YEAR(F158)+{-1;0;1},1,3))+2))/7)+1</f>
        <v>29</v>
      </c>
      <c r="F159" s="138" t="str">
        <f ca="1">IF(ISERROR(VLOOKUP(F158,Fériés,1,FALSE)),PROPER(TEXT(F158,"JJJJ")),OFFSET(INDEX(Fériés,MATCH(F158,Fériés,0),),,1))</f>
        <v>Mardi</v>
      </c>
      <c r="G159" s="139" t="s">
        <v>121</v>
      </c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  <c r="Z159" s="140"/>
      <c r="AA159" s="140"/>
      <c r="AB159" s="140"/>
      <c r="AC159" s="140"/>
      <c r="AD159" s="140"/>
      <c r="AE159" s="140"/>
      <c r="AF159" s="140"/>
      <c r="AG159" s="140"/>
      <c r="AH159" s="140"/>
      <c r="AI159" s="140"/>
      <c r="AJ159" s="140"/>
      <c r="AK159" s="140"/>
      <c r="AL159" s="126"/>
      <c r="AM159" s="134">
        <f t="shared" ref="AM159:AM222" ca="1" si="154">AM158</f>
        <v>3</v>
      </c>
    </row>
    <row r="160" spans="1:39">
      <c r="A160" s="147"/>
      <c r="B160" s="136"/>
      <c r="C160" s="136"/>
      <c r="D160" s="136"/>
      <c r="E160" s="137">
        <f>INT((F160-LOOKUP(F160,DATE(YEAR(F160)+{-1;0;1},1,3)-WEEKDAY(DATE(YEAR(F160)+{-1;0;1},1,3))+2))/7)+1</f>
        <v>29</v>
      </c>
      <c r="F160" s="131">
        <f t="shared" ref="F160" si="155">F158+1</f>
        <v>42935</v>
      </c>
      <c r="G160" s="132" t="s">
        <v>74</v>
      </c>
      <c r="H160" s="133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3"/>
      <c r="AF160" s="133"/>
      <c r="AG160" s="133"/>
      <c r="AH160" s="133"/>
      <c r="AI160" s="133"/>
      <c r="AJ160" s="133"/>
      <c r="AK160" s="133"/>
      <c r="AL160" s="126"/>
      <c r="AM160" s="134">
        <f t="array" aca="1" ref="AM160" ca="1">IF(OR($F160=Fériés),0,IF(OR(TEXT(WEEKDAY($F160),"JJJJ")=Jours_chômés),1,3))</f>
        <v>3</v>
      </c>
    </row>
    <row r="161" spans="1:39">
      <c r="A161" s="147"/>
      <c r="B161" s="136"/>
      <c r="C161" s="136"/>
      <c r="D161" s="136"/>
      <c r="E161" s="137">
        <f>INT((F160-LOOKUP(F160,DATE(YEAR(F160)+{-1;0;1},1,3)-WEEKDAY(DATE(YEAR(F160)+{-1;0;1},1,3))+2))/7)+1</f>
        <v>29</v>
      </c>
      <c r="F161" s="138" t="str">
        <f ca="1">IF(ISERROR(VLOOKUP(F160,Fériés,1,FALSE)),PROPER(TEXT(F160,"JJJJ")),OFFSET(INDEX(Fériés,MATCH(F160,Fériés,0),),,1))</f>
        <v>Mercredi</v>
      </c>
      <c r="G161" s="139" t="s">
        <v>121</v>
      </c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  <c r="Z161" s="140"/>
      <c r="AA161" s="140"/>
      <c r="AB161" s="140"/>
      <c r="AC161" s="140"/>
      <c r="AD161" s="140"/>
      <c r="AE161" s="140"/>
      <c r="AF161" s="140"/>
      <c r="AG161" s="140"/>
      <c r="AH161" s="140"/>
      <c r="AI161" s="140"/>
      <c r="AJ161" s="140"/>
      <c r="AK161" s="140"/>
      <c r="AL161" s="126"/>
      <c r="AM161" s="134">
        <f t="shared" ref="AM161:AM224" ca="1" si="156">AM160</f>
        <v>3</v>
      </c>
    </row>
    <row r="162" spans="1:39">
      <c r="A162" s="147"/>
      <c r="B162" s="136"/>
      <c r="C162" s="136"/>
      <c r="D162" s="136"/>
      <c r="E162" s="137">
        <f>INT((F162-LOOKUP(F162,DATE(YEAR(F162)+{-1;0;1},1,3)-WEEKDAY(DATE(YEAR(F162)+{-1;0;1},1,3))+2))/7)+1</f>
        <v>29</v>
      </c>
      <c r="F162" s="131">
        <f t="shared" ref="F162" si="157">F160+1</f>
        <v>42936</v>
      </c>
      <c r="G162" s="132" t="s">
        <v>74</v>
      </c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3"/>
      <c r="AF162" s="133"/>
      <c r="AG162" s="133"/>
      <c r="AH162" s="133"/>
      <c r="AI162" s="133"/>
      <c r="AJ162" s="133"/>
      <c r="AK162" s="133"/>
      <c r="AL162" s="126"/>
      <c r="AM162" s="134">
        <f t="array" aca="1" ref="AM162" ca="1">IF(OR($F162=Fériés),0,IF(OR(TEXT(WEEKDAY($F162),"JJJJ")=Jours_chômés),1,3))</f>
        <v>3</v>
      </c>
    </row>
    <row r="163" spans="1:39">
      <c r="A163" s="147"/>
      <c r="B163" s="136"/>
      <c r="C163" s="136"/>
      <c r="D163" s="136"/>
      <c r="E163" s="137">
        <f>INT((F162-LOOKUP(F162,DATE(YEAR(F162)+{-1;0;1},1,3)-WEEKDAY(DATE(YEAR(F162)+{-1;0;1},1,3))+2))/7)+1</f>
        <v>29</v>
      </c>
      <c r="F163" s="138" t="str">
        <f ca="1">IF(ISERROR(VLOOKUP(F162,Fériés,1,FALSE)),PROPER(TEXT(F162,"JJJJ")),OFFSET(INDEX(Fériés,MATCH(F162,Fériés,0),),,1))</f>
        <v>Jeudi</v>
      </c>
      <c r="G163" s="139" t="s">
        <v>121</v>
      </c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  <c r="Z163" s="140"/>
      <c r="AA163" s="140"/>
      <c r="AB163" s="140"/>
      <c r="AC163" s="140"/>
      <c r="AD163" s="140"/>
      <c r="AE163" s="140"/>
      <c r="AF163" s="140"/>
      <c r="AG163" s="140"/>
      <c r="AH163" s="140"/>
      <c r="AI163" s="140"/>
      <c r="AJ163" s="140"/>
      <c r="AK163" s="140"/>
      <c r="AL163" s="126"/>
      <c r="AM163" s="134">
        <f t="shared" ref="AM163:AM226" ca="1" si="158">AM162</f>
        <v>3</v>
      </c>
    </row>
    <row r="164" spans="1:39">
      <c r="A164" s="147"/>
      <c r="B164" s="136"/>
      <c r="C164" s="136"/>
      <c r="D164" s="136"/>
      <c r="E164" s="137">
        <f>INT((F164-LOOKUP(F164,DATE(YEAR(F164)+{-1;0;1},1,3)-WEEKDAY(DATE(YEAR(F164)+{-1;0;1},1,3))+2))/7)+1</f>
        <v>29</v>
      </c>
      <c r="F164" s="131">
        <f t="shared" ref="F164" si="159">F162+1</f>
        <v>42937</v>
      </c>
      <c r="G164" s="132" t="s">
        <v>74</v>
      </c>
      <c r="H164" s="133"/>
      <c r="I164" s="133"/>
      <c r="J164" s="133"/>
      <c r="K164" s="133"/>
      <c r="L164" s="133"/>
      <c r="M164" s="133"/>
      <c r="N164" s="133"/>
      <c r="O164" s="133"/>
      <c r="P164" s="133"/>
      <c r="Q164" s="133"/>
      <c r="R164" s="133"/>
      <c r="S164" s="133"/>
      <c r="T164" s="133"/>
      <c r="U164" s="133"/>
      <c r="V164" s="133"/>
      <c r="W164" s="133"/>
      <c r="X164" s="133"/>
      <c r="Y164" s="133"/>
      <c r="Z164" s="133"/>
      <c r="AA164" s="133"/>
      <c r="AB164" s="133"/>
      <c r="AC164" s="133"/>
      <c r="AD164" s="133"/>
      <c r="AE164" s="133"/>
      <c r="AF164" s="133"/>
      <c r="AG164" s="133"/>
      <c r="AH164" s="133"/>
      <c r="AI164" s="133"/>
      <c r="AJ164" s="133"/>
      <c r="AK164" s="133"/>
      <c r="AL164" s="126"/>
      <c r="AM164" s="134">
        <f t="array" aca="1" ref="AM164" ca="1">IF(OR($F164=Fériés),0,IF(OR(TEXT(WEEKDAY($F164),"JJJJ")=Jours_chômés),1,3))</f>
        <v>3</v>
      </c>
    </row>
    <row r="165" spans="1:39">
      <c r="A165" s="147"/>
      <c r="B165" s="136"/>
      <c r="C165" s="136"/>
      <c r="D165" s="136"/>
      <c r="E165" s="137">
        <f>INT((F164-LOOKUP(F164,DATE(YEAR(F164)+{-1;0;1},1,3)-WEEKDAY(DATE(YEAR(F164)+{-1;0;1},1,3))+2))/7)+1</f>
        <v>29</v>
      </c>
      <c r="F165" s="138" t="str">
        <f ca="1">IF(ISERROR(VLOOKUP(F164,Fériés,1,FALSE)),PROPER(TEXT(F164,"JJJJ")),OFFSET(INDEX(Fériés,MATCH(F164,Fériés,0),),,1))</f>
        <v>Vendredi</v>
      </c>
      <c r="G165" s="139" t="s">
        <v>121</v>
      </c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  <c r="AJ165" s="140"/>
      <c r="AK165" s="140"/>
      <c r="AL165" s="126"/>
      <c r="AM165" s="134">
        <f t="shared" ref="AM165:AM228" ca="1" si="160">AM164</f>
        <v>3</v>
      </c>
    </row>
    <row r="166" spans="1:39">
      <c r="A166" s="135"/>
      <c r="B166" s="136"/>
      <c r="C166" s="136"/>
      <c r="D166" s="136"/>
      <c r="E166" s="137">
        <f>INT((F166-LOOKUP(F166,DATE(YEAR(F166)+{-1;0;1},1,3)-WEEKDAY(DATE(YEAR(F166)+{-1;0;1},1,3))+2))/7)+1</f>
        <v>29</v>
      </c>
      <c r="F166" s="131">
        <f t="shared" ref="F166" si="161">F164+1</f>
        <v>42938</v>
      </c>
      <c r="G166" s="132" t="s">
        <v>74</v>
      </c>
      <c r="H166" s="133"/>
      <c r="I166" s="133"/>
      <c r="J166" s="133"/>
      <c r="K166" s="133"/>
      <c r="L166" s="133"/>
      <c r="M166" s="133"/>
      <c r="N166" s="133"/>
      <c r="O166" s="133"/>
      <c r="P166" s="133"/>
      <c r="Q166" s="13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26"/>
      <c r="AM166" s="134">
        <f t="array" aca="1" ref="AM166" ca="1">IF(OR($F166=Fériés),0,IF(OR(TEXT(WEEKDAY($F166),"JJJJ")=Jours_chômés),1,3))</f>
        <v>1</v>
      </c>
    </row>
    <row r="167" spans="1:39">
      <c r="A167" s="135"/>
      <c r="B167" s="136"/>
      <c r="C167" s="136"/>
      <c r="D167" s="136"/>
      <c r="E167" s="137">
        <f>INT((F166-LOOKUP(F166,DATE(YEAR(F166)+{-1;0;1},1,3)-WEEKDAY(DATE(YEAR(F166)+{-1;0;1},1,3))+2))/7)+1</f>
        <v>29</v>
      </c>
      <c r="F167" s="138" t="str">
        <f ca="1">IF(ISERROR(VLOOKUP(F166,Fériés,1,FALSE)),PROPER(TEXT(F166,"JJJJ")),OFFSET(INDEX(Fériés,MATCH(F166,Fériés,0),),,1))</f>
        <v>Samedi</v>
      </c>
      <c r="G167" s="139" t="s">
        <v>121</v>
      </c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0"/>
      <c r="AB167" s="140"/>
      <c r="AC167" s="140"/>
      <c r="AD167" s="140"/>
      <c r="AE167" s="140"/>
      <c r="AF167" s="140"/>
      <c r="AG167" s="140"/>
      <c r="AH167" s="140"/>
      <c r="AI167" s="140"/>
      <c r="AJ167" s="140"/>
      <c r="AK167" s="140"/>
      <c r="AL167" s="126"/>
      <c r="AM167" s="134">
        <f t="shared" ref="AM167:AM230" ca="1" si="162">AM166</f>
        <v>1</v>
      </c>
    </row>
    <row r="168" spans="1:39">
      <c r="A168" s="135"/>
      <c r="B168" s="136"/>
      <c r="C168" s="136"/>
      <c r="D168" s="136"/>
      <c r="E168" s="137">
        <f>INT((F168-LOOKUP(F168,DATE(YEAR(F168)+{-1;0;1},1,3)-WEEKDAY(DATE(YEAR(F168)+{-1;0;1},1,3))+2))/7)+1</f>
        <v>29</v>
      </c>
      <c r="F168" s="131">
        <f t="shared" ref="F168" si="163">F166+1</f>
        <v>42939</v>
      </c>
      <c r="G168" s="132" t="s">
        <v>74</v>
      </c>
      <c r="H168" s="133"/>
      <c r="I168" s="133"/>
      <c r="J168" s="133"/>
      <c r="K168" s="133"/>
      <c r="L168" s="133"/>
      <c r="M168" s="133"/>
      <c r="N168" s="133"/>
      <c r="O168" s="133"/>
      <c r="P168" s="133"/>
      <c r="Q168" s="133"/>
      <c r="R168" s="133"/>
      <c r="S168" s="133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  <c r="AJ168" s="133"/>
      <c r="AK168" s="133"/>
      <c r="AL168" s="126"/>
      <c r="AM168" s="134">
        <f t="array" aca="1" ref="AM168" ca="1">IF(OR($F168=Fériés),0,IF(OR(TEXT(WEEKDAY($F168),"JJJJ")=Jours_chômés),1,3))</f>
        <v>1</v>
      </c>
    </row>
    <row r="169" spans="1:39">
      <c r="A169" s="135"/>
      <c r="B169" s="136"/>
      <c r="C169" s="136"/>
      <c r="D169" s="136"/>
      <c r="E169" s="137">
        <f>INT((F168-LOOKUP(F168,DATE(YEAR(F168)+{-1;0;1},1,3)-WEEKDAY(DATE(YEAR(F168)+{-1;0;1},1,3))+2))/7)+1</f>
        <v>29</v>
      </c>
      <c r="F169" s="138" t="str">
        <f ca="1">IF(ISERROR(VLOOKUP(F168,Fériés,1,FALSE)),PROPER(TEXT(F168,"JJJJ")),OFFSET(INDEX(Fériés,MATCH(F168,Fériés,0),),,1))</f>
        <v>Dimanche</v>
      </c>
      <c r="G169" s="139" t="s">
        <v>121</v>
      </c>
      <c r="H169" s="140"/>
      <c r="I169" s="140"/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0"/>
      <c r="X169" s="140"/>
      <c r="Y169" s="140"/>
      <c r="Z169" s="140"/>
      <c r="AA169" s="140"/>
      <c r="AB169" s="140"/>
      <c r="AC169" s="140"/>
      <c r="AD169" s="140"/>
      <c r="AE169" s="140"/>
      <c r="AF169" s="140"/>
      <c r="AG169" s="140"/>
      <c r="AH169" s="140"/>
      <c r="AI169" s="140"/>
      <c r="AJ169" s="140"/>
      <c r="AK169" s="140"/>
      <c r="AL169" s="126"/>
      <c r="AM169" s="134">
        <f t="shared" ref="AM169:AM232" ca="1" si="164">AM168</f>
        <v>1</v>
      </c>
    </row>
    <row r="170" spans="1:39">
      <c r="A170" s="135"/>
      <c r="B170" s="136"/>
      <c r="C170" s="136"/>
      <c r="D170" s="136"/>
      <c r="E170" s="137">
        <f>INT((F170-LOOKUP(F170,DATE(YEAR(F170)+{-1;0;1},1,3)-WEEKDAY(DATE(YEAR(F170)+{-1;0;1},1,3))+2))/7)+1</f>
        <v>30</v>
      </c>
      <c r="F170" s="131">
        <f t="shared" ref="F170" si="165">F168+1</f>
        <v>42940</v>
      </c>
      <c r="G170" s="132" t="s">
        <v>74</v>
      </c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26"/>
      <c r="AM170" s="134">
        <f t="array" aca="1" ref="AM170" ca="1">IF(OR($F170=Fériés),0,IF(OR(TEXT(WEEKDAY($F170),"JJJJ")=Jours_chômés),1,3))</f>
        <v>3</v>
      </c>
    </row>
    <row r="171" spans="1:39">
      <c r="A171" s="135"/>
      <c r="B171" s="136"/>
      <c r="C171" s="136"/>
      <c r="D171" s="136"/>
      <c r="E171" s="137">
        <f>INT((F170-LOOKUP(F170,DATE(YEAR(F170)+{-1;0;1},1,3)-WEEKDAY(DATE(YEAR(F170)+{-1;0;1},1,3))+2))/7)+1</f>
        <v>30</v>
      </c>
      <c r="F171" s="138" t="str">
        <f ca="1">IF(ISERROR(VLOOKUP(F170,Fériés,1,FALSE)),PROPER(TEXT(F170,"JJJJ")),OFFSET(INDEX(Fériés,MATCH(F170,Fériés,0),),,1))</f>
        <v>Lundi</v>
      </c>
      <c r="G171" s="139" t="s">
        <v>121</v>
      </c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0"/>
      <c r="AB171" s="140"/>
      <c r="AC171" s="140"/>
      <c r="AD171" s="140"/>
      <c r="AE171" s="140"/>
      <c r="AF171" s="140"/>
      <c r="AG171" s="140"/>
      <c r="AH171" s="140"/>
      <c r="AI171" s="140"/>
      <c r="AJ171" s="140"/>
      <c r="AK171" s="140"/>
      <c r="AL171" s="126"/>
      <c r="AM171" s="134">
        <f t="shared" ref="AM171:AM234" ca="1" si="166">AM170</f>
        <v>3</v>
      </c>
    </row>
    <row r="172" spans="1:39">
      <c r="A172" s="135"/>
      <c r="B172" s="136"/>
      <c r="C172" s="136"/>
      <c r="D172" s="136"/>
      <c r="E172" s="137">
        <f>INT((F172-LOOKUP(F172,DATE(YEAR(F172)+{-1;0;1},1,3)-WEEKDAY(DATE(YEAR(F172)+{-1;0;1},1,3))+2))/7)+1</f>
        <v>30</v>
      </c>
      <c r="F172" s="131">
        <f t="shared" ref="F172" si="167">F170+1</f>
        <v>42941</v>
      </c>
      <c r="G172" s="132" t="s">
        <v>74</v>
      </c>
      <c r="H172" s="133"/>
      <c r="I172" s="133"/>
      <c r="J172" s="133"/>
      <c r="K172" s="133"/>
      <c r="L172" s="133"/>
      <c r="M172" s="133"/>
      <c r="N172" s="133"/>
      <c r="O172" s="133"/>
      <c r="P172" s="133"/>
      <c r="Q172" s="133"/>
      <c r="R172" s="133"/>
      <c r="S172" s="133"/>
      <c r="T172" s="133"/>
      <c r="U172" s="133"/>
      <c r="V172" s="133"/>
      <c r="W172" s="133"/>
      <c r="X172" s="133"/>
      <c r="Y172" s="133"/>
      <c r="Z172" s="133"/>
      <c r="AA172" s="133"/>
      <c r="AB172" s="133"/>
      <c r="AC172" s="133"/>
      <c r="AD172" s="133"/>
      <c r="AE172" s="133"/>
      <c r="AF172" s="133"/>
      <c r="AG172" s="133"/>
      <c r="AH172" s="133"/>
      <c r="AI172" s="133"/>
      <c r="AJ172" s="133"/>
      <c r="AK172" s="133"/>
      <c r="AL172" s="126"/>
      <c r="AM172" s="134">
        <f t="array" aca="1" ref="AM172" ca="1">IF(OR($F172=Fériés),0,IF(OR(TEXT(WEEKDAY($F172),"JJJJ")=Jours_chômés),1,3))</f>
        <v>3</v>
      </c>
    </row>
    <row r="173" spans="1:39">
      <c r="A173" s="135"/>
      <c r="B173" s="136"/>
      <c r="C173" s="136"/>
      <c r="D173" s="136"/>
      <c r="E173" s="137">
        <f>INT((F172-LOOKUP(F172,DATE(YEAR(F172)+{-1;0;1},1,3)-WEEKDAY(DATE(YEAR(F172)+{-1;0;1},1,3))+2))/7)+1</f>
        <v>30</v>
      </c>
      <c r="F173" s="138" t="str">
        <f ca="1">IF(ISERROR(VLOOKUP(F172,Fériés,1,FALSE)),PROPER(TEXT(F172,"JJJJ")),OFFSET(INDEX(Fériés,MATCH(F172,Fériés,0),),,1))</f>
        <v>Mardi</v>
      </c>
      <c r="G173" s="139" t="s">
        <v>121</v>
      </c>
      <c r="H173" s="140"/>
      <c r="I173" s="140"/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0"/>
      <c r="X173" s="140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  <c r="AJ173" s="140"/>
      <c r="AK173" s="140"/>
      <c r="AL173" s="126"/>
      <c r="AM173" s="134">
        <f t="shared" ref="AM173:AM236" ca="1" si="168">AM172</f>
        <v>3</v>
      </c>
    </row>
    <row r="174" spans="1:39">
      <c r="A174" s="135"/>
      <c r="B174" s="136"/>
      <c r="C174" s="136"/>
      <c r="D174" s="136"/>
      <c r="E174" s="137">
        <f>INT((F174-LOOKUP(F174,DATE(YEAR(F174)+{-1;0;1},1,3)-WEEKDAY(DATE(YEAR(F174)+{-1;0;1},1,3))+2))/7)+1</f>
        <v>30</v>
      </c>
      <c r="F174" s="131">
        <f t="shared" ref="F174" si="169">F172+1</f>
        <v>42942</v>
      </c>
      <c r="G174" s="132" t="s">
        <v>74</v>
      </c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3"/>
      <c r="AF174" s="133"/>
      <c r="AG174" s="133"/>
      <c r="AH174" s="133"/>
      <c r="AI174" s="133"/>
      <c r="AJ174" s="133"/>
      <c r="AK174" s="133"/>
      <c r="AL174" s="126"/>
      <c r="AM174" s="134">
        <f t="array" aca="1" ref="AM174" ca="1">IF(OR($F174=Fériés),0,IF(OR(TEXT(WEEKDAY($F174),"JJJJ")=Jours_chômés),1,3))</f>
        <v>3</v>
      </c>
    </row>
    <row r="175" spans="1:39">
      <c r="A175" s="135"/>
      <c r="B175" s="136"/>
      <c r="C175" s="136"/>
      <c r="D175" s="136"/>
      <c r="E175" s="137">
        <f>INT((F174-LOOKUP(F174,DATE(YEAR(F174)+{-1;0;1},1,3)-WEEKDAY(DATE(YEAR(F174)+{-1;0;1},1,3))+2))/7)+1</f>
        <v>30</v>
      </c>
      <c r="F175" s="138" t="str">
        <f ca="1">IF(ISERROR(VLOOKUP(F174,Fériés,1,FALSE)),PROPER(TEXT(F174,"JJJJ")),OFFSET(INDEX(Fériés,MATCH(F174,Fériés,0),),,1))</f>
        <v>Mercredi</v>
      </c>
      <c r="G175" s="139" t="s">
        <v>121</v>
      </c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  <c r="AJ175" s="140"/>
      <c r="AK175" s="140"/>
      <c r="AL175" s="126"/>
      <c r="AM175" s="134">
        <f t="shared" ref="AM175:AM238" ca="1" si="170">AM174</f>
        <v>3</v>
      </c>
    </row>
    <row r="176" spans="1:39">
      <c r="A176" s="135"/>
      <c r="B176" s="136"/>
      <c r="C176" s="136"/>
      <c r="D176" s="136"/>
      <c r="E176" s="137">
        <f>INT((F176-LOOKUP(F176,DATE(YEAR(F176)+{-1;0;1},1,3)-WEEKDAY(DATE(YEAR(F176)+{-1;0;1},1,3))+2))/7)+1</f>
        <v>30</v>
      </c>
      <c r="F176" s="131">
        <f t="shared" ref="F176" si="171">F174+1</f>
        <v>42943</v>
      </c>
      <c r="G176" s="132" t="s">
        <v>74</v>
      </c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  <c r="S176" s="133"/>
      <c r="T176" s="133"/>
      <c r="U176" s="133"/>
      <c r="V176" s="133"/>
      <c r="W176" s="133"/>
      <c r="X176" s="133"/>
      <c r="Y176" s="133"/>
      <c r="Z176" s="133"/>
      <c r="AA176" s="133"/>
      <c r="AB176" s="133"/>
      <c r="AC176" s="133"/>
      <c r="AD176" s="133"/>
      <c r="AE176" s="133"/>
      <c r="AF176" s="133"/>
      <c r="AG176" s="133"/>
      <c r="AH176" s="133"/>
      <c r="AI176" s="133"/>
      <c r="AJ176" s="133"/>
      <c r="AK176" s="133"/>
      <c r="AL176" s="126"/>
      <c r="AM176" s="134">
        <f t="array" aca="1" ref="AM176" ca="1">IF(OR($F176=Fériés),0,IF(OR(TEXT(WEEKDAY($F176),"JJJJ")=Jours_chômés),1,3))</f>
        <v>3</v>
      </c>
    </row>
    <row r="177" spans="1:39">
      <c r="A177" s="135"/>
      <c r="B177" s="136"/>
      <c r="C177" s="136"/>
      <c r="D177" s="136"/>
      <c r="E177" s="137">
        <f>INT((F176-LOOKUP(F176,DATE(YEAR(F176)+{-1;0;1},1,3)-WEEKDAY(DATE(YEAR(F176)+{-1;0;1},1,3))+2))/7)+1</f>
        <v>30</v>
      </c>
      <c r="F177" s="138" t="str">
        <f ca="1">IF(ISERROR(VLOOKUP(F176,Fériés,1,FALSE)),PROPER(TEXT(F176,"JJJJ")),OFFSET(INDEX(Fériés,MATCH(F176,Fériés,0),),,1))</f>
        <v>Jeudi</v>
      </c>
      <c r="G177" s="139" t="s">
        <v>121</v>
      </c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0"/>
      <c r="X177" s="140"/>
      <c r="Y177" s="140"/>
      <c r="Z177" s="140"/>
      <c r="AA177" s="140"/>
      <c r="AB177" s="140"/>
      <c r="AC177" s="140"/>
      <c r="AD177" s="140"/>
      <c r="AE177" s="140"/>
      <c r="AF177" s="140"/>
      <c r="AG177" s="140"/>
      <c r="AH177" s="140"/>
      <c r="AI177" s="140"/>
      <c r="AJ177" s="140"/>
      <c r="AK177" s="140"/>
      <c r="AL177" s="126"/>
      <c r="AM177" s="134">
        <f t="shared" ref="AM177:AM240" ca="1" si="172">AM176</f>
        <v>3</v>
      </c>
    </row>
    <row r="178" spans="1:39">
      <c r="A178" s="135"/>
      <c r="B178" s="136"/>
      <c r="C178" s="136"/>
      <c r="D178" s="136"/>
      <c r="E178" s="137">
        <f>INT((F178-LOOKUP(F178,DATE(YEAR(F178)+{-1;0;1},1,3)-WEEKDAY(DATE(YEAR(F178)+{-1;0;1},1,3))+2))/7)+1</f>
        <v>30</v>
      </c>
      <c r="F178" s="131">
        <f t="shared" ref="F178" si="173">F176+1</f>
        <v>42944</v>
      </c>
      <c r="G178" s="132" t="s">
        <v>74</v>
      </c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/>
      <c r="Y178" s="133"/>
      <c r="Z178" s="133"/>
      <c r="AA178" s="133"/>
      <c r="AB178" s="133"/>
      <c r="AC178" s="133"/>
      <c r="AD178" s="133"/>
      <c r="AE178" s="133"/>
      <c r="AF178" s="133"/>
      <c r="AG178" s="133"/>
      <c r="AH178" s="133"/>
      <c r="AI178" s="133"/>
      <c r="AJ178" s="133"/>
      <c r="AK178" s="133"/>
      <c r="AL178" s="126"/>
      <c r="AM178" s="134">
        <f t="array" aca="1" ref="AM178" ca="1">IF(OR($F178=Fériés),0,IF(OR(TEXT(WEEKDAY($F178),"JJJJ")=Jours_chômés),1,3))</f>
        <v>3</v>
      </c>
    </row>
    <row r="179" spans="1:39">
      <c r="A179" s="135"/>
      <c r="B179" s="136"/>
      <c r="C179" s="136"/>
      <c r="D179" s="136"/>
      <c r="E179" s="137">
        <f>INT((F178-LOOKUP(F178,DATE(YEAR(F178)+{-1;0;1},1,3)-WEEKDAY(DATE(YEAR(F178)+{-1;0;1},1,3))+2))/7)+1</f>
        <v>30</v>
      </c>
      <c r="F179" s="138" t="str">
        <f ca="1">IF(ISERROR(VLOOKUP(F178,Fériés,1,FALSE)),PROPER(TEXT(F178,"JJJJ")),OFFSET(INDEX(Fériés,MATCH(F178,Fériés,0),),,1))</f>
        <v>Vendredi</v>
      </c>
      <c r="G179" s="139" t="s">
        <v>121</v>
      </c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0"/>
      <c r="X179" s="140"/>
      <c r="Y179" s="140"/>
      <c r="Z179" s="140"/>
      <c r="AA179" s="140"/>
      <c r="AB179" s="140"/>
      <c r="AC179" s="140"/>
      <c r="AD179" s="140"/>
      <c r="AE179" s="140"/>
      <c r="AF179" s="140"/>
      <c r="AG179" s="140"/>
      <c r="AH179" s="140"/>
      <c r="AI179" s="140"/>
      <c r="AJ179" s="140"/>
      <c r="AK179" s="140"/>
      <c r="AL179" s="126"/>
      <c r="AM179" s="134">
        <f t="shared" ref="AM179:AM242" ca="1" si="174">AM178</f>
        <v>3</v>
      </c>
    </row>
    <row r="180" spans="1:39">
      <c r="A180" s="135"/>
      <c r="B180" s="136"/>
      <c r="C180" s="136"/>
      <c r="D180" s="136"/>
      <c r="E180" s="137">
        <f>INT((F180-LOOKUP(F180,DATE(YEAR(F180)+{-1;0;1},1,3)-WEEKDAY(DATE(YEAR(F180)+{-1;0;1},1,3))+2))/7)+1</f>
        <v>30</v>
      </c>
      <c r="F180" s="131">
        <f t="shared" ref="F180" si="175">F178+1</f>
        <v>42945</v>
      </c>
      <c r="G180" s="132" t="s">
        <v>74</v>
      </c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  <c r="S180" s="133"/>
      <c r="T180" s="133"/>
      <c r="U180" s="133"/>
      <c r="V180" s="133"/>
      <c r="W180" s="133"/>
      <c r="X180" s="133"/>
      <c r="Y180" s="133"/>
      <c r="Z180" s="133"/>
      <c r="AA180" s="133"/>
      <c r="AB180" s="133"/>
      <c r="AC180" s="133"/>
      <c r="AD180" s="133"/>
      <c r="AE180" s="133"/>
      <c r="AF180" s="133"/>
      <c r="AG180" s="133"/>
      <c r="AH180" s="133"/>
      <c r="AI180" s="133"/>
      <c r="AJ180" s="133"/>
      <c r="AK180" s="133"/>
      <c r="AL180" s="126"/>
      <c r="AM180" s="134">
        <f t="array" aca="1" ref="AM180" ca="1">IF(OR($F180=Fériés),0,IF(OR(TEXT(WEEKDAY($F180),"JJJJ")=Jours_chômés),1,3))</f>
        <v>1</v>
      </c>
    </row>
    <row r="181" spans="1:39">
      <c r="A181" s="135"/>
      <c r="B181" s="136"/>
      <c r="C181" s="136"/>
      <c r="D181" s="136"/>
      <c r="E181" s="137">
        <f>INT((F180-LOOKUP(F180,DATE(YEAR(F180)+{-1;0;1},1,3)-WEEKDAY(DATE(YEAR(F180)+{-1;0;1},1,3))+2))/7)+1</f>
        <v>30</v>
      </c>
      <c r="F181" s="138" t="str">
        <f ca="1">IF(ISERROR(VLOOKUP(F180,Fériés,1,FALSE)),PROPER(TEXT(F180,"JJJJ")),OFFSET(INDEX(Fériés,MATCH(F180,Fériés,0),),,1))</f>
        <v>Samedi</v>
      </c>
      <c r="G181" s="139" t="s">
        <v>121</v>
      </c>
      <c r="H181" s="140"/>
      <c r="I181" s="140"/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0"/>
      <c r="X181" s="140"/>
      <c r="Y181" s="140"/>
      <c r="Z181" s="140"/>
      <c r="AA181" s="140"/>
      <c r="AB181" s="140"/>
      <c r="AC181" s="140"/>
      <c r="AD181" s="140"/>
      <c r="AE181" s="140"/>
      <c r="AF181" s="140"/>
      <c r="AG181" s="140"/>
      <c r="AH181" s="140"/>
      <c r="AI181" s="140"/>
      <c r="AJ181" s="140"/>
      <c r="AK181" s="140"/>
      <c r="AL181" s="126"/>
      <c r="AM181" s="134">
        <f t="shared" ref="AM181:AM244" ca="1" si="176">AM180</f>
        <v>1</v>
      </c>
    </row>
    <row r="182" spans="1:39">
      <c r="A182" s="135"/>
      <c r="B182" s="136"/>
      <c r="C182" s="136"/>
      <c r="D182" s="136"/>
      <c r="E182" s="137">
        <f>INT((F182-LOOKUP(F182,DATE(YEAR(F182)+{-1;0;1},1,3)-WEEKDAY(DATE(YEAR(F182)+{-1;0;1},1,3))+2))/7)+1</f>
        <v>30</v>
      </c>
      <c r="F182" s="131">
        <f t="shared" ref="F182" si="177">F180+1</f>
        <v>42946</v>
      </c>
      <c r="G182" s="132" t="s">
        <v>74</v>
      </c>
      <c r="H182" s="133"/>
      <c r="I182" s="133"/>
      <c r="J182" s="133"/>
      <c r="K182" s="133"/>
      <c r="L182" s="133"/>
      <c r="M182" s="133"/>
      <c r="N182" s="133"/>
      <c r="O182" s="133"/>
      <c r="P182" s="133"/>
      <c r="Q182" s="133"/>
      <c r="R182" s="133"/>
      <c r="S182" s="133"/>
      <c r="T182" s="133"/>
      <c r="U182" s="133"/>
      <c r="V182" s="133"/>
      <c r="W182" s="133"/>
      <c r="X182" s="133"/>
      <c r="Y182" s="133"/>
      <c r="Z182" s="133"/>
      <c r="AA182" s="133"/>
      <c r="AB182" s="133"/>
      <c r="AC182" s="133"/>
      <c r="AD182" s="133"/>
      <c r="AE182" s="133"/>
      <c r="AF182" s="133"/>
      <c r="AG182" s="133"/>
      <c r="AH182" s="133"/>
      <c r="AI182" s="133"/>
      <c r="AJ182" s="133"/>
      <c r="AK182" s="133"/>
      <c r="AL182" s="126"/>
      <c r="AM182" s="134">
        <f t="array" aca="1" ref="AM182" ca="1">IF(OR($F182=Fériés),0,IF(OR(TEXT(WEEKDAY($F182),"JJJJ")=Jours_chômés),1,3))</f>
        <v>1</v>
      </c>
    </row>
    <row r="183" spans="1:39">
      <c r="A183" s="135"/>
      <c r="B183" s="136"/>
      <c r="C183" s="136"/>
      <c r="D183" s="136"/>
      <c r="E183" s="137">
        <f>INT((F182-LOOKUP(F182,DATE(YEAR(F182)+{-1;0;1},1,3)-WEEKDAY(DATE(YEAR(F182)+{-1;0;1},1,3))+2))/7)+1</f>
        <v>30</v>
      </c>
      <c r="F183" s="138" t="str">
        <f ca="1">IF(ISERROR(VLOOKUP(F182,Fériés,1,FALSE)),PROPER(TEXT(F182,"JJJJ")),OFFSET(INDEX(Fériés,MATCH(F182,Fériés,0),),,1))</f>
        <v>Dimanche</v>
      </c>
      <c r="G183" s="139" t="s">
        <v>121</v>
      </c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0"/>
      <c r="X183" s="140"/>
      <c r="Y183" s="140"/>
      <c r="Z183" s="140"/>
      <c r="AA183" s="140"/>
      <c r="AB183" s="140"/>
      <c r="AC183" s="140"/>
      <c r="AD183" s="140"/>
      <c r="AE183" s="140"/>
      <c r="AF183" s="140"/>
      <c r="AG183" s="140"/>
      <c r="AH183" s="140"/>
      <c r="AI183" s="140"/>
      <c r="AJ183" s="140"/>
      <c r="AK183" s="140"/>
      <c r="AL183" s="126"/>
      <c r="AM183" s="134">
        <f t="shared" ref="AM183:AM246" ca="1" si="178">AM182</f>
        <v>1</v>
      </c>
    </row>
    <row r="184" spans="1:39">
      <c r="A184" s="135"/>
      <c r="B184" s="136"/>
      <c r="C184" s="136"/>
      <c r="D184" s="136"/>
      <c r="E184" s="137">
        <f>INT((F184-LOOKUP(F184,DATE(YEAR(F184)+{-1;0;1},1,3)-WEEKDAY(DATE(YEAR(F184)+{-1;0;1},1,3))+2))/7)+1</f>
        <v>31</v>
      </c>
      <c r="F184" s="131">
        <f t="shared" ref="F184" si="179">F182+1</f>
        <v>42947</v>
      </c>
      <c r="G184" s="132" t="s">
        <v>74</v>
      </c>
      <c r="H184" s="133"/>
      <c r="I184" s="133"/>
      <c r="J184" s="133"/>
      <c r="K184" s="133"/>
      <c r="L184" s="133"/>
      <c r="M184" s="133"/>
      <c r="N184" s="133"/>
      <c r="O184" s="133"/>
      <c r="P184" s="133"/>
      <c r="Q184" s="133"/>
      <c r="R184" s="133"/>
      <c r="S184" s="133"/>
      <c r="T184" s="133"/>
      <c r="U184" s="133"/>
      <c r="V184" s="133"/>
      <c r="W184" s="133"/>
      <c r="X184" s="133"/>
      <c r="Y184" s="133"/>
      <c r="Z184" s="133"/>
      <c r="AA184" s="133"/>
      <c r="AB184" s="133"/>
      <c r="AC184" s="133"/>
      <c r="AD184" s="133"/>
      <c r="AE184" s="133"/>
      <c r="AF184" s="133"/>
      <c r="AG184" s="133"/>
      <c r="AH184" s="133"/>
      <c r="AI184" s="133"/>
      <c r="AJ184" s="133"/>
      <c r="AK184" s="133"/>
      <c r="AL184" s="126"/>
      <c r="AM184" s="134">
        <f t="array" aca="1" ref="AM184" ca="1">IF(OR($F184=Fériés),0,IF(OR(TEXT(WEEKDAY($F184),"JJJJ")=Jours_chômés),1,3))</f>
        <v>3</v>
      </c>
    </row>
    <row r="185" spans="1:39">
      <c r="A185" s="135"/>
      <c r="B185" s="136"/>
      <c r="C185" s="136"/>
      <c r="D185" s="136"/>
      <c r="E185" s="137">
        <f>INT((F184-LOOKUP(F184,DATE(YEAR(F184)+{-1;0;1},1,3)-WEEKDAY(DATE(YEAR(F184)+{-1;0;1},1,3))+2))/7)+1</f>
        <v>31</v>
      </c>
      <c r="F185" s="138" t="str">
        <f ca="1">IF(ISERROR(VLOOKUP(F184,Fériés,1,FALSE)),PROPER(TEXT(F184,"JJJJ")),OFFSET(INDEX(Fériés,MATCH(F184,Fériés,0),),,1))</f>
        <v>Lundi</v>
      </c>
      <c r="G185" s="139" t="s">
        <v>121</v>
      </c>
      <c r="H185" s="140"/>
      <c r="I185" s="140"/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0"/>
      <c r="X185" s="140"/>
      <c r="Y185" s="140"/>
      <c r="Z185" s="140"/>
      <c r="AA185" s="140"/>
      <c r="AB185" s="140"/>
      <c r="AC185" s="140"/>
      <c r="AD185" s="140"/>
      <c r="AE185" s="140"/>
      <c r="AF185" s="140"/>
      <c r="AG185" s="140"/>
      <c r="AH185" s="140"/>
      <c r="AI185" s="140"/>
      <c r="AJ185" s="140"/>
      <c r="AK185" s="140"/>
      <c r="AL185" s="126"/>
      <c r="AM185" s="134">
        <f t="shared" ref="AM185:AM248" ca="1" si="180">AM184</f>
        <v>3</v>
      </c>
    </row>
    <row r="186" spans="1:39">
      <c r="A186" s="135"/>
      <c r="B186" s="136"/>
      <c r="C186" s="136"/>
      <c r="D186" s="136"/>
      <c r="E186" s="137">
        <f>INT((F186-LOOKUP(F186,DATE(YEAR(F186)+{-1;0;1},1,3)-WEEKDAY(DATE(YEAR(F186)+{-1;0;1},1,3))+2))/7)+1</f>
        <v>31</v>
      </c>
      <c r="F186" s="131">
        <f t="shared" ref="F186" si="181">F184+1</f>
        <v>42948</v>
      </c>
      <c r="G186" s="132" t="s">
        <v>74</v>
      </c>
      <c r="H186" s="133"/>
      <c r="I186" s="133"/>
      <c r="J186" s="133"/>
      <c r="K186" s="133"/>
      <c r="L186" s="133"/>
      <c r="M186" s="133"/>
      <c r="N186" s="133"/>
      <c r="O186" s="133"/>
      <c r="P186" s="133"/>
      <c r="Q186" s="133"/>
      <c r="R186" s="133"/>
      <c r="S186" s="133"/>
      <c r="T186" s="133"/>
      <c r="U186" s="133"/>
      <c r="V186" s="133"/>
      <c r="W186" s="133"/>
      <c r="X186" s="133"/>
      <c r="Y186" s="133"/>
      <c r="Z186" s="133"/>
      <c r="AA186" s="133"/>
      <c r="AB186" s="133"/>
      <c r="AC186" s="133"/>
      <c r="AD186" s="133"/>
      <c r="AE186" s="133"/>
      <c r="AF186" s="133"/>
      <c r="AG186" s="133"/>
      <c r="AH186" s="133"/>
      <c r="AI186" s="133"/>
      <c r="AJ186" s="133"/>
      <c r="AK186" s="133"/>
      <c r="AL186" s="126"/>
      <c r="AM186" s="134">
        <f t="array" aca="1" ref="AM186" ca="1">IF(OR($F186=Fériés),0,IF(OR(TEXT(WEEKDAY($F186),"JJJJ")=Jours_chômés),1,3))</f>
        <v>3</v>
      </c>
    </row>
    <row r="187" spans="1:39">
      <c r="A187" s="135"/>
      <c r="B187" s="136"/>
      <c r="C187" s="136"/>
      <c r="D187" s="136"/>
      <c r="E187" s="137">
        <f>INT((F186-LOOKUP(F186,DATE(YEAR(F186)+{-1;0;1},1,3)-WEEKDAY(DATE(YEAR(F186)+{-1;0;1},1,3))+2))/7)+1</f>
        <v>31</v>
      </c>
      <c r="F187" s="138" t="str">
        <f ca="1">IF(ISERROR(VLOOKUP(F186,Fériés,1,FALSE)),PROPER(TEXT(F186,"JJJJ")),OFFSET(INDEX(Fériés,MATCH(F186,Fériés,0),),,1))</f>
        <v>Mardi</v>
      </c>
      <c r="G187" s="139" t="s">
        <v>121</v>
      </c>
      <c r="H187" s="140"/>
      <c r="I187" s="140"/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0"/>
      <c r="X187" s="140"/>
      <c r="Y187" s="140"/>
      <c r="Z187" s="140"/>
      <c r="AA187" s="140"/>
      <c r="AB187" s="140"/>
      <c r="AC187" s="140"/>
      <c r="AD187" s="140"/>
      <c r="AE187" s="140"/>
      <c r="AF187" s="140"/>
      <c r="AG187" s="140"/>
      <c r="AH187" s="140"/>
      <c r="AI187" s="140"/>
      <c r="AJ187" s="140"/>
      <c r="AK187" s="140"/>
      <c r="AL187" s="126"/>
      <c r="AM187" s="134">
        <f t="shared" ref="AM187:AM250" ca="1" si="182">AM186</f>
        <v>3</v>
      </c>
    </row>
    <row r="188" spans="1:39">
      <c r="A188" s="135"/>
      <c r="B188" s="136"/>
      <c r="C188" s="136"/>
      <c r="D188" s="136"/>
      <c r="E188" s="137">
        <f>INT((F188-LOOKUP(F188,DATE(YEAR(F188)+{-1;0;1},1,3)-WEEKDAY(DATE(YEAR(F188)+{-1;0;1},1,3))+2))/7)+1</f>
        <v>31</v>
      </c>
      <c r="F188" s="131">
        <f t="shared" ref="F188" si="183">F186+1</f>
        <v>42949</v>
      </c>
      <c r="G188" s="132" t="s">
        <v>74</v>
      </c>
      <c r="H188" s="133"/>
      <c r="I188" s="133"/>
      <c r="J188" s="133"/>
      <c r="K188" s="133"/>
      <c r="L188" s="133"/>
      <c r="M188" s="133"/>
      <c r="N188" s="133"/>
      <c r="O188" s="133"/>
      <c r="P188" s="133"/>
      <c r="Q188" s="133"/>
      <c r="R188" s="133"/>
      <c r="S188" s="133"/>
      <c r="T188" s="133"/>
      <c r="U188" s="133"/>
      <c r="V188" s="133"/>
      <c r="W188" s="133"/>
      <c r="X188" s="133"/>
      <c r="Y188" s="133"/>
      <c r="Z188" s="133"/>
      <c r="AA188" s="133"/>
      <c r="AB188" s="133"/>
      <c r="AC188" s="133"/>
      <c r="AD188" s="133"/>
      <c r="AE188" s="133"/>
      <c r="AF188" s="133"/>
      <c r="AG188" s="133"/>
      <c r="AH188" s="133"/>
      <c r="AI188" s="133"/>
      <c r="AJ188" s="133"/>
      <c r="AK188" s="133"/>
      <c r="AL188" s="126"/>
      <c r="AM188" s="134">
        <f t="array" aca="1" ref="AM188" ca="1">IF(OR($F188=Fériés),0,IF(OR(TEXT(WEEKDAY($F188),"JJJJ")=Jours_chômés),1,3))</f>
        <v>3</v>
      </c>
    </row>
    <row r="189" spans="1:39">
      <c r="A189" s="135"/>
      <c r="B189" s="136"/>
      <c r="C189" s="136"/>
      <c r="D189" s="136"/>
      <c r="E189" s="137">
        <f>INT((F188-LOOKUP(F188,DATE(YEAR(F188)+{-1;0;1},1,3)-WEEKDAY(DATE(YEAR(F188)+{-1;0;1},1,3))+2))/7)+1</f>
        <v>31</v>
      </c>
      <c r="F189" s="138" t="str">
        <f ca="1">IF(ISERROR(VLOOKUP(F188,Fériés,1,FALSE)),PROPER(TEXT(F188,"JJJJ")),OFFSET(INDEX(Fériés,MATCH(F188,Fériés,0),),,1))</f>
        <v>Mercredi</v>
      </c>
      <c r="G189" s="139" t="s">
        <v>121</v>
      </c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  <c r="AB189" s="140"/>
      <c r="AC189" s="140"/>
      <c r="AD189" s="140"/>
      <c r="AE189" s="140"/>
      <c r="AF189" s="140"/>
      <c r="AG189" s="140"/>
      <c r="AH189" s="140"/>
      <c r="AI189" s="140"/>
      <c r="AJ189" s="140"/>
      <c r="AK189" s="140"/>
      <c r="AL189" s="126"/>
      <c r="AM189" s="134">
        <f t="shared" ref="AM189:AM252" ca="1" si="184">AM188</f>
        <v>3</v>
      </c>
    </row>
    <row r="190" spans="1:39">
      <c r="A190" s="135"/>
      <c r="B190" s="136"/>
      <c r="C190" s="136"/>
      <c r="D190" s="136"/>
      <c r="E190" s="137">
        <f>INT((F190-LOOKUP(F190,DATE(YEAR(F190)+{-1;0;1},1,3)-WEEKDAY(DATE(YEAR(F190)+{-1;0;1},1,3))+2))/7)+1</f>
        <v>31</v>
      </c>
      <c r="F190" s="131">
        <f t="shared" ref="F190" si="185">F188+1</f>
        <v>42950</v>
      </c>
      <c r="G190" s="132" t="s">
        <v>74</v>
      </c>
      <c r="H190" s="133"/>
      <c r="I190" s="133"/>
      <c r="J190" s="133"/>
      <c r="K190" s="133"/>
      <c r="L190" s="133"/>
      <c r="M190" s="133"/>
      <c r="N190" s="133"/>
      <c r="O190" s="133"/>
      <c r="P190" s="133"/>
      <c r="Q190" s="133"/>
      <c r="R190" s="133"/>
      <c r="S190" s="133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33"/>
      <c r="AD190" s="133"/>
      <c r="AE190" s="133"/>
      <c r="AF190" s="133"/>
      <c r="AG190" s="133"/>
      <c r="AH190" s="133"/>
      <c r="AI190" s="133"/>
      <c r="AJ190" s="133"/>
      <c r="AK190" s="133"/>
      <c r="AL190" s="126"/>
      <c r="AM190" s="134">
        <f t="array" aca="1" ref="AM190" ca="1">IF(OR($F190=Fériés),0,IF(OR(TEXT(WEEKDAY($F190),"JJJJ")=Jours_chômés),1,3))</f>
        <v>3</v>
      </c>
    </row>
    <row r="191" spans="1:39">
      <c r="A191" s="135"/>
      <c r="B191" s="136"/>
      <c r="C191" s="136"/>
      <c r="D191" s="136"/>
      <c r="E191" s="137">
        <f>INT((F190-LOOKUP(F190,DATE(YEAR(F190)+{-1;0;1},1,3)-WEEKDAY(DATE(YEAR(F190)+{-1;0;1},1,3))+2))/7)+1</f>
        <v>31</v>
      </c>
      <c r="F191" s="138" t="str">
        <f ca="1">IF(ISERROR(VLOOKUP(F190,Fériés,1,FALSE)),PROPER(TEXT(F190,"JJJJ")),OFFSET(INDEX(Fériés,MATCH(F190,Fériés,0),),,1))</f>
        <v>Jeudi</v>
      </c>
      <c r="G191" s="139" t="s">
        <v>121</v>
      </c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40"/>
      <c r="AI191" s="140"/>
      <c r="AJ191" s="140"/>
      <c r="AK191" s="140"/>
      <c r="AL191" s="126"/>
      <c r="AM191" s="134">
        <f t="shared" ref="AM191:AM254" ca="1" si="186">AM190</f>
        <v>3</v>
      </c>
    </row>
    <row r="192" spans="1:39">
      <c r="A192" s="135"/>
      <c r="B192" s="136"/>
      <c r="C192" s="136"/>
      <c r="D192" s="136"/>
      <c r="E192" s="137">
        <f>INT((F192-LOOKUP(F192,DATE(YEAR(F192)+{-1;0;1},1,3)-WEEKDAY(DATE(YEAR(F192)+{-1;0;1},1,3))+2))/7)+1</f>
        <v>31</v>
      </c>
      <c r="F192" s="131">
        <f t="shared" ref="F192" si="187">F190+1</f>
        <v>42951</v>
      </c>
      <c r="G192" s="132" t="s">
        <v>74</v>
      </c>
      <c r="H192" s="133"/>
      <c r="I192" s="133"/>
      <c r="J192" s="133"/>
      <c r="K192" s="133"/>
      <c r="L192" s="133"/>
      <c r="M192" s="133"/>
      <c r="N192" s="133"/>
      <c r="O192" s="133"/>
      <c r="P192" s="133"/>
      <c r="Q192" s="133"/>
      <c r="R192" s="133"/>
      <c r="S192" s="133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3"/>
      <c r="AF192" s="133"/>
      <c r="AG192" s="133"/>
      <c r="AH192" s="133"/>
      <c r="AI192" s="133"/>
      <c r="AJ192" s="133"/>
      <c r="AK192" s="133"/>
      <c r="AL192" s="126"/>
      <c r="AM192" s="134">
        <f t="array" aca="1" ref="AM192" ca="1">IF(OR($F192=Fériés),0,IF(OR(TEXT(WEEKDAY($F192),"JJJJ")=Jours_chômés),1,3))</f>
        <v>3</v>
      </c>
    </row>
    <row r="193" spans="1:39">
      <c r="A193" s="135"/>
      <c r="B193" s="136"/>
      <c r="C193" s="136"/>
      <c r="D193" s="136"/>
      <c r="E193" s="137">
        <f>INT((F192-LOOKUP(F192,DATE(YEAR(F192)+{-1;0;1},1,3)-WEEKDAY(DATE(YEAR(F192)+{-1;0;1},1,3))+2))/7)+1</f>
        <v>31</v>
      </c>
      <c r="F193" s="138" t="str">
        <f ca="1">IF(ISERROR(VLOOKUP(F192,Fériés,1,FALSE)),PROPER(TEXT(F192,"JJJJ")),OFFSET(INDEX(Fériés,MATCH(F192,Fériés,0),),,1))</f>
        <v>Vendredi</v>
      </c>
      <c r="G193" s="139" t="s">
        <v>121</v>
      </c>
      <c r="H193" s="140"/>
      <c r="I193" s="140"/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0"/>
      <c r="X193" s="140"/>
      <c r="Y193" s="140"/>
      <c r="Z193" s="140"/>
      <c r="AA193" s="140"/>
      <c r="AB193" s="140"/>
      <c r="AC193" s="140"/>
      <c r="AD193" s="140"/>
      <c r="AE193" s="140"/>
      <c r="AF193" s="140"/>
      <c r="AG193" s="140"/>
      <c r="AH193" s="140"/>
      <c r="AI193" s="140"/>
      <c r="AJ193" s="140"/>
      <c r="AK193" s="140"/>
      <c r="AL193" s="126"/>
      <c r="AM193" s="134">
        <f t="shared" ref="AM193:AM256" ca="1" si="188">AM192</f>
        <v>3</v>
      </c>
    </row>
    <row r="194" spans="1:39">
      <c r="A194" s="147" t="str">
        <f>UPPER(TEXT($F194,"MMMM"))&amp;" "&amp;YEAR($F194)</f>
        <v>AOÛT 2017</v>
      </c>
      <c r="B194" s="136"/>
      <c r="C194" s="136"/>
      <c r="D194" s="136"/>
      <c r="E194" s="137">
        <f>INT((F194-LOOKUP(F194,DATE(YEAR(F194)+{-1;0;1},1,3)-WEEKDAY(DATE(YEAR(F194)+{-1;0;1},1,3))+2))/7)+1</f>
        <v>31</v>
      </c>
      <c r="F194" s="131">
        <f t="shared" ref="F194" si="189">F192+1</f>
        <v>42952</v>
      </c>
      <c r="G194" s="132" t="s">
        <v>74</v>
      </c>
      <c r="H194" s="133"/>
      <c r="I194" s="133"/>
      <c r="J194" s="133"/>
      <c r="K194" s="133"/>
      <c r="L194" s="133"/>
      <c r="M194" s="133"/>
      <c r="N194" s="133"/>
      <c r="O194" s="133"/>
      <c r="P194" s="133"/>
      <c r="Q194" s="133"/>
      <c r="R194" s="133"/>
      <c r="S194" s="133"/>
      <c r="T194" s="133"/>
      <c r="U194" s="133"/>
      <c r="V194" s="133"/>
      <c r="W194" s="133"/>
      <c r="X194" s="133"/>
      <c r="Y194" s="133"/>
      <c r="Z194" s="133"/>
      <c r="AA194" s="133"/>
      <c r="AB194" s="133"/>
      <c r="AC194" s="133"/>
      <c r="AD194" s="133"/>
      <c r="AE194" s="133"/>
      <c r="AF194" s="133"/>
      <c r="AG194" s="133"/>
      <c r="AH194" s="133"/>
      <c r="AI194" s="133"/>
      <c r="AJ194" s="133"/>
      <c r="AK194" s="133"/>
      <c r="AL194" s="126"/>
      <c r="AM194" s="134">
        <f t="array" aca="1" ref="AM194" ca="1">IF(OR($F194=Fériés),0,IF(OR(TEXT(WEEKDAY($F194),"JJJJ")=Jours_chômés),1,3))</f>
        <v>1</v>
      </c>
    </row>
    <row r="195" spans="1:39">
      <c r="A195" s="147"/>
      <c r="B195" s="136"/>
      <c r="C195" s="136"/>
      <c r="D195" s="136"/>
      <c r="E195" s="137">
        <f>INT((F194-LOOKUP(F194,DATE(YEAR(F194)+{-1;0;1},1,3)-WEEKDAY(DATE(YEAR(F194)+{-1;0;1},1,3))+2))/7)+1</f>
        <v>31</v>
      </c>
      <c r="F195" s="138" t="str">
        <f ca="1">IF(ISERROR(VLOOKUP(F194,Fériés,1,FALSE)),PROPER(TEXT(F194,"JJJJ")),OFFSET(INDEX(Fériés,MATCH(F194,Fériés,0),),,1))</f>
        <v>Samedi</v>
      </c>
      <c r="G195" s="139" t="s">
        <v>121</v>
      </c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40"/>
      <c r="AB195" s="140"/>
      <c r="AC195" s="140"/>
      <c r="AD195" s="140"/>
      <c r="AE195" s="140"/>
      <c r="AF195" s="140"/>
      <c r="AG195" s="140"/>
      <c r="AH195" s="140"/>
      <c r="AI195" s="140"/>
      <c r="AJ195" s="140"/>
      <c r="AK195" s="140"/>
      <c r="AL195" s="126"/>
      <c r="AM195" s="134">
        <f t="shared" ref="AM195:AM258" ca="1" si="190">AM194</f>
        <v>1</v>
      </c>
    </row>
    <row r="196" spans="1:39">
      <c r="A196" s="147"/>
      <c r="B196" s="136"/>
      <c r="C196" s="136"/>
      <c r="D196" s="136"/>
      <c r="E196" s="137">
        <f>INT((F196-LOOKUP(F196,DATE(YEAR(F196)+{-1;0;1},1,3)-WEEKDAY(DATE(YEAR(F196)+{-1;0;1},1,3))+2))/7)+1</f>
        <v>31</v>
      </c>
      <c r="F196" s="131">
        <f t="shared" ref="F196" si="191">F194+1</f>
        <v>42953</v>
      </c>
      <c r="G196" s="132" t="s">
        <v>74</v>
      </c>
      <c r="H196" s="133"/>
      <c r="I196" s="133"/>
      <c r="J196" s="133"/>
      <c r="K196" s="133"/>
      <c r="L196" s="133"/>
      <c r="M196" s="133"/>
      <c r="N196" s="133"/>
      <c r="O196" s="133"/>
      <c r="P196" s="133"/>
      <c r="Q196" s="133"/>
      <c r="R196" s="133"/>
      <c r="S196" s="133"/>
      <c r="T196" s="133"/>
      <c r="U196" s="133"/>
      <c r="V196" s="133"/>
      <c r="W196" s="133"/>
      <c r="X196" s="133"/>
      <c r="Y196" s="133"/>
      <c r="Z196" s="133"/>
      <c r="AA196" s="133"/>
      <c r="AB196" s="133"/>
      <c r="AC196" s="133"/>
      <c r="AD196" s="133"/>
      <c r="AE196" s="133"/>
      <c r="AF196" s="133"/>
      <c r="AG196" s="133"/>
      <c r="AH196" s="133"/>
      <c r="AI196" s="133"/>
      <c r="AJ196" s="133"/>
      <c r="AK196" s="133"/>
      <c r="AL196" s="126"/>
      <c r="AM196" s="134">
        <f t="array" aca="1" ref="AM196" ca="1">IF(OR($F196=Fériés),0,IF(OR(TEXT(WEEKDAY($F196),"JJJJ")=Jours_chômés),1,3))</f>
        <v>1</v>
      </c>
    </row>
    <row r="197" spans="1:39">
      <c r="A197" s="147"/>
      <c r="B197" s="136"/>
      <c r="C197" s="136"/>
      <c r="D197" s="136"/>
      <c r="E197" s="137">
        <f>INT((F196-LOOKUP(F196,DATE(YEAR(F196)+{-1;0;1},1,3)-WEEKDAY(DATE(YEAR(F196)+{-1;0;1},1,3))+2))/7)+1</f>
        <v>31</v>
      </c>
      <c r="F197" s="138" t="str">
        <f ca="1">IF(ISERROR(VLOOKUP(F196,Fériés,1,FALSE)),PROPER(TEXT(F196,"JJJJ")),OFFSET(INDEX(Fériés,MATCH(F196,Fériés,0),),,1))</f>
        <v>Dimanche</v>
      </c>
      <c r="G197" s="139" t="s">
        <v>121</v>
      </c>
      <c r="H197" s="140"/>
      <c r="I197" s="140"/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0"/>
      <c r="X197" s="140"/>
      <c r="Y197" s="140"/>
      <c r="Z197" s="140"/>
      <c r="AA197" s="140"/>
      <c r="AB197" s="140"/>
      <c r="AC197" s="140"/>
      <c r="AD197" s="140"/>
      <c r="AE197" s="140"/>
      <c r="AF197" s="140"/>
      <c r="AG197" s="140"/>
      <c r="AH197" s="140"/>
      <c r="AI197" s="140"/>
      <c r="AJ197" s="140"/>
      <c r="AK197" s="140"/>
      <c r="AL197" s="126"/>
      <c r="AM197" s="134">
        <f t="shared" ref="AM197:AM260" ca="1" si="192">AM196</f>
        <v>1</v>
      </c>
    </row>
    <row r="198" spans="1:39">
      <c r="A198" s="147"/>
      <c r="B198" s="136"/>
      <c r="C198" s="136"/>
      <c r="D198" s="136"/>
      <c r="E198" s="137">
        <f>INT((F198-LOOKUP(F198,DATE(YEAR(F198)+{-1;0;1},1,3)-WEEKDAY(DATE(YEAR(F198)+{-1;0;1},1,3))+2))/7)+1</f>
        <v>32</v>
      </c>
      <c r="F198" s="131">
        <f t="shared" ref="F198" si="193">F196+1</f>
        <v>42954</v>
      </c>
      <c r="G198" s="132" t="s">
        <v>74</v>
      </c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133"/>
      <c r="S198" s="133"/>
      <c r="T198" s="133"/>
      <c r="U198" s="133"/>
      <c r="V198" s="133"/>
      <c r="W198" s="133"/>
      <c r="X198" s="133"/>
      <c r="Y198" s="133"/>
      <c r="Z198" s="133"/>
      <c r="AA198" s="133"/>
      <c r="AB198" s="133"/>
      <c r="AC198" s="133"/>
      <c r="AD198" s="133"/>
      <c r="AE198" s="133"/>
      <c r="AF198" s="133"/>
      <c r="AG198" s="133"/>
      <c r="AH198" s="133"/>
      <c r="AI198" s="133"/>
      <c r="AJ198" s="133"/>
      <c r="AK198" s="133"/>
      <c r="AL198" s="126"/>
      <c r="AM198" s="134">
        <f t="array" aca="1" ref="AM198" ca="1">IF(OR($F198=Fériés),0,IF(OR(TEXT(WEEKDAY($F198),"JJJJ")=Jours_chômés),1,3))</f>
        <v>3</v>
      </c>
    </row>
    <row r="199" spans="1:39">
      <c r="A199" s="147"/>
      <c r="B199" s="136"/>
      <c r="C199" s="136"/>
      <c r="D199" s="136"/>
      <c r="E199" s="137">
        <f>INT((F198-LOOKUP(F198,DATE(YEAR(F198)+{-1;0;1},1,3)-WEEKDAY(DATE(YEAR(F198)+{-1;0;1},1,3))+2))/7)+1</f>
        <v>32</v>
      </c>
      <c r="F199" s="138" t="str">
        <f ca="1">IF(ISERROR(VLOOKUP(F198,Fériés,1,FALSE)),PROPER(TEXT(F198,"JJJJ")),OFFSET(INDEX(Fériés,MATCH(F198,Fériés,0),),,1))</f>
        <v>Lundi</v>
      </c>
      <c r="G199" s="139" t="s">
        <v>121</v>
      </c>
      <c r="H199" s="140"/>
      <c r="I199" s="140"/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0"/>
      <c r="X199" s="140"/>
      <c r="Y199" s="140"/>
      <c r="Z199" s="140"/>
      <c r="AA199" s="140"/>
      <c r="AB199" s="140"/>
      <c r="AC199" s="140"/>
      <c r="AD199" s="140"/>
      <c r="AE199" s="140"/>
      <c r="AF199" s="140"/>
      <c r="AG199" s="140"/>
      <c r="AH199" s="140"/>
      <c r="AI199" s="140"/>
      <c r="AJ199" s="140"/>
      <c r="AK199" s="140"/>
      <c r="AL199" s="126"/>
      <c r="AM199" s="134">
        <f t="shared" ref="AM199:AM262" ca="1" si="194">AM198</f>
        <v>3</v>
      </c>
    </row>
    <row r="200" spans="1:39">
      <c r="A200" s="147"/>
      <c r="B200" s="136"/>
      <c r="C200" s="136"/>
      <c r="D200" s="136"/>
      <c r="E200" s="137">
        <f>INT((F200-LOOKUP(F200,DATE(YEAR(F200)+{-1;0;1},1,3)-WEEKDAY(DATE(YEAR(F200)+{-1;0;1},1,3))+2))/7)+1</f>
        <v>32</v>
      </c>
      <c r="F200" s="131">
        <f t="shared" ref="F200" si="195">F198+1</f>
        <v>42955</v>
      </c>
      <c r="G200" s="132" t="s">
        <v>74</v>
      </c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3"/>
      <c r="AF200" s="133"/>
      <c r="AG200" s="133"/>
      <c r="AH200" s="133"/>
      <c r="AI200" s="133"/>
      <c r="AJ200" s="133"/>
      <c r="AK200" s="133"/>
      <c r="AL200" s="126"/>
      <c r="AM200" s="134">
        <f t="array" aca="1" ref="AM200" ca="1">IF(OR($F200=Fériés),0,IF(OR(TEXT(WEEKDAY($F200),"JJJJ")=Jours_chômés),1,3))</f>
        <v>3</v>
      </c>
    </row>
    <row r="201" spans="1:39">
      <c r="A201" s="147"/>
      <c r="B201" s="136"/>
      <c r="C201" s="136"/>
      <c r="D201" s="136"/>
      <c r="E201" s="137">
        <f>INT((F200-LOOKUP(F200,DATE(YEAR(F200)+{-1;0;1},1,3)-WEEKDAY(DATE(YEAR(F200)+{-1;0;1},1,3))+2))/7)+1</f>
        <v>32</v>
      </c>
      <c r="F201" s="138" t="str">
        <f ca="1">IF(ISERROR(VLOOKUP(F200,Fériés,1,FALSE)),PROPER(TEXT(F200,"JJJJ")),OFFSET(INDEX(Fériés,MATCH(F200,Fériés,0),),,1))</f>
        <v>Mardi</v>
      </c>
      <c r="G201" s="139" t="s">
        <v>121</v>
      </c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40"/>
      <c r="AB201" s="140"/>
      <c r="AC201" s="140"/>
      <c r="AD201" s="140"/>
      <c r="AE201" s="140"/>
      <c r="AF201" s="140"/>
      <c r="AG201" s="140"/>
      <c r="AH201" s="140"/>
      <c r="AI201" s="140"/>
      <c r="AJ201" s="140"/>
      <c r="AK201" s="140"/>
      <c r="AL201" s="126"/>
      <c r="AM201" s="134">
        <f t="shared" ref="AM201:AM264" ca="1" si="196">AM200</f>
        <v>3</v>
      </c>
    </row>
    <row r="202" spans="1:39">
      <c r="A202" s="147"/>
      <c r="B202" s="136"/>
      <c r="C202" s="136"/>
      <c r="D202" s="136"/>
      <c r="E202" s="137">
        <f>INT((F202-LOOKUP(F202,DATE(YEAR(F202)+{-1;0;1},1,3)-WEEKDAY(DATE(YEAR(F202)+{-1;0;1},1,3))+2))/7)+1</f>
        <v>32</v>
      </c>
      <c r="F202" s="131">
        <f t="shared" ref="F202" si="197">F200+1</f>
        <v>42956</v>
      </c>
      <c r="G202" s="132" t="s">
        <v>74</v>
      </c>
      <c r="H202" s="133"/>
      <c r="I202" s="133"/>
      <c r="J202" s="133"/>
      <c r="K202" s="133"/>
      <c r="L202" s="133"/>
      <c r="M202" s="133"/>
      <c r="N202" s="133"/>
      <c r="O202" s="133"/>
      <c r="P202" s="133"/>
      <c r="Q202" s="133"/>
      <c r="R202" s="133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3"/>
      <c r="AF202" s="133"/>
      <c r="AG202" s="133"/>
      <c r="AH202" s="133"/>
      <c r="AI202" s="133"/>
      <c r="AJ202" s="133"/>
      <c r="AK202" s="133"/>
      <c r="AL202" s="126"/>
      <c r="AM202" s="134">
        <f t="array" aca="1" ref="AM202" ca="1">IF(OR($F202=Fériés),0,IF(OR(TEXT(WEEKDAY($F202),"JJJJ")=Jours_chômés),1,3))</f>
        <v>3</v>
      </c>
    </row>
    <row r="203" spans="1:39">
      <c r="A203" s="147"/>
      <c r="B203" s="136"/>
      <c r="C203" s="136"/>
      <c r="D203" s="136"/>
      <c r="E203" s="137">
        <f>INT((F202-LOOKUP(F202,DATE(YEAR(F202)+{-1;0;1},1,3)-WEEKDAY(DATE(YEAR(F202)+{-1;0;1},1,3))+2))/7)+1</f>
        <v>32</v>
      </c>
      <c r="F203" s="138" t="str">
        <f ca="1">IF(ISERROR(VLOOKUP(F202,Fériés,1,FALSE)),PROPER(TEXT(F202,"JJJJ")),OFFSET(INDEX(Fériés,MATCH(F202,Fériés,0),),,1))</f>
        <v>Mercredi</v>
      </c>
      <c r="G203" s="139" t="s">
        <v>121</v>
      </c>
      <c r="H203" s="140"/>
      <c r="I203" s="140"/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0"/>
      <c r="X203" s="140"/>
      <c r="Y203" s="140"/>
      <c r="Z203" s="140"/>
      <c r="AA203" s="140"/>
      <c r="AB203" s="140"/>
      <c r="AC203" s="140"/>
      <c r="AD203" s="140"/>
      <c r="AE203" s="140"/>
      <c r="AF203" s="140"/>
      <c r="AG203" s="140"/>
      <c r="AH203" s="140"/>
      <c r="AI203" s="140"/>
      <c r="AJ203" s="140"/>
      <c r="AK203" s="140"/>
      <c r="AL203" s="126"/>
      <c r="AM203" s="134">
        <f t="shared" ref="AM203:AM266" ca="1" si="198">AM202</f>
        <v>3</v>
      </c>
    </row>
    <row r="204" spans="1:39">
      <c r="A204" s="147"/>
      <c r="B204" s="136"/>
      <c r="C204" s="136"/>
      <c r="D204" s="136"/>
      <c r="E204" s="137">
        <f>INT((F204-LOOKUP(F204,DATE(YEAR(F204)+{-1;0;1},1,3)-WEEKDAY(DATE(YEAR(F204)+{-1;0;1},1,3))+2))/7)+1</f>
        <v>32</v>
      </c>
      <c r="F204" s="131">
        <f t="shared" ref="F204" si="199">F202+1</f>
        <v>42957</v>
      </c>
      <c r="G204" s="132" t="s">
        <v>74</v>
      </c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133"/>
      <c r="S204" s="133"/>
      <c r="T204" s="133"/>
      <c r="U204" s="133"/>
      <c r="V204" s="133"/>
      <c r="W204" s="133"/>
      <c r="X204" s="133"/>
      <c r="Y204" s="133"/>
      <c r="Z204" s="133"/>
      <c r="AA204" s="133"/>
      <c r="AB204" s="133"/>
      <c r="AC204" s="133"/>
      <c r="AD204" s="133"/>
      <c r="AE204" s="133"/>
      <c r="AF204" s="133"/>
      <c r="AG204" s="133"/>
      <c r="AH204" s="133"/>
      <c r="AI204" s="133"/>
      <c r="AJ204" s="133"/>
      <c r="AK204" s="133"/>
      <c r="AL204" s="126"/>
      <c r="AM204" s="134">
        <f t="array" aca="1" ref="AM204" ca="1">IF(OR($F204=Fériés),0,IF(OR(TEXT(WEEKDAY($F204),"JJJJ")=Jours_chômés),1,3))</f>
        <v>3</v>
      </c>
    </row>
    <row r="205" spans="1:39" ht="15" customHeight="1">
      <c r="A205" s="147"/>
      <c r="B205" s="136"/>
      <c r="C205" s="136"/>
      <c r="D205" s="136"/>
      <c r="E205" s="137">
        <f>INT((F204-LOOKUP(F204,DATE(YEAR(F204)+{-1;0;1},1,3)-WEEKDAY(DATE(YEAR(F204)+{-1;0;1},1,3))+2))/7)+1</f>
        <v>32</v>
      </c>
      <c r="F205" s="138" t="str">
        <f ca="1">IF(ISERROR(VLOOKUP(F204,Fériés,1,FALSE)),PROPER(TEXT(F204,"JJJJ")),OFFSET(INDEX(Fériés,MATCH(F204,Fériés,0),),,1))</f>
        <v>Jeudi</v>
      </c>
      <c r="G205" s="139" t="s">
        <v>121</v>
      </c>
      <c r="H205" s="140"/>
      <c r="I205" s="140"/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  <c r="AB205" s="140"/>
      <c r="AC205" s="140"/>
      <c r="AD205" s="140"/>
      <c r="AE205" s="140"/>
      <c r="AF205" s="140"/>
      <c r="AG205" s="140"/>
      <c r="AH205" s="140"/>
      <c r="AI205" s="140"/>
      <c r="AJ205" s="140"/>
      <c r="AK205" s="140"/>
      <c r="AL205" s="126"/>
      <c r="AM205" s="134">
        <f t="shared" ref="AM205:AM268" ca="1" si="200">AM204</f>
        <v>3</v>
      </c>
    </row>
    <row r="206" spans="1:39">
      <c r="A206" s="147"/>
      <c r="B206" s="136"/>
      <c r="C206" s="136"/>
      <c r="D206" s="136"/>
      <c r="E206" s="137">
        <f>INT((F206-LOOKUP(F206,DATE(YEAR(F206)+{-1;0;1},1,3)-WEEKDAY(DATE(YEAR(F206)+{-1;0;1},1,3))+2))/7)+1</f>
        <v>32</v>
      </c>
      <c r="F206" s="131">
        <f t="shared" ref="F206" si="201">F204+1</f>
        <v>42958</v>
      </c>
      <c r="G206" s="132" t="s">
        <v>74</v>
      </c>
      <c r="H206" s="133"/>
      <c r="I206" s="133"/>
      <c r="J206" s="133"/>
      <c r="K206" s="133"/>
      <c r="L206" s="133"/>
      <c r="M206" s="133"/>
      <c r="N206" s="133"/>
      <c r="O206" s="133"/>
      <c r="P206" s="133"/>
      <c r="Q206" s="133"/>
      <c r="R206" s="133"/>
      <c r="S206" s="133"/>
      <c r="T206" s="133"/>
      <c r="U206" s="133"/>
      <c r="V206" s="133"/>
      <c r="W206" s="133"/>
      <c r="X206" s="133"/>
      <c r="Y206" s="133"/>
      <c r="Z206" s="133"/>
      <c r="AA206" s="133"/>
      <c r="AB206" s="133"/>
      <c r="AC206" s="133"/>
      <c r="AD206" s="133"/>
      <c r="AE206" s="133"/>
      <c r="AF206" s="133"/>
      <c r="AG206" s="133"/>
      <c r="AH206" s="133"/>
      <c r="AI206" s="133"/>
      <c r="AJ206" s="133"/>
      <c r="AK206" s="133"/>
      <c r="AL206" s="126"/>
      <c r="AM206" s="134">
        <f t="array" aca="1" ref="AM206" ca="1">IF(OR($F206=Fériés),0,IF(OR(TEXT(WEEKDAY($F206),"JJJJ")=Jours_chômés),1,3))</f>
        <v>3</v>
      </c>
    </row>
    <row r="207" spans="1:39">
      <c r="A207" s="147"/>
      <c r="B207" s="136"/>
      <c r="C207" s="136"/>
      <c r="D207" s="136"/>
      <c r="E207" s="137">
        <f>INT((F206-LOOKUP(F206,DATE(YEAR(F206)+{-1;0;1},1,3)-WEEKDAY(DATE(YEAR(F206)+{-1;0;1},1,3))+2))/7)+1</f>
        <v>32</v>
      </c>
      <c r="F207" s="138" t="str">
        <f ca="1">IF(ISERROR(VLOOKUP(F206,Fériés,1,FALSE)),PROPER(TEXT(F206,"JJJJ")),OFFSET(INDEX(Fériés,MATCH(F206,Fériés,0),),,1))</f>
        <v>Vendredi</v>
      </c>
      <c r="G207" s="139" t="s">
        <v>121</v>
      </c>
      <c r="H207" s="140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0"/>
      <c r="X207" s="140"/>
      <c r="Y207" s="140"/>
      <c r="Z207" s="140"/>
      <c r="AA207" s="140"/>
      <c r="AB207" s="140"/>
      <c r="AC207" s="140"/>
      <c r="AD207" s="140"/>
      <c r="AE207" s="140"/>
      <c r="AF207" s="140"/>
      <c r="AG207" s="140"/>
      <c r="AH207" s="140"/>
      <c r="AI207" s="140"/>
      <c r="AJ207" s="140"/>
      <c r="AK207" s="140"/>
      <c r="AL207" s="126"/>
      <c r="AM207" s="134">
        <f t="shared" ref="AM207:AM270" ca="1" si="202">AM206</f>
        <v>3</v>
      </c>
    </row>
    <row r="208" spans="1:39">
      <c r="A208" s="147"/>
      <c r="B208" s="136"/>
      <c r="C208" s="136"/>
      <c r="D208" s="136"/>
      <c r="E208" s="137">
        <f>INT((F208-LOOKUP(F208,DATE(YEAR(F208)+{-1;0;1},1,3)-WEEKDAY(DATE(YEAR(F208)+{-1;0;1},1,3))+2))/7)+1</f>
        <v>32</v>
      </c>
      <c r="F208" s="131">
        <f t="shared" ref="F208" si="203">F206+1</f>
        <v>42959</v>
      </c>
      <c r="G208" s="132" t="s">
        <v>74</v>
      </c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  <c r="S208" s="133"/>
      <c r="T208" s="133"/>
      <c r="U208" s="133"/>
      <c r="V208" s="133"/>
      <c r="W208" s="133"/>
      <c r="X208" s="133"/>
      <c r="Y208" s="133"/>
      <c r="Z208" s="133"/>
      <c r="AA208" s="133"/>
      <c r="AB208" s="133"/>
      <c r="AC208" s="133"/>
      <c r="AD208" s="133"/>
      <c r="AE208" s="133"/>
      <c r="AF208" s="133"/>
      <c r="AG208" s="133"/>
      <c r="AH208" s="133"/>
      <c r="AI208" s="133"/>
      <c r="AJ208" s="133"/>
      <c r="AK208" s="133"/>
      <c r="AL208" s="126"/>
      <c r="AM208" s="134">
        <f t="array" aca="1" ref="AM208" ca="1">IF(OR($F208=Fériés),0,IF(OR(TEXT(WEEKDAY($F208),"JJJJ")=Jours_chômés),1,3))</f>
        <v>1</v>
      </c>
    </row>
    <row r="209" spans="1:39">
      <c r="A209" s="147"/>
      <c r="B209" s="136"/>
      <c r="C209" s="136"/>
      <c r="D209" s="136"/>
      <c r="E209" s="137">
        <f>INT((F208-LOOKUP(F208,DATE(YEAR(F208)+{-1;0;1},1,3)-WEEKDAY(DATE(YEAR(F208)+{-1;0;1},1,3))+2))/7)+1</f>
        <v>32</v>
      </c>
      <c r="F209" s="138" t="str">
        <f ca="1">IF(ISERROR(VLOOKUP(F208,Fériés,1,FALSE)),PROPER(TEXT(F208,"JJJJ")),OFFSET(INDEX(Fériés,MATCH(F208,Fériés,0),),,1))</f>
        <v>Samedi</v>
      </c>
      <c r="G209" s="139" t="s">
        <v>121</v>
      </c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  <c r="AB209" s="140"/>
      <c r="AC209" s="140"/>
      <c r="AD209" s="140"/>
      <c r="AE209" s="140"/>
      <c r="AF209" s="140"/>
      <c r="AG209" s="140"/>
      <c r="AH209" s="140"/>
      <c r="AI209" s="140"/>
      <c r="AJ209" s="140"/>
      <c r="AK209" s="140"/>
      <c r="AL209" s="126"/>
      <c r="AM209" s="134">
        <f t="shared" ref="AM209:AM272" ca="1" si="204">AM208</f>
        <v>1</v>
      </c>
    </row>
    <row r="210" spans="1:39">
      <c r="A210" s="147"/>
      <c r="B210" s="136"/>
      <c r="C210" s="136"/>
      <c r="D210" s="136"/>
      <c r="E210" s="137">
        <f>INT((F210-LOOKUP(F210,DATE(YEAR(F210)+{-1;0;1},1,3)-WEEKDAY(DATE(YEAR(F210)+{-1;0;1},1,3))+2))/7)+1</f>
        <v>32</v>
      </c>
      <c r="F210" s="131">
        <f t="shared" ref="F210" si="205">F208+1</f>
        <v>42960</v>
      </c>
      <c r="G210" s="132" t="s">
        <v>74</v>
      </c>
      <c r="H210" s="133"/>
      <c r="I210" s="133"/>
      <c r="J210" s="133"/>
      <c r="K210" s="133"/>
      <c r="L210" s="133"/>
      <c r="M210" s="133"/>
      <c r="N210" s="133"/>
      <c r="O210" s="133"/>
      <c r="P210" s="133"/>
      <c r="Q210" s="133"/>
      <c r="R210" s="133"/>
      <c r="S210" s="133"/>
      <c r="T210" s="133"/>
      <c r="U210" s="133"/>
      <c r="V210" s="133"/>
      <c r="W210" s="133"/>
      <c r="X210" s="133"/>
      <c r="Y210" s="133"/>
      <c r="Z210" s="133"/>
      <c r="AA210" s="133"/>
      <c r="AB210" s="133"/>
      <c r="AC210" s="133"/>
      <c r="AD210" s="133"/>
      <c r="AE210" s="133"/>
      <c r="AF210" s="133"/>
      <c r="AG210" s="133"/>
      <c r="AH210" s="133"/>
      <c r="AI210" s="133"/>
      <c r="AJ210" s="133"/>
      <c r="AK210" s="133"/>
      <c r="AL210" s="126"/>
      <c r="AM210" s="134">
        <f t="array" aca="1" ref="AM210" ca="1">IF(OR($F210=Fériés),0,IF(OR(TEXT(WEEKDAY($F210),"JJJJ")=Jours_chômés),1,3))</f>
        <v>1</v>
      </c>
    </row>
    <row r="211" spans="1:39">
      <c r="A211" s="147"/>
      <c r="B211" s="136"/>
      <c r="C211" s="136"/>
      <c r="D211" s="136"/>
      <c r="E211" s="137">
        <f>INT((F210-LOOKUP(F210,DATE(YEAR(F210)+{-1;0;1},1,3)-WEEKDAY(DATE(YEAR(F210)+{-1;0;1},1,3))+2))/7)+1</f>
        <v>32</v>
      </c>
      <c r="F211" s="138" t="str">
        <f ca="1">IF(ISERROR(VLOOKUP(F210,Fériés,1,FALSE)),PROPER(TEXT(F210,"JJJJ")),OFFSET(INDEX(Fériés,MATCH(F210,Fériés,0),),,1))</f>
        <v>Dimanche</v>
      </c>
      <c r="G211" s="139" t="s">
        <v>121</v>
      </c>
      <c r="H211" s="140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40"/>
      <c r="T211" s="140"/>
      <c r="U211" s="140"/>
      <c r="V211" s="140"/>
      <c r="W211" s="140"/>
      <c r="X211" s="140"/>
      <c r="Y211" s="140"/>
      <c r="Z211" s="140"/>
      <c r="AA211" s="140"/>
      <c r="AB211" s="140"/>
      <c r="AC211" s="140"/>
      <c r="AD211" s="140"/>
      <c r="AE211" s="140"/>
      <c r="AF211" s="140"/>
      <c r="AG211" s="140"/>
      <c r="AH211" s="140"/>
      <c r="AI211" s="140"/>
      <c r="AJ211" s="140"/>
      <c r="AK211" s="140"/>
      <c r="AL211" s="126"/>
      <c r="AM211" s="134">
        <f t="shared" ref="AM211:AM274" ca="1" si="206">AM210</f>
        <v>1</v>
      </c>
    </row>
    <row r="212" spans="1:39">
      <c r="A212" s="147"/>
      <c r="B212" s="136"/>
      <c r="C212" s="136"/>
      <c r="D212" s="136"/>
      <c r="E212" s="137">
        <f>INT((F212-LOOKUP(F212,DATE(YEAR(F212)+{-1;0;1},1,3)-WEEKDAY(DATE(YEAR(F212)+{-1;0;1},1,3))+2))/7)+1</f>
        <v>33</v>
      </c>
      <c r="F212" s="131">
        <f t="shared" ref="F212" si="207">F210+1</f>
        <v>42961</v>
      </c>
      <c r="G212" s="132" t="s">
        <v>74</v>
      </c>
      <c r="H212" s="133"/>
      <c r="I212" s="133"/>
      <c r="J212" s="133"/>
      <c r="K212" s="133"/>
      <c r="L212" s="133"/>
      <c r="M212" s="133"/>
      <c r="N212" s="133"/>
      <c r="O212" s="133"/>
      <c r="P212" s="133"/>
      <c r="Q212" s="133"/>
      <c r="R212" s="133"/>
      <c r="S212" s="133"/>
      <c r="T212" s="133"/>
      <c r="U212" s="133"/>
      <c r="V212" s="133"/>
      <c r="W212" s="133"/>
      <c r="X212" s="133"/>
      <c r="Y212" s="133"/>
      <c r="Z212" s="133"/>
      <c r="AA212" s="133"/>
      <c r="AB212" s="133"/>
      <c r="AC212" s="133"/>
      <c r="AD212" s="133"/>
      <c r="AE212" s="133"/>
      <c r="AF212" s="133"/>
      <c r="AG212" s="133"/>
      <c r="AH212" s="133"/>
      <c r="AI212" s="133"/>
      <c r="AJ212" s="133"/>
      <c r="AK212" s="133"/>
      <c r="AL212" s="126"/>
      <c r="AM212" s="134">
        <f t="array" aca="1" ref="AM212" ca="1">IF(OR($F212=Fériés),0,IF(OR(TEXT(WEEKDAY($F212),"JJJJ")=Jours_chômés),1,3))</f>
        <v>3</v>
      </c>
    </row>
    <row r="213" spans="1:39">
      <c r="A213" s="147"/>
      <c r="B213" s="136"/>
      <c r="C213" s="136"/>
      <c r="D213" s="136"/>
      <c r="E213" s="137">
        <f>INT((F212-LOOKUP(F212,DATE(YEAR(F212)+{-1;0;1},1,3)-WEEKDAY(DATE(YEAR(F212)+{-1;0;1},1,3))+2))/7)+1</f>
        <v>33</v>
      </c>
      <c r="F213" s="138" t="str">
        <f ca="1">IF(ISERROR(VLOOKUP(F212,Fériés,1,FALSE)),PROPER(TEXT(F212,"JJJJ")),OFFSET(INDEX(Fériés,MATCH(F212,Fériés,0),),,1))</f>
        <v>Lundi</v>
      </c>
      <c r="G213" s="139" t="s">
        <v>121</v>
      </c>
      <c r="H213" s="140"/>
      <c r="I213" s="140"/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40"/>
      <c r="AB213" s="140"/>
      <c r="AC213" s="140"/>
      <c r="AD213" s="140"/>
      <c r="AE213" s="140"/>
      <c r="AF213" s="140"/>
      <c r="AG213" s="140"/>
      <c r="AH213" s="140"/>
      <c r="AI213" s="140"/>
      <c r="AJ213" s="140"/>
      <c r="AK213" s="140"/>
      <c r="AL213" s="126"/>
      <c r="AM213" s="134">
        <f t="shared" ref="AM213:AM276" ca="1" si="208">AM212</f>
        <v>3</v>
      </c>
    </row>
    <row r="214" spans="1:39">
      <c r="A214" s="147"/>
      <c r="B214" s="136"/>
      <c r="C214" s="136"/>
      <c r="D214" s="136"/>
      <c r="E214" s="137">
        <f>INT((F214-LOOKUP(F214,DATE(YEAR(F214)+{-1;0;1},1,3)-WEEKDAY(DATE(YEAR(F214)+{-1;0;1},1,3))+2))/7)+1</f>
        <v>33</v>
      </c>
      <c r="F214" s="131">
        <f t="shared" ref="F214" si="209">F212+1</f>
        <v>42962</v>
      </c>
      <c r="G214" s="132" t="s">
        <v>74</v>
      </c>
      <c r="H214" s="133"/>
      <c r="I214" s="133"/>
      <c r="J214" s="133"/>
      <c r="K214" s="133"/>
      <c r="L214" s="133"/>
      <c r="M214" s="133"/>
      <c r="N214" s="133"/>
      <c r="O214" s="133"/>
      <c r="P214" s="133"/>
      <c r="Q214" s="133"/>
      <c r="R214" s="133"/>
      <c r="S214" s="133"/>
      <c r="T214" s="133"/>
      <c r="U214" s="133"/>
      <c r="V214" s="133"/>
      <c r="W214" s="133"/>
      <c r="X214" s="133"/>
      <c r="Y214" s="133"/>
      <c r="Z214" s="133"/>
      <c r="AA214" s="133"/>
      <c r="AB214" s="133"/>
      <c r="AC214" s="133"/>
      <c r="AD214" s="133"/>
      <c r="AE214" s="133"/>
      <c r="AF214" s="133"/>
      <c r="AG214" s="133"/>
      <c r="AH214" s="133"/>
      <c r="AI214" s="133"/>
      <c r="AJ214" s="133"/>
      <c r="AK214" s="133"/>
      <c r="AL214" s="126"/>
      <c r="AM214" s="134">
        <f t="array" aca="1" ref="AM214" ca="1">IF(OR($F214=Fériés),0,IF(OR(TEXT(WEEKDAY($F214),"JJJJ")=Jours_chômés),1,3))</f>
        <v>0</v>
      </c>
    </row>
    <row r="215" spans="1:39">
      <c r="A215" s="147"/>
      <c r="B215" s="136"/>
      <c r="C215" s="136"/>
      <c r="D215" s="136"/>
      <c r="E215" s="137">
        <f>INT((F214-LOOKUP(F214,DATE(YEAR(F214)+{-1;0;1},1,3)-WEEKDAY(DATE(YEAR(F214)+{-1;0;1},1,3))+2))/7)+1</f>
        <v>33</v>
      </c>
      <c r="F215" s="138" t="str">
        <f ca="1">IF(ISERROR(VLOOKUP(F214,Fériés,1,FALSE)),PROPER(TEXT(F214,"JJJJ")),OFFSET(INDEX(Fériés,MATCH(F214,Fériés,0),),,1))</f>
        <v>L'Assomption</v>
      </c>
      <c r="G215" s="139" t="s">
        <v>121</v>
      </c>
      <c r="H215" s="140"/>
      <c r="I215" s="140"/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40"/>
      <c r="AB215" s="140"/>
      <c r="AC215" s="140"/>
      <c r="AD215" s="140"/>
      <c r="AE215" s="140"/>
      <c r="AF215" s="140"/>
      <c r="AG215" s="140"/>
      <c r="AH215" s="140"/>
      <c r="AI215" s="140"/>
      <c r="AJ215" s="140"/>
      <c r="AK215" s="140"/>
      <c r="AL215" s="126"/>
      <c r="AM215" s="134">
        <f t="shared" ref="AM215:AM278" ca="1" si="210">AM214</f>
        <v>0</v>
      </c>
    </row>
    <row r="216" spans="1:39">
      <c r="A216" s="147"/>
      <c r="B216" s="136"/>
      <c r="C216" s="136"/>
      <c r="D216" s="136"/>
      <c r="E216" s="137">
        <f>INT((F216-LOOKUP(F216,DATE(YEAR(F216)+{-1;0;1},1,3)-WEEKDAY(DATE(YEAR(F216)+{-1;0;1},1,3))+2))/7)+1</f>
        <v>33</v>
      </c>
      <c r="F216" s="131">
        <f t="shared" ref="F216" si="211">F214+1</f>
        <v>42963</v>
      </c>
      <c r="G216" s="132" t="s">
        <v>74</v>
      </c>
      <c r="H216" s="133"/>
      <c r="I216" s="133"/>
      <c r="J216" s="133"/>
      <c r="K216" s="133"/>
      <c r="L216" s="133"/>
      <c r="M216" s="133"/>
      <c r="N216" s="133"/>
      <c r="O216" s="133"/>
      <c r="P216" s="133"/>
      <c r="Q216" s="133"/>
      <c r="R216" s="133"/>
      <c r="S216" s="133"/>
      <c r="T216" s="133"/>
      <c r="U216" s="133"/>
      <c r="V216" s="133"/>
      <c r="W216" s="133"/>
      <c r="X216" s="133"/>
      <c r="Y216" s="133"/>
      <c r="Z216" s="133"/>
      <c r="AA216" s="133"/>
      <c r="AB216" s="133"/>
      <c r="AC216" s="133"/>
      <c r="AD216" s="133"/>
      <c r="AE216" s="133"/>
      <c r="AF216" s="133"/>
      <c r="AG216" s="133"/>
      <c r="AH216" s="133"/>
      <c r="AI216" s="133"/>
      <c r="AJ216" s="133"/>
      <c r="AK216" s="133"/>
      <c r="AL216" s="126"/>
      <c r="AM216" s="134">
        <f t="array" aca="1" ref="AM216" ca="1">IF(OR($F216=Fériés),0,IF(OR(TEXT(WEEKDAY($F216),"JJJJ")=Jours_chômés),1,3))</f>
        <v>3</v>
      </c>
    </row>
    <row r="217" spans="1:39">
      <c r="A217" s="147"/>
      <c r="B217" s="136"/>
      <c r="C217" s="136"/>
      <c r="D217" s="136"/>
      <c r="E217" s="137">
        <f>INT((F216-LOOKUP(F216,DATE(YEAR(F216)+{-1;0;1},1,3)-WEEKDAY(DATE(YEAR(F216)+{-1;0;1},1,3))+2))/7)+1</f>
        <v>33</v>
      </c>
      <c r="F217" s="138" t="str">
        <f ca="1">IF(ISERROR(VLOOKUP(F216,Fériés,1,FALSE)),PROPER(TEXT(F216,"JJJJ")),OFFSET(INDEX(Fériés,MATCH(F216,Fériés,0),),,1))</f>
        <v>Mercredi</v>
      </c>
      <c r="G217" s="139" t="s">
        <v>121</v>
      </c>
      <c r="H217" s="140"/>
      <c r="I217" s="140"/>
      <c r="J217" s="140"/>
      <c r="K217" s="140"/>
      <c r="L217" s="140"/>
      <c r="M217" s="140"/>
      <c r="N217" s="140"/>
      <c r="O217" s="140"/>
      <c r="P217" s="140"/>
      <c r="Q217" s="140"/>
      <c r="R217" s="140"/>
      <c r="S217" s="140"/>
      <c r="T217" s="140"/>
      <c r="U217" s="140"/>
      <c r="V217" s="140"/>
      <c r="W217" s="140"/>
      <c r="X217" s="140"/>
      <c r="Y217" s="140"/>
      <c r="Z217" s="140"/>
      <c r="AA217" s="140"/>
      <c r="AB217" s="140"/>
      <c r="AC217" s="140"/>
      <c r="AD217" s="140"/>
      <c r="AE217" s="140"/>
      <c r="AF217" s="140"/>
      <c r="AG217" s="140"/>
      <c r="AH217" s="140"/>
      <c r="AI217" s="140"/>
      <c r="AJ217" s="140"/>
      <c r="AK217" s="140"/>
      <c r="AL217" s="126"/>
      <c r="AM217" s="134">
        <f t="shared" ref="AM217:AM280" ca="1" si="212">AM216</f>
        <v>3</v>
      </c>
    </row>
    <row r="218" spans="1:39">
      <c r="A218" s="147"/>
      <c r="B218" s="136"/>
      <c r="C218" s="136"/>
      <c r="D218" s="136"/>
      <c r="E218" s="137">
        <f>INT((F218-LOOKUP(F218,DATE(YEAR(F218)+{-1;0;1},1,3)-WEEKDAY(DATE(YEAR(F218)+{-1;0;1},1,3))+2))/7)+1</f>
        <v>33</v>
      </c>
      <c r="F218" s="131">
        <f t="shared" ref="F218" si="213">F216+1</f>
        <v>42964</v>
      </c>
      <c r="G218" s="132" t="s">
        <v>74</v>
      </c>
      <c r="H218" s="133"/>
      <c r="I218" s="133"/>
      <c r="J218" s="133"/>
      <c r="K218" s="133"/>
      <c r="L218" s="133"/>
      <c r="M218" s="133"/>
      <c r="N218" s="133"/>
      <c r="O218" s="133"/>
      <c r="P218" s="133"/>
      <c r="Q218" s="133"/>
      <c r="R218" s="133"/>
      <c r="S218" s="133"/>
      <c r="T218" s="133"/>
      <c r="U218" s="133"/>
      <c r="V218" s="133"/>
      <c r="W218" s="133"/>
      <c r="X218" s="133"/>
      <c r="Y218" s="133"/>
      <c r="Z218" s="133"/>
      <c r="AA218" s="133"/>
      <c r="AB218" s="133"/>
      <c r="AC218" s="133"/>
      <c r="AD218" s="133"/>
      <c r="AE218" s="133"/>
      <c r="AF218" s="133"/>
      <c r="AG218" s="133"/>
      <c r="AH218" s="133"/>
      <c r="AI218" s="133"/>
      <c r="AJ218" s="133"/>
      <c r="AK218" s="133"/>
      <c r="AL218" s="126"/>
      <c r="AM218" s="134">
        <f t="array" aca="1" ref="AM218" ca="1">IF(OR($F218=Fériés),0,IF(OR(TEXT(WEEKDAY($F218),"JJJJ")=Jours_chômés),1,3))</f>
        <v>3</v>
      </c>
    </row>
    <row r="219" spans="1:39">
      <c r="A219" s="147"/>
      <c r="B219" s="136"/>
      <c r="C219" s="136"/>
      <c r="D219" s="136"/>
      <c r="E219" s="137">
        <f>INT((F218-LOOKUP(F218,DATE(YEAR(F218)+{-1;0;1},1,3)-WEEKDAY(DATE(YEAR(F218)+{-1;0;1},1,3))+2))/7)+1</f>
        <v>33</v>
      </c>
      <c r="F219" s="138" t="str">
        <f ca="1">IF(ISERROR(VLOOKUP(F218,Fériés,1,FALSE)),PROPER(TEXT(F218,"JJJJ")),OFFSET(INDEX(Fériés,MATCH(F218,Fériés,0),),,1))</f>
        <v>Jeudi</v>
      </c>
      <c r="G219" s="139" t="s">
        <v>121</v>
      </c>
      <c r="H219" s="140"/>
      <c r="I219" s="140"/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40"/>
      <c r="AB219" s="140"/>
      <c r="AC219" s="140"/>
      <c r="AD219" s="140"/>
      <c r="AE219" s="140"/>
      <c r="AF219" s="140"/>
      <c r="AG219" s="140"/>
      <c r="AH219" s="140"/>
      <c r="AI219" s="140"/>
      <c r="AJ219" s="140"/>
      <c r="AK219" s="140"/>
      <c r="AL219" s="126"/>
      <c r="AM219" s="134">
        <f t="shared" ref="AM219:AM282" ca="1" si="214">AM218</f>
        <v>3</v>
      </c>
    </row>
    <row r="220" spans="1:39">
      <c r="A220" s="147"/>
      <c r="B220" s="136"/>
      <c r="C220" s="136"/>
      <c r="D220" s="136"/>
      <c r="E220" s="137">
        <f>INT((F220-LOOKUP(F220,DATE(YEAR(F220)+{-1;0;1},1,3)-WEEKDAY(DATE(YEAR(F220)+{-1;0;1},1,3))+2))/7)+1</f>
        <v>33</v>
      </c>
      <c r="F220" s="131">
        <f t="shared" ref="F220" si="215">F218+1</f>
        <v>42965</v>
      </c>
      <c r="G220" s="132" t="s">
        <v>74</v>
      </c>
      <c r="H220" s="133"/>
      <c r="I220" s="133"/>
      <c r="J220" s="133"/>
      <c r="K220" s="133"/>
      <c r="L220" s="133"/>
      <c r="M220" s="133"/>
      <c r="N220" s="133"/>
      <c r="O220" s="133"/>
      <c r="P220" s="133"/>
      <c r="Q220" s="133"/>
      <c r="R220" s="133"/>
      <c r="S220" s="133"/>
      <c r="T220" s="133"/>
      <c r="U220" s="133"/>
      <c r="V220" s="133"/>
      <c r="W220" s="133"/>
      <c r="X220" s="133"/>
      <c r="Y220" s="133"/>
      <c r="Z220" s="133"/>
      <c r="AA220" s="133"/>
      <c r="AB220" s="133"/>
      <c r="AC220" s="133"/>
      <c r="AD220" s="133"/>
      <c r="AE220" s="133"/>
      <c r="AF220" s="133"/>
      <c r="AG220" s="133"/>
      <c r="AH220" s="133"/>
      <c r="AI220" s="133"/>
      <c r="AJ220" s="133"/>
      <c r="AK220" s="133"/>
      <c r="AL220" s="126"/>
      <c r="AM220" s="134">
        <f t="array" aca="1" ref="AM220" ca="1">IF(OR($F220=Fériés),0,IF(OR(TEXT(WEEKDAY($F220),"JJJJ")=Jours_chômés),1,3))</f>
        <v>3</v>
      </c>
    </row>
    <row r="221" spans="1:39">
      <c r="A221" s="147"/>
      <c r="B221" s="136"/>
      <c r="C221" s="136"/>
      <c r="D221" s="136"/>
      <c r="E221" s="137">
        <f>INT((F220-LOOKUP(F220,DATE(YEAR(F220)+{-1;0;1},1,3)-WEEKDAY(DATE(YEAR(F220)+{-1;0;1},1,3))+2))/7)+1</f>
        <v>33</v>
      </c>
      <c r="F221" s="138" t="str">
        <f ca="1">IF(ISERROR(VLOOKUP(F220,Fériés,1,FALSE)),PROPER(TEXT(F220,"JJJJ")),OFFSET(INDEX(Fériés,MATCH(F220,Fériés,0),),,1))</f>
        <v>Vendredi</v>
      </c>
      <c r="G221" s="139" t="s">
        <v>121</v>
      </c>
      <c r="H221" s="140"/>
      <c r="I221" s="140"/>
      <c r="J221" s="140"/>
      <c r="K221" s="140"/>
      <c r="L221" s="140"/>
      <c r="M221" s="140"/>
      <c r="N221" s="140"/>
      <c r="O221" s="140"/>
      <c r="P221" s="140"/>
      <c r="Q221" s="140"/>
      <c r="R221" s="140"/>
      <c r="S221" s="140"/>
      <c r="T221" s="140"/>
      <c r="U221" s="140"/>
      <c r="V221" s="140"/>
      <c r="W221" s="140"/>
      <c r="X221" s="140"/>
      <c r="Y221" s="140"/>
      <c r="Z221" s="140"/>
      <c r="AA221" s="140"/>
      <c r="AB221" s="140"/>
      <c r="AC221" s="140"/>
      <c r="AD221" s="140"/>
      <c r="AE221" s="140"/>
      <c r="AF221" s="140"/>
      <c r="AG221" s="140"/>
      <c r="AH221" s="140"/>
      <c r="AI221" s="140"/>
      <c r="AJ221" s="140"/>
      <c r="AK221" s="140"/>
      <c r="AL221" s="126"/>
      <c r="AM221" s="134">
        <f t="shared" ref="AM221:AM284" ca="1" si="216">AM220</f>
        <v>3</v>
      </c>
    </row>
    <row r="222" spans="1:39">
      <c r="A222" s="147"/>
      <c r="B222" s="136"/>
      <c r="C222" s="136"/>
      <c r="D222" s="136"/>
      <c r="E222" s="137">
        <f>INT((F222-LOOKUP(F222,DATE(YEAR(F222)+{-1;0;1},1,3)-WEEKDAY(DATE(YEAR(F222)+{-1;0;1},1,3))+2))/7)+1</f>
        <v>33</v>
      </c>
      <c r="F222" s="131">
        <f t="shared" ref="F222" si="217">F220+1</f>
        <v>42966</v>
      </c>
      <c r="G222" s="132" t="s">
        <v>74</v>
      </c>
      <c r="H222" s="133"/>
      <c r="I222" s="133"/>
      <c r="J222" s="133"/>
      <c r="K222" s="133"/>
      <c r="L222" s="133"/>
      <c r="M222" s="133"/>
      <c r="N222" s="133"/>
      <c r="O222" s="133"/>
      <c r="P222" s="133"/>
      <c r="Q222" s="133"/>
      <c r="R222" s="133"/>
      <c r="S222" s="133"/>
      <c r="T222" s="133"/>
      <c r="U222" s="133"/>
      <c r="V222" s="133"/>
      <c r="W222" s="133"/>
      <c r="X222" s="133"/>
      <c r="Y222" s="133"/>
      <c r="Z222" s="133"/>
      <c r="AA222" s="133"/>
      <c r="AB222" s="133"/>
      <c r="AC222" s="133"/>
      <c r="AD222" s="133"/>
      <c r="AE222" s="133"/>
      <c r="AF222" s="133"/>
      <c r="AG222" s="133"/>
      <c r="AH222" s="133"/>
      <c r="AI222" s="133"/>
      <c r="AJ222" s="133"/>
      <c r="AK222" s="133"/>
      <c r="AL222" s="126"/>
      <c r="AM222" s="134">
        <f t="array" aca="1" ref="AM222" ca="1">IF(OR($F222=Fériés),0,IF(OR(TEXT(WEEKDAY($F222),"JJJJ")=Jours_chômés),1,3))</f>
        <v>1</v>
      </c>
    </row>
    <row r="223" spans="1:39">
      <c r="A223" s="147"/>
      <c r="B223" s="136"/>
      <c r="C223" s="136"/>
      <c r="D223" s="136"/>
      <c r="E223" s="137">
        <f>INT((F222-LOOKUP(F222,DATE(YEAR(F222)+{-1;0;1},1,3)-WEEKDAY(DATE(YEAR(F222)+{-1;0;1},1,3))+2))/7)+1</f>
        <v>33</v>
      </c>
      <c r="F223" s="138" t="str">
        <f ca="1">IF(ISERROR(VLOOKUP(F222,Fériés,1,FALSE)),PROPER(TEXT(F222,"JJJJ")),OFFSET(INDEX(Fériés,MATCH(F222,Fériés,0),),,1))</f>
        <v>Samedi</v>
      </c>
      <c r="G223" s="139" t="s">
        <v>121</v>
      </c>
      <c r="H223" s="140"/>
      <c r="I223" s="140"/>
      <c r="J223" s="140"/>
      <c r="K223" s="140"/>
      <c r="L223" s="140"/>
      <c r="M223" s="140"/>
      <c r="N223" s="140"/>
      <c r="O223" s="140"/>
      <c r="P223" s="140"/>
      <c r="Q223" s="140"/>
      <c r="R223" s="140"/>
      <c r="S223" s="140"/>
      <c r="T223" s="140"/>
      <c r="U223" s="140"/>
      <c r="V223" s="140"/>
      <c r="W223" s="140"/>
      <c r="X223" s="140"/>
      <c r="Y223" s="140"/>
      <c r="Z223" s="140"/>
      <c r="AA223" s="140"/>
      <c r="AB223" s="140"/>
      <c r="AC223" s="140"/>
      <c r="AD223" s="140"/>
      <c r="AE223" s="140"/>
      <c r="AF223" s="140"/>
      <c r="AG223" s="140"/>
      <c r="AH223" s="140"/>
      <c r="AI223" s="140"/>
      <c r="AJ223" s="140"/>
      <c r="AK223" s="140"/>
      <c r="AL223" s="126"/>
      <c r="AM223" s="134">
        <f t="shared" ref="AM223:AM286" ca="1" si="218">AM222</f>
        <v>1</v>
      </c>
    </row>
    <row r="224" spans="1:39">
      <c r="A224" s="147"/>
      <c r="B224" s="136"/>
      <c r="C224" s="136"/>
      <c r="D224" s="136"/>
      <c r="E224" s="137">
        <f>INT((F224-LOOKUP(F224,DATE(YEAR(F224)+{-1;0;1},1,3)-WEEKDAY(DATE(YEAR(F224)+{-1;0;1},1,3))+2))/7)+1</f>
        <v>33</v>
      </c>
      <c r="F224" s="131">
        <f t="shared" ref="F224" si="219">F222+1</f>
        <v>42967</v>
      </c>
      <c r="G224" s="132" t="s">
        <v>74</v>
      </c>
      <c r="H224" s="133"/>
      <c r="I224" s="133"/>
      <c r="J224" s="133"/>
      <c r="K224" s="133"/>
      <c r="L224" s="133"/>
      <c r="M224" s="133"/>
      <c r="N224" s="133"/>
      <c r="O224" s="133"/>
      <c r="P224" s="133"/>
      <c r="Q224" s="133"/>
      <c r="R224" s="133"/>
      <c r="S224" s="133"/>
      <c r="T224" s="133"/>
      <c r="U224" s="133"/>
      <c r="V224" s="133"/>
      <c r="W224" s="133"/>
      <c r="X224" s="133"/>
      <c r="Y224" s="133"/>
      <c r="Z224" s="133"/>
      <c r="AA224" s="133"/>
      <c r="AB224" s="133"/>
      <c r="AC224" s="133"/>
      <c r="AD224" s="133"/>
      <c r="AE224" s="133"/>
      <c r="AF224" s="133"/>
      <c r="AG224" s="133"/>
      <c r="AH224" s="133"/>
      <c r="AI224" s="133"/>
      <c r="AJ224" s="133"/>
      <c r="AK224" s="133"/>
      <c r="AL224" s="126"/>
      <c r="AM224" s="134">
        <f t="array" aca="1" ref="AM224" ca="1">IF(OR($F224=Fériés),0,IF(OR(TEXT(WEEKDAY($F224),"JJJJ")=Jours_chômés),1,3))</f>
        <v>1</v>
      </c>
    </row>
    <row r="225" spans="1:39">
      <c r="A225" s="147"/>
      <c r="B225" s="136"/>
      <c r="C225" s="136"/>
      <c r="D225" s="136"/>
      <c r="E225" s="137">
        <f>INT((F224-LOOKUP(F224,DATE(YEAR(F224)+{-1;0;1},1,3)-WEEKDAY(DATE(YEAR(F224)+{-1;0;1},1,3))+2))/7)+1</f>
        <v>33</v>
      </c>
      <c r="F225" s="138" t="str">
        <f ca="1">IF(ISERROR(VLOOKUP(F224,Fériés,1,FALSE)),PROPER(TEXT(F224,"JJJJ")),OFFSET(INDEX(Fériés,MATCH(F224,Fériés,0),),,1))</f>
        <v>Dimanche</v>
      </c>
      <c r="G225" s="139" t="s">
        <v>121</v>
      </c>
      <c r="H225" s="140"/>
      <c r="I225" s="140"/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140"/>
      <c r="AB225" s="140"/>
      <c r="AC225" s="140"/>
      <c r="AD225" s="140"/>
      <c r="AE225" s="140"/>
      <c r="AF225" s="140"/>
      <c r="AG225" s="140"/>
      <c r="AH225" s="140"/>
      <c r="AI225" s="140"/>
      <c r="AJ225" s="140"/>
      <c r="AK225" s="140"/>
      <c r="AL225" s="126"/>
      <c r="AM225" s="134">
        <f t="shared" ref="AM225:AM288" ca="1" si="220">AM224</f>
        <v>1</v>
      </c>
    </row>
    <row r="226" spans="1:39">
      <c r="A226" s="147"/>
      <c r="B226" s="136"/>
      <c r="C226" s="136"/>
      <c r="D226" s="136"/>
      <c r="E226" s="137">
        <f>INT((F226-LOOKUP(F226,DATE(YEAR(F226)+{-1;0;1},1,3)-WEEKDAY(DATE(YEAR(F226)+{-1;0;1},1,3))+2))/7)+1</f>
        <v>34</v>
      </c>
      <c r="F226" s="131">
        <f t="shared" ref="F226" si="221">F224+1</f>
        <v>42968</v>
      </c>
      <c r="G226" s="132" t="s">
        <v>74</v>
      </c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3"/>
      <c r="S226" s="133"/>
      <c r="T226" s="133"/>
      <c r="U226" s="133"/>
      <c r="V226" s="133"/>
      <c r="W226" s="133"/>
      <c r="X226" s="133"/>
      <c r="Y226" s="133"/>
      <c r="Z226" s="133"/>
      <c r="AA226" s="133"/>
      <c r="AB226" s="133"/>
      <c r="AC226" s="133"/>
      <c r="AD226" s="133"/>
      <c r="AE226" s="133"/>
      <c r="AF226" s="133"/>
      <c r="AG226" s="133"/>
      <c r="AH226" s="133"/>
      <c r="AI226" s="133"/>
      <c r="AJ226" s="133"/>
      <c r="AK226" s="133"/>
      <c r="AL226" s="126"/>
      <c r="AM226" s="134">
        <f t="array" aca="1" ref="AM226" ca="1">IF(OR($F226=Fériés),0,IF(OR(TEXT(WEEKDAY($F226),"JJJJ")=Jours_chômés),1,3))</f>
        <v>3</v>
      </c>
    </row>
    <row r="227" spans="1:39">
      <c r="A227" s="147"/>
      <c r="B227" s="136"/>
      <c r="C227" s="136"/>
      <c r="D227" s="136"/>
      <c r="E227" s="137">
        <f>INT((F226-LOOKUP(F226,DATE(YEAR(F226)+{-1;0;1},1,3)-WEEKDAY(DATE(YEAR(F226)+{-1;0;1},1,3))+2))/7)+1</f>
        <v>34</v>
      </c>
      <c r="F227" s="138" t="str">
        <f ca="1">IF(ISERROR(VLOOKUP(F226,Fériés,1,FALSE)),PROPER(TEXT(F226,"JJJJ")),OFFSET(INDEX(Fériés,MATCH(F226,Fériés,0),),,1))</f>
        <v>Lundi</v>
      </c>
      <c r="G227" s="139" t="s">
        <v>121</v>
      </c>
      <c r="H227" s="140"/>
      <c r="I227" s="140"/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140"/>
      <c r="AB227" s="140"/>
      <c r="AC227" s="140"/>
      <c r="AD227" s="140"/>
      <c r="AE227" s="140"/>
      <c r="AF227" s="140"/>
      <c r="AG227" s="140"/>
      <c r="AH227" s="140"/>
      <c r="AI227" s="140"/>
      <c r="AJ227" s="140"/>
      <c r="AK227" s="140"/>
      <c r="AL227" s="126"/>
      <c r="AM227" s="134">
        <f t="shared" ref="AM227:AM290" ca="1" si="222">AM226</f>
        <v>3</v>
      </c>
    </row>
    <row r="228" spans="1:39">
      <c r="A228" s="135"/>
      <c r="B228" s="136"/>
      <c r="C228" s="136"/>
      <c r="D228" s="136"/>
      <c r="E228" s="137">
        <f>INT((F228-LOOKUP(F228,DATE(YEAR(F228)+{-1;0;1},1,3)-WEEKDAY(DATE(YEAR(F228)+{-1;0;1},1,3))+2))/7)+1</f>
        <v>34</v>
      </c>
      <c r="F228" s="131">
        <f t="shared" ref="F228" si="223">F226+1</f>
        <v>42969</v>
      </c>
      <c r="G228" s="132" t="s">
        <v>74</v>
      </c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  <c r="S228" s="133"/>
      <c r="T228" s="133"/>
      <c r="U228" s="133"/>
      <c r="V228" s="133"/>
      <c r="W228" s="133"/>
      <c r="X228" s="133"/>
      <c r="Y228" s="133"/>
      <c r="Z228" s="133"/>
      <c r="AA228" s="133"/>
      <c r="AB228" s="133"/>
      <c r="AC228" s="133"/>
      <c r="AD228" s="133"/>
      <c r="AE228" s="133"/>
      <c r="AF228" s="133"/>
      <c r="AG228" s="133"/>
      <c r="AH228" s="133"/>
      <c r="AI228" s="133"/>
      <c r="AJ228" s="133"/>
      <c r="AK228" s="133"/>
      <c r="AL228" s="126"/>
      <c r="AM228" s="134">
        <f t="array" aca="1" ref="AM228" ca="1">IF(OR($F228=Fériés),0,IF(OR(TEXT(WEEKDAY($F228),"JJJJ")=Jours_chômés),1,3))</f>
        <v>3</v>
      </c>
    </row>
    <row r="229" spans="1:39">
      <c r="A229" s="135"/>
      <c r="B229" s="136"/>
      <c r="C229" s="136"/>
      <c r="D229" s="136"/>
      <c r="E229" s="137">
        <f>INT((F228-LOOKUP(F228,DATE(YEAR(F228)+{-1;0;1},1,3)-WEEKDAY(DATE(YEAR(F228)+{-1;0;1},1,3))+2))/7)+1</f>
        <v>34</v>
      </c>
      <c r="F229" s="138" t="str">
        <f ca="1">IF(ISERROR(VLOOKUP(F228,Fériés,1,FALSE)),PROPER(TEXT(F228,"JJJJ")),OFFSET(INDEX(Fériés,MATCH(F228,Fériés,0),),,1))</f>
        <v>Mardi</v>
      </c>
      <c r="G229" s="139" t="s">
        <v>121</v>
      </c>
      <c r="H229" s="140"/>
      <c r="I229" s="140"/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140"/>
      <c r="AB229" s="140"/>
      <c r="AC229" s="140"/>
      <c r="AD229" s="140"/>
      <c r="AE229" s="140"/>
      <c r="AF229" s="140"/>
      <c r="AG229" s="140"/>
      <c r="AH229" s="140"/>
      <c r="AI229" s="140"/>
      <c r="AJ229" s="140"/>
      <c r="AK229" s="140"/>
      <c r="AL229" s="126"/>
      <c r="AM229" s="134">
        <f t="shared" ref="AM229:AM292" ca="1" si="224">AM228</f>
        <v>3</v>
      </c>
    </row>
    <row r="230" spans="1:39">
      <c r="A230" s="135"/>
      <c r="B230" s="136"/>
      <c r="C230" s="136"/>
      <c r="D230" s="136"/>
      <c r="E230" s="137">
        <f>INT((F230-LOOKUP(F230,DATE(YEAR(F230)+{-1;0;1},1,3)-WEEKDAY(DATE(YEAR(F230)+{-1;0;1},1,3))+2))/7)+1</f>
        <v>34</v>
      </c>
      <c r="F230" s="131">
        <f t="shared" ref="F230" si="225">F228+1</f>
        <v>42970</v>
      </c>
      <c r="G230" s="132" t="s">
        <v>74</v>
      </c>
      <c r="H230" s="133"/>
      <c r="I230" s="133"/>
      <c r="J230" s="133"/>
      <c r="K230" s="133"/>
      <c r="L230" s="133"/>
      <c r="M230" s="133"/>
      <c r="N230" s="133"/>
      <c r="O230" s="133"/>
      <c r="P230" s="133"/>
      <c r="Q230" s="133"/>
      <c r="R230" s="133"/>
      <c r="S230" s="133"/>
      <c r="T230" s="133"/>
      <c r="U230" s="133"/>
      <c r="V230" s="133"/>
      <c r="W230" s="133"/>
      <c r="X230" s="133"/>
      <c r="Y230" s="133"/>
      <c r="Z230" s="133"/>
      <c r="AA230" s="133"/>
      <c r="AB230" s="133"/>
      <c r="AC230" s="133"/>
      <c r="AD230" s="133"/>
      <c r="AE230" s="133"/>
      <c r="AF230" s="133"/>
      <c r="AG230" s="133"/>
      <c r="AH230" s="133"/>
      <c r="AI230" s="133"/>
      <c r="AJ230" s="133"/>
      <c r="AK230" s="133"/>
      <c r="AL230" s="126"/>
      <c r="AM230" s="134">
        <f t="array" aca="1" ref="AM230" ca="1">IF(OR($F230=Fériés),0,IF(OR(TEXT(WEEKDAY($F230),"JJJJ")=Jours_chômés),1,3))</f>
        <v>3</v>
      </c>
    </row>
    <row r="231" spans="1:39">
      <c r="A231" s="135"/>
      <c r="B231" s="136"/>
      <c r="C231" s="136"/>
      <c r="D231" s="136"/>
      <c r="E231" s="137">
        <f>INT((F230-LOOKUP(F230,DATE(YEAR(F230)+{-1;0;1},1,3)-WEEKDAY(DATE(YEAR(F230)+{-1;0;1},1,3))+2))/7)+1</f>
        <v>34</v>
      </c>
      <c r="F231" s="138" t="str">
        <f ca="1">IF(ISERROR(VLOOKUP(F230,Fériés,1,FALSE)),PROPER(TEXT(F230,"JJJJ")),OFFSET(INDEX(Fériés,MATCH(F230,Fériés,0),),,1))</f>
        <v>Mercredi</v>
      </c>
      <c r="G231" s="139" t="s">
        <v>121</v>
      </c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140"/>
      <c r="AB231" s="140"/>
      <c r="AC231" s="140"/>
      <c r="AD231" s="140"/>
      <c r="AE231" s="140"/>
      <c r="AF231" s="140"/>
      <c r="AG231" s="140"/>
      <c r="AH231" s="140"/>
      <c r="AI231" s="140"/>
      <c r="AJ231" s="140"/>
      <c r="AK231" s="140"/>
      <c r="AL231" s="126"/>
      <c r="AM231" s="134">
        <f t="shared" ref="AM231:AM294" ca="1" si="226">AM230</f>
        <v>3</v>
      </c>
    </row>
    <row r="232" spans="1:39">
      <c r="A232" s="135"/>
      <c r="B232" s="136"/>
      <c r="C232" s="136"/>
      <c r="D232" s="136"/>
      <c r="E232" s="137">
        <f>INT((F232-LOOKUP(F232,DATE(YEAR(F232)+{-1;0;1},1,3)-WEEKDAY(DATE(YEAR(F232)+{-1;0;1},1,3))+2))/7)+1</f>
        <v>34</v>
      </c>
      <c r="F232" s="131">
        <f t="shared" ref="F232" si="227">F230+1</f>
        <v>42971</v>
      </c>
      <c r="G232" s="132" t="s">
        <v>74</v>
      </c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  <c r="S232" s="133"/>
      <c r="T232" s="133"/>
      <c r="U232" s="133"/>
      <c r="V232" s="133"/>
      <c r="W232" s="133"/>
      <c r="X232" s="133"/>
      <c r="Y232" s="133"/>
      <c r="Z232" s="133"/>
      <c r="AA232" s="133"/>
      <c r="AB232" s="133"/>
      <c r="AC232" s="133"/>
      <c r="AD232" s="133"/>
      <c r="AE232" s="133"/>
      <c r="AF232" s="133"/>
      <c r="AG232" s="133"/>
      <c r="AH232" s="133"/>
      <c r="AI232" s="133"/>
      <c r="AJ232" s="133"/>
      <c r="AK232" s="133"/>
      <c r="AL232" s="126"/>
      <c r="AM232" s="134">
        <f t="array" aca="1" ref="AM232" ca="1">IF(OR($F232=Fériés),0,IF(OR(TEXT(WEEKDAY($F232),"JJJJ")=Jours_chômés),1,3))</f>
        <v>3</v>
      </c>
    </row>
    <row r="233" spans="1:39">
      <c r="A233" s="135"/>
      <c r="B233" s="136"/>
      <c r="C233" s="136"/>
      <c r="D233" s="136"/>
      <c r="E233" s="137">
        <f>INT((F232-LOOKUP(F232,DATE(YEAR(F232)+{-1;0;1},1,3)-WEEKDAY(DATE(YEAR(F232)+{-1;0;1},1,3))+2))/7)+1</f>
        <v>34</v>
      </c>
      <c r="F233" s="138" t="str">
        <f ca="1">IF(ISERROR(VLOOKUP(F232,Fériés,1,FALSE)),PROPER(TEXT(F232,"JJJJ")),OFFSET(INDEX(Fériés,MATCH(F232,Fériés,0),),,1))</f>
        <v>Jeudi</v>
      </c>
      <c r="G233" s="139" t="s">
        <v>121</v>
      </c>
      <c r="H233" s="140"/>
      <c r="I233" s="140"/>
      <c r="J233" s="140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140"/>
      <c r="AB233" s="140"/>
      <c r="AC233" s="140"/>
      <c r="AD233" s="140"/>
      <c r="AE233" s="140"/>
      <c r="AF233" s="140"/>
      <c r="AG233" s="140"/>
      <c r="AH233" s="140"/>
      <c r="AI233" s="140"/>
      <c r="AJ233" s="140"/>
      <c r="AK233" s="140"/>
      <c r="AL233" s="126"/>
      <c r="AM233" s="134">
        <f t="shared" ref="AM233:AM296" ca="1" si="228">AM232</f>
        <v>3</v>
      </c>
    </row>
    <row r="234" spans="1:39">
      <c r="A234" s="135"/>
      <c r="B234" s="136"/>
      <c r="C234" s="136"/>
      <c r="D234" s="136"/>
      <c r="E234" s="137">
        <f>INT((F234-LOOKUP(F234,DATE(YEAR(F234)+{-1;0;1},1,3)-WEEKDAY(DATE(YEAR(F234)+{-1;0;1},1,3))+2))/7)+1</f>
        <v>34</v>
      </c>
      <c r="F234" s="131">
        <f t="shared" ref="F234" si="229">F232+1</f>
        <v>42972</v>
      </c>
      <c r="G234" s="132" t="s">
        <v>74</v>
      </c>
      <c r="H234" s="133"/>
      <c r="I234" s="133"/>
      <c r="J234" s="133"/>
      <c r="K234" s="133"/>
      <c r="L234" s="133"/>
      <c r="M234" s="133"/>
      <c r="N234" s="133"/>
      <c r="O234" s="133"/>
      <c r="P234" s="133"/>
      <c r="Q234" s="133"/>
      <c r="R234" s="133"/>
      <c r="S234" s="133"/>
      <c r="T234" s="133"/>
      <c r="U234" s="133"/>
      <c r="V234" s="133"/>
      <c r="W234" s="133"/>
      <c r="X234" s="133"/>
      <c r="Y234" s="133"/>
      <c r="Z234" s="133"/>
      <c r="AA234" s="133"/>
      <c r="AB234" s="133"/>
      <c r="AC234" s="133"/>
      <c r="AD234" s="133"/>
      <c r="AE234" s="133"/>
      <c r="AF234" s="133"/>
      <c r="AG234" s="133"/>
      <c r="AH234" s="133"/>
      <c r="AI234" s="133"/>
      <c r="AJ234" s="133"/>
      <c r="AK234" s="133"/>
      <c r="AL234" s="126"/>
      <c r="AM234" s="134">
        <f t="array" aca="1" ref="AM234" ca="1">IF(OR($F234=Fériés),0,IF(OR(TEXT(WEEKDAY($F234),"JJJJ")=Jours_chômés),1,3))</f>
        <v>3</v>
      </c>
    </row>
    <row r="235" spans="1:39">
      <c r="A235" s="135"/>
      <c r="B235" s="136"/>
      <c r="C235" s="136"/>
      <c r="D235" s="136"/>
      <c r="E235" s="137">
        <f>INT((F234-LOOKUP(F234,DATE(YEAR(F234)+{-1;0;1},1,3)-WEEKDAY(DATE(YEAR(F234)+{-1;0;1},1,3))+2))/7)+1</f>
        <v>34</v>
      </c>
      <c r="F235" s="138" t="str">
        <f ca="1">IF(ISERROR(VLOOKUP(F234,Fériés,1,FALSE)),PROPER(TEXT(F234,"JJJJ")),OFFSET(INDEX(Fériés,MATCH(F234,Fériés,0),),,1))</f>
        <v>Vendredi</v>
      </c>
      <c r="G235" s="139" t="s">
        <v>121</v>
      </c>
      <c r="H235" s="140"/>
      <c r="I235" s="140"/>
      <c r="J235" s="140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140"/>
      <c r="AB235" s="140"/>
      <c r="AC235" s="140"/>
      <c r="AD235" s="140"/>
      <c r="AE235" s="140"/>
      <c r="AF235" s="140"/>
      <c r="AG235" s="140"/>
      <c r="AH235" s="140"/>
      <c r="AI235" s="140"/>
      <c r="AJ235" s="140"/>
      <c r="AK235" s="140"/>
      <c r="AL235" s="126"/>
      <c r="AM235" s="134">
        <f t="shared" ref="AM235:AM298" ca="1" si="230">AM234</f>
        <v>3</v>
      </c>
    </row>
    <row r="236" spans="1:39">
      <c r="A236" s="135"/>
      <c r="B236" s="136"/>
      <c r="C236" s="136"/>
      <c r="D236" s="136"/>
      <c r="E236" s="137">
        <f>INT((F236-LOOKUP(F236,DATE(YEAR(F236)+{-1;0;1},1,3)-WEEKDAY(DATE(YEAR(F236)+{-1;0;1},1,3))+2))/7)+1</f>
        <v>34</v>
      </c>
      <c r="F236" s="131">
        <f t="shared" ref="F236" si="231">F234+1</f>
        <v>42973</v>
      </c>
      <c r="G236" s="132" t="s">
        <v>74</v>
      </c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  <c r="S236" s="133"/>
      <c r="T236" s="133"/>
      <c r="U236" s="133"/>
      <c r="V236" s="133"/>
      <c r="W236" s="133"/>
      <c r="X236" s="133"/>
      <c r="Y236" s="133"/>
      <c r="Z236" s="133"/>
      <c r="AA236" s="133"/>
      <c r="AB236" s="133"/>
      <c r="AC236" s="133"/>
      <c r="AD236" s="133"/>
      <c r="AE236" s="133"/>
      <c r="AF236" s="133"/>
      <c r="AG236" s="133"/>
      <c r="AH236" s="133"/>
      <c r="AI236" s="133"/>
      <c r="AJ236" s="133"/>
      <c r="AK236" s="133"/>
      <c r="AL236" s="126"/>
      <c r="AM236" s="134">
        <f t="array" aca="1" ref="AM236" ca="1">IF(OR($F236=Fériés),0,IF(OR(TEXT(WEEKDAY($F236),"JJJJ")=Jours_chômés),1,3))</f>
        <v>1</v>
      </c>
    </row>
    <row r="237" spans="1:39">
      <c r="A237" s="135"/>
      <c r="B237" s="136"/>
      <c r="C237" s="136"/>
      <c r="D237" s="136"/>
      <c r="E237" s="137">
        <f>INT((F236-LOOKUP(F236,DATE(YEAR(F236)+{-1;0;1},1,3)-WEEKDAY(DATE(YEAR(F236)+{-1;0;1},1,3))+2))/7)+1</f>
        <v>34</v>
      </c>
      <c r="F237" s="138" t="str">
        <f ca="1">IF(ISERROR(VLOOKUP(F236,Fériés,1,FALSE)),PROPER(TEXT(F236,"JJJJ")),OFFSET(INDEX(Fériés,MATCH(F236,Fériés,0),),,1))</f>
        <v>Samedi</v>
      </c>
      <c r="G237" s="139" t="s">
        <v>121</v>
      </c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  <c r="S237" s="140"/>
      <c r="T237" s="140"/>
      <c r="U237" s="140"/>
      <c r="V237" s="140"/>
      <c r="W237" s="140"/>
      <c r="X237" s="140"/>
      <c r="Y237" s="140"/>
      <c r="Z237" s="140"/>
      <c r="AA237" s="140"/>
      <c r="AB237" s="140"/>
      <c r="AC237" s="140"/>
      <c r="AD237" s="140"/>
      <c r="AE237" s="140"/>
      <c r="AF237" s="140"/>
      <c r="AG237" s="140"/>
      <c r="AH237" s="140"/>
      <c r="AI237" s="140"/>
      <c r="AJ237" s="140"/>
      <c r="AK237" s="140"/>
      <c r="AL237" s="126"/>
      <c r="AM237" s="134">
        <f t="shared" ref="AM237:AM300" ca="1" si="232">AM236</f>
        <v>1</v>
      </c>
    </row>
    <row r="238" spans="1:39">
      <c r="A238" s="135"/>
      <c r="B238" s="136"/>
      <c r="C238" s="136"/>
      <c r="D238" s="136"/>
      <c r="E238" s="137">
        <f>INT((F238-LOOKUP(F238,DATE(YEAR(F238)+{-1;0;1},1,3)-WEEKDAY(DATE(YEAR(F238)+{-1;0;1},1,3))+2))/7)+1</f>
        <v>34</v>
      </c>
      <c r="F238" s="131">
        <f t="shared" ref="F238" si="233">F236+1</f>
        <v>42974</v>
      </c>
      <c r="G238" s="132" t="s">
        <v>74</v>
      </c>
      <c r="H238" s="133"/>
      <c r="I238" s="133"/>
      <c r="J238" s="133"/>
      <c r="K238" s="133"/>
      <c r="L238" s="133"/>
      <c r="M238" s="133"/>
      <c r="N238" s="133"/>
      <c r="O238" s="133"/>
      <c r="P238" s="133"/>
      <c r="Q238" s="133"/>
      <c r="R238" s="133"/>
      <c r="S238" s="133"/>
      <c r="T238" s="133"/>
      <c r="U238" s="133"/>
      <c r="V238" s="133"/>
      <c r="W238" s="133"/>
      <c r="X238" s="133"/>
      <c r="Y238" s="133"/>
      <c r="Z238" s="133"/>
      <c r="AA238" s="133"/>
      <c r="AB238" s="133"/>
      <c r="AC238" s="133"/>
      <c r="AD238" s="133"/>
      <c r="AE238" s="133"/>
      <c r="AF238" s="133"/>
      <c r="AG238" s="133"/>
      <c r="AH238" s="133"/>
      <c r="AI238" s="133"/>
      <c r="AJ238" s="133"/>
      <c r="AK238" s="133"/>
      <c r="AL238" s="126"/>
      <c r="AM238" s="134">
        <f t="array" aca="1" ref="AM238" ca="1">IF(OR($F238=Fériés),0,IF(OR(TEXT(WEEKDAY($F238),"JJJJ")=Jours_chômés),1,3))</f>
        <v>1</v>
      </c>
    </row>
    <row r="239" spans="1:39">
      <c r="A239" s="135"/>
      <c r="B239" s="136"/>
      <c r="C239" s="136"/>
      <c r="D239" s="136"/>
      <c r="E239" s="137">
        <f>INT((F238-LOOKUP(F238,DATE(YEAR(F238)+{-1;0;1},1,3)-WEEKDAY(DATE(YEAR(F238)+{-1;0;1},1,3))+2))/7)+1</f>
        <v>34</v>
      </c>
      <c r="F239" s="138" t="str">
        <f ca="1">IF(ISERROR(VLOOKUP(F238,Fériés,1,FALSE)),PROPER(TEXT(F238,"JJJJ")),OFFSET(INDEX(Fériés,MATCH(F238,Fériés,0),),,1))</f>
        <v>Dimanche</v>
      </c>
      <c r="G239" s="139" t="s">
        <v>121</v>
      </c>
      <c r="H239" s="140"/>
      <c r="I239" s="140"/>
      <c r="J239" s="140"/>
      <c r="K239" s="140"/>
      <c r="L239" s="140"/>
      <c r="M239" s="140"/>
      <c r="N239" s="140"/>
      <c r="O239" s="140"/>
      <c r="P239" s="140"/>
      <c r="Q239" s="140"/>
      <c r="R239" s="140"/>
      <c r="S239" s="140"/>
      <c r="T239" s="140"/>
      <c r="U239" s="140"/>
      <c r="V239" s="140"/>
      <c r="W239" s="140"/>
      <c r="X239" s="140"/>
      <c r="Y239" s="140"/>
      <c r="Z239" s="140"/>
      <c r="AA239" s="140"/>
      <c r="AB239" s="140"/>
      <c r="AC239" s="140"/>
      <c r="AD239" s="140"/>
      <c r="AE239" s="140"/>
      <c r="AF239" s="140"/>
      <c r="AG239" s="140"/>
      <c r="AH239" s="140"/>
      <c r="AI239" s="140"/>
      <c r="AJ239" s="140"/>
      <c r="AK239" s="140"/>
      <c r="AL239" s="126"/>
      <c r="AM239" s="134">
        <f t="shared" ref="AM239:AM302" ca="1" si="234">AM238</f>
        <v>1</v>
      </c>
    </row>
    <row r="240" spans="1:39">
      <c r="A240" s="135"/>
      <c r="B240" s="136"/>
      <c r="C240" s="136"/>
      <c r="D240" s="136"/>
      <c r="E240" s="137">
        <f>INT((F240-LOOKUP(F240,DATE(YEAR(F240)+{-1;0;1},1,3)-WEEKDAY(DATE(YEAR(F240)+{-1;0;1},1,3))+2))/7)+1</f>
        <v>35</v>
      </c>
      <c r="F240" s="131">
        <f t="shared" ref="F240" si="235">F238+1</f>
        <v>42975</v>
      </c>
      <c r="G240" s="132" t="s">
        <v>74</v>
      </c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  <c r="S240" s="133"/>
      <c r="T240" s="133"/>
      <c r="U240" s="133"/>
      <c r="V240" s="133"/>
      <c r="W240" s="133"/>
      <c r="X240" s="133"/>
      <c r="Y240" s="133"/>
      <c r="Z240" s="133"/>
      <c r="AA240" s="133"/>
      <c r="AB240" s="133"/>
      <c r="AC240" s="133"/>
      <c r="AD240" s="133"/>
      <c r="AE240" s="133"/>
      <c r="AF240" s="133"/>
      <c r="AG240" s="133"/>
      <c r="AH240" s="133"/>
      <c r="AI240" s="133"/>
      <c r="AJ240" s="133"/>
      <c r="AK240" s="133"/>
      <c r="AL240" s="126"/>
      <c r="AM240" s="134">
        <f t="array" aca="1" ref="AM240" ca="1">IF(OR($F240=Fériés),0,IF(OR(TEXT(WEEKDAY($F240),"JJJJ")=Jours_chômés),1,3))</f>
        <v>3</v>
      </c>
    </row>
    <row r="241" spans="1:39">
      <c r="A241" s="135"/>
      <c r="B241" s="136"/>
      <c r="C241" s="136"/>
      <c r="D241" s="136"/>
      <c r="E241" s="137">
        <f>INT((F240-LOOKUP(F240,DATE(YEAR(F240)+{-1;0;1},1,3)-WEEKDAY(DATE(YEAR(F240)+{-1;0;1},1,3))+2))/7)+1</f>
        <v>35</v>
      </c>
      <c r="F241" s="138" t="str">
        <f ca="1">IF(ISERROR(VLOOKUP(F240,Fériés,1,FALSE)),PROPER(TEXT(F240,"JJJJ")),OFFSET(INDEX(Fériés,MATCH(F240,Fériés,0),),,1))</f>
        <v>Lundi</v>
      </c>
      <c r="G241" s="139" t="s">
        <v>121</v>
      </c>
      <c r="H241" s="140"/>
      <c r="I241" s="140"/>
      <c r="J241" s="140"/>
      <c r="K241" s="140"/>
      <c r="L241" s="140"/>
      <c r="M241" s="140"/>
      <c r="N241" s="140"/>
      <c r="O241" s="140"/>
      <c r="P241" s="140"/>
      <c r="Q241" s="140"/>
      <c r="R241" s="140"/>
      <c r="S241" s="140"/>
      <c r="T241" s="140"/>
      <c r="U241" s="140"/>
      <c r="V241" s="140"/>
      <c r="W241" s="140"/>
      <c r="X241" s="140"/>
      <c r="Y241" s="140"/>
      <c r="Z241" s="140"/>
      <c r="AA241" s="140"/>
      <c r="AB241" s="140"/>
      <c r="AC241" s="140"/>
      <c r="AD241" s="140"/>
      <c r="AE241" s="140"/>
      <c r="AF241" s="140"/>
      <c r="AG241" s="140"/>
      <c r="AH241" s="140"/>
      <c r="AI241" s="140"/>
      <c r="AJ241" s="140"/>
      <c r="AK241" s="140"/>
      <c r="AL241" s="126"/>
      <c r="AM241" s="134">
        <f t="shared" ref="AM241:AM304" ca="1" si="236">AM240</f>
        <v>3</v>
      </c>
    </row>
    <row r="242" spans="1:39">
      <c r="A242" s="135"/>
      <c r="B242" s="136"/>
      <c r="C242" s="136"/>
      <c r="D242" s="136"/>
      <c r="E242" s="137">
        <f>INT((F242-LOOKUP(F242,DATE(YEAR(F242)+{-1;0;1},1,3)-WEEKDAY(DATE(YEAR(F242)+{-1;0;1},1,3))+2))/7)+1</f>
        <v>35</v>
      </c>
      <c r="F242" s="131">
        <f t="shared" ref="F242" si="237">F240+1</f>
        <v>42976</v>
      </c>
      <c r="G242" s="132" t="s">
        <v>74</v>
      </c>
      <c r="H242" s="133"/>
      <c r="I242" s="133"/>
      <c r="J242" s="133"/>
      <c r="K242" s="133"/>
      <c r="L242" s="133"/>
      <c r="M242" s="133"/>
      <c r="N242" s="133"/>
      <c r="O242" s="133"/>
      <c r="P242" s="133"/>
      <c r="Q242" s="133"/>
      <c r="R242" s="133"/>
      <c r="S242" s="133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3"/>
      <c r="AF242" s="133"/>
      <c r="AG242" s="133"/>
      <c r="AH242" s="133"/>
      <c r="AI242" s="133"/>
      <c r="AJ242" s="133"/>
      <c r="AK242" s="133"/>
      <c r="AL242" s="126"/>
      <c r="AM242" s="134">
        <f t="array" aca="1" ref="AM242" ca="1">IF(OR($F242=Fériés),0,IF(OR(TEXT(WEEKDAY($F242),"JJJJ")=Jours_chômés),1,3))</f>
        <v>3</v>
      </c>
    </row>
    <row r="243" spans="1:39">
      <c r="A243" s="135"/>
      <c r="B243" s="136"/>
      <c r="C243" s="136"/>
      <c r="D243" s="136"/>
      <c r="E243" s="137">
        <f>INT((F242-LOOKUP(F242,DATE(YEAR(F242)+{-1;0;1},1,3)-WEEKDAY(DATE(YEAR(F242)+{-1;0;1},1,3))+2))/7)+1</f>
        <v>35</v>
      </c>
      <c r="F243" s="138" t="str">
        <f ca="1">IF(ISERROR(VLOOKUP(F242,Fériés,1,FALSE)),PROPER(TEXT(F242,"JJJJ")),OFFSET(INDEX(Fériés,MATCH(F242,Fériés,0),),,1))</f>
        <v>Mardi</v>
      </c>
      <c r="G243" s="139" t="s">
        <v>121</v>
      </c>
      <c r="H243" s="140"/>
      <c r="I243" s="140"/>
      <c r="J243" s="140"/>
      <c r="K243" s="140"/>
      <c r="L243" s="140"/>
      <c r="M243" s="140"/>
      <c r="N243" s="140"/>
      <c r="O243" s="140"/>
      <c r="P243" s="140"/>
      <c r="Q243" s="140"/>
      <c r="R243" s="140"/>
      <c r="S243" s="140"/>
      <c r="T243" s="140"/>
      <c r="U243" s="140"/>
      <c r="V243" s="140"/>
      <c r="W243" s="140"/>
      <c r="X243" s="140"/>
      <c r="Y243" s="140"/>
      <c r="Z243" s="140"/>
      <c r="AA243" s="140"/>
      <c r="AB243" s="140"/>
      <c r="AC243" s="140"/>
      <c r="AD243" s="140"/>
      <c r="AE243" s="140"/>
      <c r="AF243" s="140"/>
      <c r="AG243" s="140"/>
      <c r="AH243" s="140"/>
      <c r="AI243" s="140"/>
      <c r="AJ243" s="140"/>
      <c r="AK243" s="140"/>
      <c r="AL243" s="126"/>
      <c r="AM243" s="134">
        <f t="shared" ref="AM243:AM306" ca="1" si="238">AM242</f>
        <v>3</v>
      </c>
    </row>
    <row r="244" spans="1:39" ht="15" customHeight="1">
      <c r="A244" s="135"/>
      <c r="B244" s="136"/>
      <c r="C244" s="136"/>
      <c r="D244" s="136"/>
      <c r="E244" s="137">
        <f>INT((F244-LOOKUP(F244,DATE(YEAR(F244)+{-1;0;1},1,3)-WEEKDAY(DATE(YEAR(F244)+{-1;0;1},1,3))+2))/7)+1</f>
        <v>35</v>
      </c>
      <c r="F244" s="131">
        <f t="shared" ref="F244" si="239">F242+1</f>
        <v>42977</v>
      </c>
      <c r="G244" s="132" t="s">
        <v>74</v>
      </c>
      <c r="H244" s="133"/>
      <c r="I244" s="133"/>
      <c r="J244" s="133"/>
      <c r="K244" s="133"/>
      <c r="L244" s="133"/>
      <c r="M244" s="133"/>
      <c r="N244" s="133"/>
      <c r="O244" s="133"/>
      <c r="P244" s="133"/>
      <c r="Q244" s="133"/>
      <c r="R244" s="133"/>
      <c r="S244" s="133"/>
      <c r="T244" s="133"/>
      <c r="U244" s="133"/>
      <c r="V244" s="133"/>
      <c r="W244" s="133"/>
      <c r="X244" s="133"/>
      <c r="Y244" s="133"/>
      <c r="Z244" s="133"/>
      <c r="AA244" s="133"/>
      <c r="AB244" s="133"/>
      <c r="AC244" s="133"/>
      <c r="AD244" s="133"/>
      <c r="AE244" s="133"/>
      <c r="AF244" s="133"/>
      <c r="AG244" s="133"/>
      <c r="AH244" s="133"/>
      <c r="AI244" s="133"/>
      <c r="AJ244" s="133"/>
      <c r="AK244" s="133"/>
      <c r="AL244" s="126"/>
      <c r="AM244" s="134">
        <f t="array" aca="1" ref="AM244" ca="1">IF(OR($F244=Fériés),0,IF(OR(TEXT(WEEKDAY($F244),"JJJJ")=Jours_chômés),1,3))</f>
        <v>3</v>
      </c>
    </row>
    <row r="245" spans="1:39">
      <c r="A245" s="135"/>
      <c r="B245" s="136"/>
      <c r="C245" s="136"/>
      <c r="D245" s="136"/>
      <c r="E245" s="137">
        <f>INT((F244-LOOKUP(F244,DATE(YEAR(F244)+{-1;0;1},1,3)-WEEKDAY(DATE(YEAR(F244)+{-1;0;1},1,3))+2))/7)+1</f>
        <v>35</v>
      </c>
      <c r="F245" s="138" t="str">
        <f ca="1">IF(ISERROR(VLOOKUP(F244,Fériés,1,FALSE)),PROPER(TEXT(F244,"JJJJ")),OFFSET(INDEX(Fériés,MATCH(F244,Fériés,0),),,1))</f>
        <v>Mercredi</v>
      </c>
      <c r="G245" s="139" t="s">
        <v>121</v>
      </c>
      <c r="H245" s="140"/>
      <c r="I245" s="140"/>
      <c r="J245" s="140"/>
      <c r="K245" s="140"/>
      <c r="L245" s="140"/>
      <c r="M245" s="140"/>
      <c r="N245" s="140"/>
      <c r="O245" s="140"/>
      <c r="P245" s="140"/>
      <c r="Q245" s="140"/>
      <c r="R245" s="140"/>
      <c r="S245" s="140"/>
      <c r="T245" s="140"/>
      <c r="U245" s="140"/>
      <c r="V245" s="140"/>
      <c r="W245" s="140"/>
      <c r="X245" s="140"/>
      <c r="Y245" s="140"/>
      <c r="Z245" s="140"/>
      <c r="AA245" s="140"/>
      <c r="AB245" s="140"/>
      <c r="AC245" s="140"/>
      <c r="AD245" s="140"/>
      <c r="AE245" s="140"/>
      <c r="AF245" s="140"/>
      <c r="AG245" s="140"/>
      <c r="AH245" s="140"/>
      <c r="AI245" s="140"/>
      <c r="AJ245" s="140"/>
      <c r="AK245" s="140"/>
      <c r="AL245" s="126"/>
      <c r="AM245" s="134">
        <f t="shared" ref="AM245:AM308" ca="1" si="240">AM244</f>
        <v>3</v>
      </c>
    </row>
    <row r="246" spans="1:39">
      <c r="A246" s="135"/>
      <c r="B246" s="136"/>
      <c r="C246" s="136"/>
      <c r="D246" s="136"/>
      <c r="E246" s="137">
        <f>INT((F246-LOOKUP(F246,DATE(YEAR(F246)+{-1;0;1},1,3)-WEEKDAY(DATE(YEAR(F246)+{-1;0;1},1,3))+2))/7)+1</f>
        <v>35</v>
      </c>
      <c r="F246" s="131">
        <f t="shared" ref="F246" si="241">F244+1</f>
        <v>42978</v>
      </c>
      <c r="G246" s="132" t="s">
        <v>74</v>
      </c>
      <c r="H246" s="133"/>
      <c r="I246" s="133"/>
      <c r="J246" s="133"/>
      <c r="K246" s="133"/>
      <c r="L246" s="133"/>
      <c r="M246" s="133"/>
      <c r="N246" s="133"/>
      <c r="O246" s="133"/>
      <c r="P246" s="133"/>
      <c r="Q246" s="133"/>
      <c r="R246" s="133"/>
      <c r="S246" s="133"/>
      <c r="T246" s="133"/>
      <c r="U246" s="133"/>
      <c r="V246" s="133"/>
      <c r="W246" s="133"/>
      <c r="X246" s="133"/>
      <c r="Y246" s="133"/>
      <c r="Z246" s="133"/>
      <c r="AA246" s="133"/>
      <c r="AB246" s="133"/>
      <c r="AC246" s="133"/>
      <c r="AD246" s="133"/>
      <c r="AE246" s="133"/>
      <c r="AF246" s="133"/>
      <c r="AG246" s="133"/>
      <c r="AH246" s="133"/>
      <c r="AI246" s="133"/>
      <c r="AJ246" s="133"/>
      <c r="AK246" s="133"/>
      <c r="AL246" s="126"/>
      <c r="AM246" s="134">
        <f t="array" aca="1" ref="AM246" ca="1">IF(OR($F246=Fériés),0,IF(OR(TEXT(WEEKDAY($F246),"JJJJ")=Jours_chômés),1,3))</f>
        <v>3</v>
      </c>
    </row>
    <row r="247" spans="1:39">
      <c r="A247" s="135"/>
      <c r="B247" s="136"/>
      <c r="C247" s="136"/>
      <c r="D247" s="136"/>
      <c r="E247" s="137">
        <f>INT((F246-LOOKUP(F246,DATE(YEAR(F246)+{-1;0;1},1,3)-WEEKDAY(DATE(YEAR(F246)+{-1;0;1},1,3))+2))/7)+1</f>
        <v>35</v>
      </c>
      <c r="F247" s="138" t="str">
        <f ca="1">IF(ISERROR(VLOOKUP(F246,Fériés,1,FALSE)),PROPER(TEXT(F246,"JJJJ")),OFFSET(INDEX(Fériés,MATCH(F246,Fériés,0),),,1))</f>
        <v>Jeudi</v>
      </c>
      <c r="G247" s="139" t="s">
        <v>121</v>
      </c>
      <c r="H247" s="140"/>
      <c r="I247" s="140"/>
      <c r="J247" s="140"/>
      <c r="K247" s="140"/>
      <c r="L247" s="140"/>
      <c r="M247" s="140"/>
      <c r="N247" s="140"/>
      <c r="O247" s="140"/>
      <c r="P247" s="140"/>
      <c r="Q247" s="140"/>
      <c r="R247" s="140"/>
      <c r="S247" s="140"/>
      <c r="T247" s="140"/>
      <c r="U247" s="140"/>
      <c r="V247" s="140"/>
      <c r="W247" s="140"/>
      <c r="X247" s="140"/>
      <c r="Y247" s="140"/>
      <c r="Z247" s="140"/>
      <c r="AA247" s="140"/>
      <c r="AB247" s="140"/>
      <c r="AC247" s="140"/>
      <c r="AD247" s="140"/>
      <c r="AE247" s="140"/>
      <c r="AF247" s="140"/>
      <c r="AG247" s="140"/>
      <c r="AH247" s="140"/>
      <c r="AI247" s="140"/>
      <c r="AJ247" s="140"/>
      <c r="AK247" s="140"/>
      <c r="AL247" s="126"/>
      <c r="AM247" s="134">
        <f t="shared" ref="AM247:AM310" ca="1" si="242">AM246</f>
        <v>3</v>
      </c>
    </row>
    <row r="248" spans="1:39">
      <c r="A248" s="135"/>
      <c r="B248" s="136"/>
      <c r="C248" s="136"/>
      <c r="D248" s="136"/>
      <c r="E248" s="137">
        <f>INT((F248-LOOKUP(F248,DATE(YEAR(F248)+{-1;0;1},1,3)-WEEKDAY(DATE(YEAR(F248)+{-1;0;1},1,3))+2))/7)+1</f>
        <v>35</v>
      </c>
      <c r="F248" s="131">
        <f t="shared" ref="F248" si="243">F246+1</f>
        <v>42979</v>
      </c>
      <c r="G248" s="132" t="s">
        <v>74</v>
      </c>
      <c r="H248" s="133"/>
      <c r="I248" s="133"/>
      <c r="J248" s="133"/>
      <c r="K248" s="133"/>
      <c r="L248" s="133"/>
      <c r="M248" s="133"/>
      <c r="N248" s="133"/>
      <c r="O248" s="133"/>
      <c r="P248" s="133"/>
      <c r="Q248" s="133"/>
      <c r="R248" s="133"/>
      <c r="S248" s="133"/>
      <c r="T248" s="133"/>
      <c r="U248" s="133"/>
      <c r="V248" s="133"/>
      <c r="W248" s="133"/>
      <c r="X248" s="133"/>
      <c r="Y248" s="133"/>
      <c r="Z248" s="133"/>
      <c r="AA248" s="133"/>
      <c r="AB248" s="133"/>
      <c r="AC248" s="133"/>
      <c r="AD248" s="133"/>
      <c r="AE248" s="133"/>
      <c r="AF248" s="133"/>
      <c r="AG248" s="133"/>
      <c r="AH248" s="133"/>
      <c r="AI248" s="133"/>
      <c r="AJ248" s="133"/>
      <c r="AK248" s="133"/>
      <c r="AL248" s="126"/>
      <c r="AM248" s="134">
        <f t="array" aca="1" ref="AM248" ca="1">IF(OR($F248=Fériés),0,IF(OR(TEXT(WEEKDAY($F248),"JJJJ")=Jours_chômés),1,3))</f>
        <v>3</v>
      </c>
    </row>
    <row r="249" spans="1:39">
      <c r="A249" s="135"/>
      <c r="B249" s="136"/>
      <c r="C249" s="136"/>
      <c r="D249" s="136"/>
      <c r="E249" s="137">
        <f>INT((F248-LOOKUP(F248,DATE(YEAR(F248)+{-1;0;1},1,3)-WEEKDAY(DATE(YEAR(F248)+{-1;0;1},1,3))+2))/7)+1</f>
        <v>35</v>
      </c>
      <c r="F249" s="138" t="str">
        <f ca="1">IF(ISERROR(VLOOKUP(F248,Fériés,1,FALSE)),PROPER(TEXT(F248,"JJJJ")),OFFSET(INDEX(Fériés,MATCH(F248,Fériés,0),),,1))</f>
        <v>Vendredi</v>
      </c>
      <c r="G249" s="139" t="s">
        <v>121</v>
      </c>
      <c r="H249" s="140"/>
      <c r="I249" s="140"/>
      <c r="J249" s="140"/>
      <c r="K249" s="140"/>
      <c r="L249" s="140"/>
      <c r="M249" s="140"/>
      <c r="N249" s="140"/>
      <c r="O249" s="140"/>
      <c r="P249" s="140"/>
      <c r="Q249" s="140"/>
      <c r="R249" s="140"/>
      <c r="S249" s="140"/>
      <c r="T249" s="140"/>
      <c r="U249" s="140"/>
      <c r="V249" s="140"/>
      <c r="W249" s="140"/>
      <c r="X249" s="140"/>
      <c r="Y249" s="140"/>
      <c r="Z249" s="140"/>
      <c r="AA249" s="140"/>
      <c r="AB249" s="140"/>
      <c r="AC249" s="140"/>
      <c r="AD249" s="140"/>
      <c r="AE249" s="140"/>
      <c r="AF249" s="140"/>
      <c r="AG249" s="140"/>
      <c r="AH249" s="140"/>
      <c r="AI249" s="140"/>
      <c r="AJ249" s="140"/>
      <c r="AK249" s="140"/>
      <c r="AL249" s="126"/>
      <c r="AM249" s="134">
        <f t="shared" ref="AM249:AM312" ca="1" si="244">AM248</f>
        <v>3</v>
      </c>
    </row>
    <row r="250" spans="1:39">
      <c r="A250" s="135"/>
      <c r="B250" s="136"/>
      <c r="C250" s="136"/>
      <c r="D250" s="136"/>
      <c r="E250" s="137">
        <f>INT((F250-LOOKUP(F250,DATE(YEAR(F250)+{-1;0;1},1,3)-WEEKDAY(DATE(YEAR(F250)+{-1;0;1},1,3))+2))/7)+1</f>
        <v>35</v>
      </c>
      <c r="F250" s="131">
        <f t="shared" ref="F250" si="245">F248+1</f>
        <v>42980</v>
      </c>
      <c r="G250" s="132" t="s">
        <v>74</v>
      </c>
      <c r="H250" s="133"/>
      <c r="I250" s="133"/>
      <c r="J250" s="133"/>
      <c r="K250" s="133"/>
      <c r="L250" s="133"/>
      <c r="M250" s="133"/>
      <c r="N250" s="133"/>
      <c r="O250" s="133"/>
      <c r="P250" s="133"/>
      <c r="Q250" s="133"/>
      <c r="R250" s="133"/>
      <c r="S250" s="133"/>
      <c r="T250" s="133"/>
      <c r="U250" s="133"/>
      <c r="V250" s="133"/>
      <c r="W250" s="133"/>
      <c r="X250" s="133"/>
      <c r="Y250" s="133"/>
      <c r="Z250" s="133"/>
      <c r="AA250" s="133"/>
      <c r="AB250" s="133"/>
      <c r="AC250" s="133"/>
      <c r="AD250" s="133"/>
      <c r="AE250" s="133"/>
      <c r="AF250" s="133"/>
      <c r="AG250" s="133"/>
      <c r="AH250" s="133"/>
      <c r="AI250" s="133"/>
      <c r="AJ250" s="133"/>
      <c r="AK250" s="133"/>
      <c r="AL250" s="126"/>
      <c r="AM250" s="134">
        <f t="array" aca="1" ref="AM250" ca="1">IF(OR($F250=Fériés),0,IF(OR(TEXT(WEEKDAY($F250),"JJJJ")=Jours_chômés),1,3))</f>
        <v>1</v>
      </c>
    </row>
    <row r="251" spans="1:39">
      <c r="A251" s="135"/>
      <c r="B251" s="136"/>
      <c r="C251" s="136"/>
      <c r="D251" s="136"/>
      <c r="E251" s="137">
        <f>INT((F250-LOOKUP(F250,DATE(YEAR(F250)+{-1;0;1},1,3)-WEEKDAY(DATE(YEAR(F250)+{-1;0;1},1,3))+2))/7)+1</f>
        <v>35</v>
      </c>
      <c r="F251" s="138" t="str">
        <f ca="1">IF(ISERROR(VLOOKUP(F250,Fériés,1,FALSE)),PROPER(TEXT(F250,"JJJJ")),OFFSET(INDEX(Fériés,MATCH(F250,Fériés,0),),,1))</f>
        <v>Samedi</v>
      </c>
      <c r="G251" s="139" t="s">
        <v>121</v>
      </c>
      <c r="H251" s="140"/>
      <c r="I251" s="140"/>
      <c r="J251" s="140"/>
      <c r="K251" s="140"/>
      <c r="L251" s="140"/>
      <c r="M251" s="140"/>
      <c r="N251" s="140"/>
      <c r="O251" s="140"/>
      <c r="P251" s="140"/>
      <c r="Q251" s="140"/>
      <c r="R251" s="140"/>
      <c r="S251" s="140"/>
      <c r="T251" s="140"/>
      <c r="U251" s="140"/>
      <c r="V251" s="140"/>
      <c r="W251" s="140"/>
      <c r="X251" s="140"/>
      <c r="Y251" s="140"/>
      <c r="Z251" s="140"/>
      <c r="AA251" s="140"/>
      <c r="AB251" s="140"/>
      <c r="AC251" s="140"/>
      <c r="AD251" s="140"/>
      <c r="AE251" s="140"/>
      <c r="AF251" s="140"/>
      <c r="AG251" s="140"/>
      <c r="AH251" s="140"/>
      <c r="AI251" s="140"/>
      <c r="AJ251" s="140"/>
      <c r="AK251" s="140"/>
      <c r="AL251" s="126"/>
      <c r="AM251" s="134">
        <f t="shared" ref="AM251:AM314" ca="1" si="246">AM250</f>
        <v>1</v>
      </c>
    </row>
    <row r="252" spans="1:39">
      <c r="A252" s="135"/>
      <c r="B252" s="136"/>
      <c r="C252" s="136"/>
      <c r="D252" s="136"/>
      <c r="E252" s="137">
        <f>INT((F252-LOOKUP(F252,DATE(YEAR(F252)+{-1;0;1},1,3)-WEEKDAY(DATE(YEAR(F252)+{-1;0;1},1,3))+2))/7)+1</f>
        <v>35</v>
      </c>
      <c r="F252" s="131">
        <f t="shared" ref="F252" si="247">F250+1</f>
        <v>42981</v>
      </c>
      <c r="G252" s="132" t="s">
        <v>74</v>
      </c>
      <c r="H252" s="133"/>
      <c r="I252" s="133"/>
      <c r="J252" s="133"/>
      <c r="K252" s="133"/>
      <c r="L252" s="133"/>
      <c r="M252" s="133"/>
      <c r="N252" s="133"/>
      <c r="O252" s="133"/>
      <c r="P252" s="133"/>
      <c r="Q252" s="133"/>
      <c r="R252" s="133"/>
      <c r="S252" s="133"/>
      <c r="T252" s="133"/>
      <c r="U252" s="133"/>
      <c r="V252" s="133"/>
      <c r="W252" s="133"/>
      <c r="X252" s="133"/>
      <c r="Y252" s="133"/>
      <c r="Z252" s="133"/>
      <c r="AA252" s="133"/>
      <c r="AB252" s="133"/>
      <c r="AC252" s="133"/>
      <c r="AD252" s="133"/>
      <c r="AE252" s="133"/>
      <c r="AF252" s="133"/>
      <c r="AG252" s="133"/>
      <c r="AH252" s="133"/>
      <c r="AI252" s="133"/>
      <c r="AJ252" s="133"/>
      <c r="AK252" s="133"/>
      <c r="AL252" s="126"/>
      <c r="AM252" s="134">
        <f t="array" aca="1" ref="AM252" ca="1">IF(OR($F252=Fériés),0,IF(OR(TEXT(WEEKDAY($F252),"JJJJ")=Jours_chômés),1,3))</f>
        <v>1</v>
      </c>
    </row>
    <row r="253" spans="1:39">
      <c r="A253" s="135"/>
      <c r="B253" s="136"/>
      <c r="C253" s="136"/>
      <c r="D253" s="136"/>
      <c r="E253" s="137">
        <f>INT((F252-LOOKUP(F252,DATE(YEAR(F252)+{-1;0;1},1,3)-WEEKDAY(DATE(YEAR(F252)+{-1;0;1},1,3))+2))/7)+1</f>
        <v>35</v>
      </c>
      <c r="F253" s="138" t="str">
        <f ca="1">IF(ISERROR(VLOOKUP(F252,Fériés,1,FALSE)),PROPER(TEXT(F252,"JJJJ")),OFFSET(INDEX(Fériés,MATCH(F252,Fériés,0),),,1))</f>
        <v>Dimanche</v>
      </c>
      <c r="G253" s="139" t="s">
        <v>121</v>
      </c>
      <c r="H253" s="140"/>
      <c r="I253" s="140"/>
      <c r="J253" s="140"/>
      <c r="K253" s="140"/>
      <c r="L253" s="140"/>
      <c r="M253" s="140"/>
      <c r="N253" s="140"/>
      <c r="O253" s="140"/>
      <c r="P253" s="140"/>
      <c r="Q253" s="140"/>
      <c r="R253" s="140"/>
      <c r="S253" s="140"/>
      <c r="T253" s="140"/>
      <c r="U253" s="140"/>
      <c r="V253" s="140"/>
      <c r="W253" s="140"/>
      <c r="X253" s="140"/>
      <c r="Y253" s="140"/>
      <c r="Z253" s="140"/>
      <c r="AA253" s="140"/>
      <c r="AB253" s="140"/>
      <c r="AC253" s="140"/>
      <c r="AD253" s="140"/>
      <c r="AE253" s="140"/>
      <c r="AF253" s="140"/>
      <c r="AG253" s="140"/>
      <c r="AH253" s="140"/>
      <c r="AI253" s="140"/>
      <c r="AJ253" s="140"/>
      <c r="AK253" s="140"/>
      <c r="AL253" s="126"/>
      <c r="AM253" s="134">
        <f t="shared" ref="AM253:AM316" ca="1" si="248">AM252</f>
        <v>1</v>
      </c>
    </row>
    <row r="254" spans="1:39">
      <c r="A254" s="147" t="str">
        <f>UPPER(TEXT($F254,"MMMM"))&amp;" "&amp;YEAR($F254)</f>
        <v>SEPTEMBRE 2017</v>
      </c>
      <c r="B254" s="136"/>
      <c r="C254" s="136"/>
      <c r="D254" s="136"/>
      <c r="E254" s="137">
        <f>INT((F254-LOOKUP(F254,DATE(YEAR(F254)+{-1;0;1},1,3)-WEEKDAY(DATE(YEAR(F254)+{-1;0;1},1,3))+2))/7)+1</f>
        <v>36</v>
      </c>
      <c r="F254" s="131">
        <f t="shared" ref="F254" si="249">F252+1</f>
        <v>42982</v>
      </c>
      <c r="G254" s="132" t="s">
        <v>74</v>
      </c>
      <c r="H254" s="133"/>
      <c r="I254" s="133"/>
      <c r="J254" s="133"/>
      <c r="K254" s="133"/>
      <c r="L254" s="133"/>
      <c r="M254" s="133"/>
      <c r="N254" s="133"/>
      <c r="O254" s="133"/>
      <c r="P254" s="133"/>
      <c r="Q254" s="133"/>
      <c r="R254" s="133"/>
      <c r="S254" s="133"/>
      <c r="T254" s="133"/>
      <c r="U254" s="133"/>
      <c r="V254" s="133"/>
      <c r="W254" s="133"/>
      <c r="X254" s="133"/>
      <c r="Y254" s="133"/>
      <c r="Z254" s="133"/>
      <c r="AA254" s="133"/>
      <c r="AB254" s="133"/>
      <c r="AC254" s="133"/>
      <c r="AD254" s="133"/>
      <c r="AE254" s="133"/>
      <c r="AF254" s="133"/>
      <c r="AG254" s="133"/>
      <c r="AH254" s="133"/>
      <c r="AI254" s="133"/>
      <c r="AJ254" s="133"/>
      <c r="AK254" s="133"/>
      <c r="AL254" s="126"/>
      <c r="AM254" s="134">
        <f t="array" aca="1" ref="AM254" ca="1">IF(OR($F254=Fériés),0,IF(OR(TEXT(WEEKDAY($F254),"JJJJ")=Jours_chômés),1,3))</f>
        <v>3</v>
      </c>
    </row>
    <row r="255" spans="1:39">
      <c r="A255" s="147"/>
      <c r="B255" s="136"/>
      <c r="C255" s="136"/>
      <c r="D255" s="136"/>
      <c r="E255" s="137">
        <f>INT((F254-LOOKUP(F254,DATE(YEAR(F254)+{-1;0;1},1,3)-WEEKDAY(DATE(YEAR(F254)+{-1;0;1},1,3))+2))/7)+1</f>
        <v>36</v>
      </c>
      <c r="F255" s="138" t="str">
        <f ca="1">IF(ISERROR(VLOOKUP(F254,Fériés,1,FALSE)),PROPER(TEXT(F254,"JJJJ")),OFFSET(INDEX(Fériés,MATCH(F254,Fériés,0),),,1))</f>
        <v>Lundi</v>
      </c>
      <c r="G255" s="139" t="s">
        <v>121</v>
      </c>
      <c r="H255" s="140"/>
      <c r="I255" s="140"/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40"/>
      <c r="AB255" s="140"/>
      <c r="AC255" s="140"/>
      <c r="AD255" s="140"/>
      <c r="AE255" s="140"/>
      <c r="AF255" s="140"/>
      <c r="AG255" s="140"/>
      <c r="AH255" s="140"/>
      <c r="AI255" s="140"/>
      <c r="AJ255" s="140"/>
      <c r="AK255" s="140"/>
      <c r="AL255" s="126"/>
      <c r="AM255" s="134">
        <f t="shared" ref="AM255:AM318" ca="1" si="250">AM254</f>
        <v>3</v>
      </c>
    </row>
    <row r="256" spans="1:39">
      <c r="A256" s="147"/>
      <c r="B256" s="136"/>
      <c r="C256" s="136"/>
      <c r="D256" s="136"/>
      <c r="E256" s="137">
        <f>INT((F256-LOOKUP(F256,DATE(YEAR(F256)+{-1;0;1},1,3)-WEEKDAY(DATE(YEAR(F256)+{-1;0;1},1,3))+2))/7)+1</f>
        <v>36</v>
      </c>
      <c r="F256" s="131">
        <f t="shared" ref="F256" si="251">F254+1</f>
        <v>42983</v>
      </c>
      <c r="G256" s="132" t="s">
        <v>74</v>
      </c>
      <c r="H256" s="133"/>
      <c r="I256" s="133"/>
      <c r="J256" s="133"/>
      <c r="K256" s="133"/>
      <c r="L256" s="133"/>
      <c r="M256" s="133"/>
      <c r="N256" s="133"/>
      <c r="O256" s="133"/>
      <c r="P256" s="133"/>
      <c r="Q256" s="133"/>
      <c r="R256" s="133"/>
      <c r="S256" s="133"/>
      <c r="T256" s="133"/>
      <c r="U256" s="133"/>
      <c r="V256" s="133"/>
      <c r="W256" s="133"/>
      <c r="X256" s="133"/>
      <c r="Y256" s="133"/>
      <c r="Z256" s="133"/>
      <c r="AA256" s="133"/>
      <c r="AB256" s="133"/>
      <c r="AC256" s="133"/>
      <c r="AD256" s="133"/>
      <c r="AE256" s="133"/>
      <c r="AF256" s="133"/>
      <c r="AG256" s="133"/>
      <c r="AH256" s="133"/>
      <c r="AI256" s="133"/>
      <c r="AJ256" s="133"/>
      <c r="AK256" s="133"/>
      <c r="AL256" s="126"/>
      <c r="AM256" s="134">
        <f t="array" aca="1" ref="AM256" ca="1">IF(OR($F256=Fériés),0,IF(OR(TEXT(WEEKDAY($F256),"JJJJ")=Jours_chômés),1,3))</f>
        <v>3</v>
      </c>
    </row>
    <row r="257" spans="1:39">
      <c r="A257" s="147"/>
      <c r="B257" s="136"/>
      <c r="C257" s="136"/>
      <c r="D257" s="136"/>
      <c r="E257" s="137">
        <f>INT((F256-LOOKUP(F256,DATE(YEAR(F256)+{-1;0;1},1,3)-WEEKDAY(DATE(YEAR(F256)+{-1;0;1},1,3))+2))/7)+1</f>
        <v>36</v>
      </c>
      <c r="F257" s="138" t="str">
        <f ca="1">IF(ISERROR(VLOOKUP(F256,Fériés,1,FALSE)),PROPER(TEXT(F256,"JJJJ")),OFFSET(INDEX(Fériés,MATCH(F256,Fériés,0),),,1))</f>
        <v>Mardi</v>
      </c>
      <c r="G257" s="139" t="s">
        <v>121</v>
      </c>
      <c r="H257" s="140"/>
      <c r="I257" s="140"/>
      <c r="J257" s="140"/>
      <c r="K257" s="140"/>
      <c r="L257" s="140"/>
      <c r="M257" s="140"/>
      <c r="N257" s="140"/>
      <c r="O257" s="140"/>
      <c r="P257" s="140"/>
      <c r="Q257" s="140"/>
      <c r="R257" s="140"/>
      <c r="S257" s="140"/>
      <c r="T257" s="140"/>
      <c r="U257" s="140"/>
      <c r="V257" s="140"/>
      <c r="W257" s="140"/>
      <c r="X257" s="140"/>
      <c r="Y257" s="140"/>
      <c r="Z257" s="140"/>
      <c r="AA257" s="140"/>
      <c r="AB257" s="140"/>
      <c r="AC257" s="140"/>
      <c r="AD257" s="140"/>
      <c r="AE257" s="140"/>
      <c r="AF257" s="140"/>
      <c r="AG257" s="140"/>
      <c r="AH257" s="140"/>
      <c r="AI257" s="140"/>
      <c r="AJ257" s="140"/>
      <c r="AK257" s="140"/>
      <c r="AL257" s="126"/>
      <c r="AM257" s="134">
        <f t="shared" ref="AM257:AM320" ca="1" si="252">AM256</f>
        <v>3</v>
      </c>
    </row>
    <row r="258" spans="1:39">
      <c r="A258" s="147"/>
      <c r="B258" s="136"/>
      <c r="C258" s="136"/>
      <c r="D258" s="136"/>
      <c r="E258" s="137">
        <f>INT((F258-LOOKUP(F258,DATE(YEAR(F258)+{-1;0;1},1,3)-WEEKDAY(DATE(YEAR(F258)+{-1;0;1},1,3))+2))/7)+1</f>
        <v>36</v>
      </c>
      <c r="F258" s="131">
        <f t="shared" ref="F258" si="253">F256+1</f>
        <v>42984</v>
      </c>
      <c r="G258" s="132" t="s">
        <v>74</v>
      </c>
      <c r="H258" s="133"/>
      <c r="I258" s="133"/>
      <c r="J258" s="133"/>
      <c r="K258" s="133"/>
      <c r="L258" s="133"/>
      <c r="M258" s="133"/>
      <c r="N258" s="133"/>
      <c r="O258" s="133"/>
      <c r="P258" s="133"/>
      <c r="Q258" s="133"/>
      <c r="R258" s="133"/>
      <c r="S258" s="133"/>
      <c r="T258" s="133"/>
      <c r="U258" s="133"/>
      <c r="V258" s="133"/>
      <c r="W258" s="133"/>
      <c r="X258" s="133"/>
      <c r="Y258" s="133"/>
      <c r="Z258" s="133"/>
      <c r="AA258" s="133"/>
      <c r="AB258" s="133"/>
      <c r="AC258" s="133"/>
      <c r="AD258" s="133"/>
      <c r="AE258" s="133"/>
      <c r="AF258" s="133"/>
      <c r="AG258" s="133"/>
      <c r="AH258" s="133"/>
      <c r="AI258" s="133"/>
      <c r="AJ258" s="133"/>
      <c r="AK258" s="133"/>
      <c r="AL258" s="126"/>
      <c r="AM258" s="134">
        <f t="array" aca="1" ref="AM258" ca="1">IF(OR($F258=Fériés),0,IF(OR(TEXT(WEEKDAY($F258),"JJJJ")=Jours_chômés),1,3))</f>
        <v>3</v>
      </c>
    </row>
    <row r="259" spans="1:39">
      <c r="A259" s="147"/>
      <c r="B259" s="136"/>
      <c r="C259" s="136"/>
      <c r="D259" s="136"/>
      <c r="E259" s="137">
        <f>INT((F258-LOOKUP(F258,DATE(YEAR(F258)+{-1;0;1},1,3)-WEEKDAY(DATE(YEAR(F258)+{-1;0;1},1,3))+2))/7)+1</f>
        <v>36</v>
      </c>
      <c r="F259" s="138" t="str">
        <f ca="1">IF(ISERROR(VLOOKUP(F258,Fériés,1,FALSE)),PROPER(TEXT(F258,"JJJJ")),OFFSET(INDEX(Fériés,MATCH(F258,Fériés,0),),,1))</f>
        <v>Mercredi</v>
      </c>
      <c r="G259" s="139" t="s">
        <v>121</v>
      </c>
      <c r="H259" s="140"/>
      <c r="I259" s="140"/>
      <c r="J259" s="140"/>
      <c r="K259" s="140"/>
      <c r="L259" s="140"/>
      <c r="M259" s="140"/>
      <c r="N259" s="140"/>
      <c r="O259" s="140"/>
      <c r="P259" s="140"/>
      <c r="Q259" s="140"/>
      <c r="R259" s="140"/>
      <c r="S259" s="140"/>
      <c r="T259" s="140"/>
      <c r="U259" s="140"/>
      <c r="V259" s="140"/>
      <c r="W259" s="140"/>
      <c r="X259" s="140"/>
      <c r="Y259" s="140"/>
      <c r="Z259" s="140"/>
      <c r="AA259" s="140"/>
      <c r="AB259" s="140"/>
      <c r="AC259" s="140"/>
      <c r="AD259" s="140"/>
      <c r="AE259" s="140"/>
      <c r="AF259" s="140"/>
      <c r="AG259" s="140"/>
      <c r="AH259" s="140"/>
      <c r="AI259" s="140"/>
      <c r="AJ259" s="140"/>
      <c r="AK259" s="140"/>
      <c r="AL259" s="126"/>
      <c r="AM259" s="134">
        <f t="shared" ref="AM259:AM322" ca="1" si="254">AM258</f>
        <v>3</v>
      </c>
    </row>
    <row r="260" spans="1:39">
      <c r="A260" s="147"/>
      <c r="B260" s="136"/>
      <c r="C260" s="136"/>
      <c r="D260" s="136"/>
      <c r="E260" s="137">
        <f>INT((F260-LOOKUP(F260,DATE(YEAR(F260)+{-1;0;1},1,3)-WEEKDAY(DATE(YEAR(F260)+{-1;0;1},1,3))+2))/7)+1</f>
        <v>36</v>
      </c>
      <c r="F260" s="131">
        <f t="shared" ref="F260" si="255">F258+1</f>
        <v>42985</v>
      </c>
      <c r="G260" s="132" t="s">
        <v>74</v>
      </c>
      <c r="H260" s="133"/>
      <c r="I260" s="133"/>
      <c r="J260" s="133"/>
      <c r="K260" s="133"/>
      <c r="L260" s="133"/>
      <c r="M260" s="133"/>
      <c r="N260" s="133"/>
      <c r="O260" s="133"/>
      <c r="P260" s="133"/>
      <c r="Q260" s="133"/>
      <c r="R260" s="133"/>
      <c r="S260" s="133"/>
      <c r="T260" s="133"/>
      <c r="U260" s="133"/>
      <c r="V260" s="133"/>
      <c r="W260" s="133"/>
      <c r="X260" s="133"/>
      <c r="Y260" s="133"/>
      <c r="Z260" s="133"/>
      <c r="AA260" s="133"/>
      <c r="AB260" s="133"/>
      <c r="AC260" s="133"/>
      <c r="AD260" s="133"/>
      <c r="AE260" s="133"/>
      <c r="AF260" s="133"/>
      <c r="AG260" s="133"/>
      <c r="AH260" s="133"/>
      <c r="AI260" s="133"/>
      <c r="AJ260" s="133"/>
      <c r="AK260" s="133"/>
      <c r="AL260" s="126"/>
      <c r="AM260" s="134">
        <f t="array" aca="1" ref="AM260" ca="1">IF(OR($F260=Fériés),0,IF(OR(TEXT(WEEKDAY($F260),"JJJJ")=Jours_chômés),1,3))</f>
        <v>3</v>
      </c>
    </row>
    <row r="261" spans="1:39">
      <c r="A261" s="147"/>
      <c r="B261" s="136"/>
      <c r="C261" s="136"/>
      <c r="D261" s="136"/>
      <c r="E261" s="137">
        <f>INT((F260-LOOKUP(F260,DATE(YEAR(F260)+{-1;0;1},1,3)-WEEKDAY(DATE(YEAR(F260)+{-1;0;1},1,3))+2))/7)+1</f>
        <v>36</v>
      </c>
      <c r="F261" s="138" t="str">
        <f ca="1">IF(ISERROR(VLOOKUP(F260,Fériés,1,FALSE)),PROPER(TEXT(F260,"JJJJ")),OFFSET(INDEX(Fériés,MATCH(F260,Fériés,0),),,1))</f>
        <v>Jeudi</v>
      </c>
      <c r="G261" s="139" t="s">
        <v>121</v>
      </c>
      <c r="H261" s="140"/>
      <c r="I261" s="140"/>
      <c r="J261" s="140"/>
      <c r="K261" s="140"/>
      <c r="L261" s="140"/>
      <c r="M261" s="140"/>
      <c r="N261" s="140"/>
      <c r="O261" s="140"/>
      <c r="P261" s="140"/>
      <c r="Q261" s="140"/>
      <c r="R261" s="140"/>
      <c r="S261" s="140"/>
      <c r="T261" s="140"/>
      <c r="U261" s="140"/>
      <c r="V261" s="140"/>
      <c r="W261" s="140"/>
      <c r="X261" s="140"/>
      <c r="Y261" s="140"/>
      <c r="Z261" s="140"/>
      <c r="AA261" s="140"/>
      <c r="AB261" s="140"/>
      <c r="AC261" s="140"/>
      <c r="AD261" s="140"/>
      <c r="AE261" s="140"/>
      <c r="AF261" s="140"/>
      <c r="AG261" s="140"/>
      <c r="AH261" s="140"/>
      <c r="AI261" s="140"/>
      <c r="AJ261" s="140"/>
      <c r="AK261" s="140"/>
      <c r="AL261" s="126"/>
      <c r="AM261" s="134">
        <f t="shared" ref="AM261:AM324" ca="1" si="256">AM260</f>
        <v>3</v>
      </c>
    </row>
    <row r="262" spans="1:39">
      <c r="A262" s="147"/>
      <c r="B262" s="136"/>
      <c r="C262" s="136"/>
      <c r="D262" s="136"/>
      <c r="E262" s="137">
        <f>INT((F262-LOOKUP(F262,DATE(YEAR(F262)+{-1;0;1},1,3)-WEEKDAY(DATE(YEAR(F262)+{-1;0;1},1,3))+2))/7)+1</f>
        <v>36</v>
      </c>
      <c r="F262" s="131">
        <f t="shared" ref="F262" si="257">F260+1</f>
        <v>42986</v>
      </c>
      <c r="G262" s="132" t="s">
        <v>74</v>
      </c>
      <c r="H262" s="133"/>
      <c r="I262" s="133"/>
      <c r="J262" s="133"/>
      <c r="K262" s="133"/>
      <c r="L262" s="133"/>
      <c r="M262" s="133"/>
      <c r="N262" s="133"/>
      <c r="O262" s="133"/>
      <c r="P262" s="133"/>
      <c r="Q262" s="133"/>
      <c r="R262" s="133"/>
      <c r="S262" s="133"/>
      <c r="T262" s="133"/>
      <c r="U262" s="133"/>
      <c r="V262" s="133"/>
      <c r="W262" s="133"/>
      <c r="X262" s="133"/>
      <c r="Y262" s="133"/>
      <c r="Z262" s="133"/>
      <c r="AA262" s="133"/>
      <c r="AB262" s="133"/>
      <c r="AC262" s="133"/>
      <c r="AD262" s="133"/>
      <c r="AE262" s="133"/>
      <c r="AF262" s="133"/>
      <c r="AG262" s="133"/>
      <c r="AH262" s="133"/>
      <c r="AI262" s="133"/>
      <c r="AJ262" s="133"/>
      <c r="AK262" s="133"/>
      <c r="AL262" s="126"/>
      <c r="AM262" s="134">
        <f t="array" aca="1" ref="AM262" ca="1">IF(OR($F262=Fériés),0,IF(OR(TEXT(WEEKDAY($F262),"JJJJ")=Jours_chômés),1,3))</f>
        <v>3</v>
      </c>
    </row>
    <row r="263" spans="1:39">
      <c r="A263" s="147"/>
      <c r="B263" s="136"/>
      <c r="C263" s="136"/>
      <c r="D263" s="136"/>
      <c r="E263" s="137">
        <f>INT((F262-LOOKUP(F262,DATE(YEAR(F262)+{-1;0;1},1,3)-WEEKDAY(DATE(YEAR(F262)+{-1;0;1},1,3))+2))/7)+1</f>
        <v>36</v>
      </c>
      <c r="F263" s="138" t="str">
        <f ca="1">IF(ISERROR(VLOOKUP(F262,Fériés,1,FALSE)),PROPER(TEXT(F262,"JJJJ")),OFFSET(INDEX(Fériés,MATCH(F262,Fériés,0),),,1))</f>
        <v>Vendredi</v>
      </c>
      <c r="G263" s="139" t="s">
        <v>121</v>
      </c>
      <c r="H263" s="140"/>
      <c r="I263" s="140"/>
      <c r="J263" s="140"/>
      <c r="K263" s="140"/>
      <c r="L263" s="140"/>
      <c r="M263" s="140"/>
      <c r="N263" s="140"/>
      <c r="O263" s="140"/>
      <c r="P263" s="140"/>
      <c r="Q263" s="140"/>
      <c r="R263" s="140"/>
      <c r="S263" s="140"/>
      <c r="T263" s="140"/>
      <c r="U263" s="140"/>
      <c r="V263" s="140"/>
      <c r="W263" s="140"/>
      <c r="X263" s="140"/>
      <c r="Y263" s="140"/>
      <c r="Z263" s="140"/>
      <c r="AA263" s="140"/>
      <c r="AB263" s="140"/>
      <c r="AC263" s="140"/>
      <c r="AD263" s="140"/>
      <c r="AE263" s="140"/>
      <c r="AF263" s="140"/>
      <c r="AG263" s="140"/>
      <c r="AH263" s="140"/>
      <c r="AI263" s="140"/>
      <c r="AJ263" s="140"/>
      <c r="AK263" s="140"/>
      <c r="AL263" s="126"/>
      <c r="AM263" s="134">
        <f t="shared" ref="AM263:AM326" ca="1" si="258">AM262</f>
        <v>3</v>
      </c>
    </row>
    <row r="264" spans="1:39">
      <c r="A264" s="147"/>
      <c r="B264" s="136"/>
      <c r="C264" s="136"/>
      <c r="D264" s="136"/>
      <c r="E264" s="137">
        <f>INT((F264-LOOKUP(F264,DATE(YEAR(F264)+{-1;0;1},1,3)-WEEKDAY(DATE(YEAR(F264)+{-1;0;1},1,3))+2))/7)+1</f>
        <v>36</v>
      </c>
      <c r="F264" s="131">
        <f t="shared" ref="F264" si="259">F262+1</f>
        <v>42987</v>
      </c>
      <c r="G264" s="132" t="s">
        <v>74</v>
      </c>
      <c r="H264" s="133"/>
      <c r="I264" s="133"/>
      <c r="J264" s="133"/>
      <c r="K264" s="133"/>
      <c r="L264" s="133"/>
      <c r="M264" s="133"/>
      <c r="N264" s="133"/>
      <c r="O264" s="133"/>
      <c r="P264" s="133"/>
      <c r="Q264" s="133"/>
      <c r="R264" s="133"/>
      <c r="S264" s="133"/>
      <c r="T264" s="133"/>
      <c r="U264" s="133"/>
      <c r="V264" s="133"/>
      <c r="W264" s="133"/>
      <c r="X264" s="133"/>
      <c r="Y264" s="133"/>
      <c r="Z264" s="133"/>
      <c r="AA264" s="133"/>
      <c r="AB264" s="133"/>
      <c r="AC264" s="133"/>
      <c r="AD264" s="133"/>
      <c r="AE264" s="133"/>
      <c r="AF264" s="133"/>
      <c r="AG264" s="133"/>
      <c r="AH264" s="133"/>
      <c r="AI264" s="133"/>
      <c r="AJ264" s="133"/>
      <c r="AK264" s="133"/>
      <c r="AL264" s="126"/>
      <c r="AM264" s="134">
        <f t="array" aca="1" ref="AM264" ca="1">IF(OR($F264=Fériés),0,IF(OR(TEXT(WEEKDAY($F264),"JJJJ")=Jours_chômés),1,3))</f>
        <v>1</v>
      </c>
    </row>
    <row r="265" spans="1:39">
      <c r="A265" s="147"/>
      <c r="B265" s="136"/>
      <c r="C265" s="136"/>
      <c r="D265" s="136"/>
      <c r="E265" s="137">
        <f>INT((F264-LOOKUP(F264,DATE(YEAR(F264)+{-1;0;1},1,3)-WEEKDAY(DATE(YEAR(F264)+{-1;0;1},1,3))+2))/7)+1</f>
        <v>36</v>
      </c>
      <c r="F265" s="138" t="str">
        <f ca="1">IF(ISERROR(VLOOKUP(F264,Fériés,1,FALSE)),PROPER(TEXT(F264,"JJJJ")),OFFSET(INDEX(Fériés,MATCH(F264,Fériés,0),),,1))</f>
        <v>Samedi</v>
      </c>
      <c r="G265" s="139" t="s">
        <v>121</v>
      </c>
      <c r="H265" s="140"/>
      <c r="I265" s="140"/>
      <c r="J265" s="140"/>
      <c r="K265" s="140"/>
      <c r="L265" s="140"/>
      <c r="M265" s="140"/>
      <c r="N265" s="140"/>
      <c r="O265" s="140"/>
      <c r="P265" s="140"/>
      <c r="Q265" s="140"/>
      <c r="R265" s="140"/>
      <c r="S265" s="140"/>
      <c r="T265" s="140"/>
      <c r="U265" s="140"/>
      <c r="V265" s="140"/>
      <c r="W265" s="140"/>
      <c r="X265" s="140"/>
      <c r="Y265" s="140"/>
      <c r="Z265" s="140"/>
      <c r="AA265" s="140"/>
      <c r="AB265" s="140"/>
      <c r="AC265" s="140"/>
      <c r="AD265" s="140"/>
      <c r="AE265" s="140"/>
      <c r="AF265" s="140"/>
      <c r="AG265" s="140"/>
      <c r="AH265" s="140"/>
      <c r="AI265" s="140"/>
      <c r="AJ265" s="140"/>
      <c r="AK265" s="140"/>
      <c r="AL265" s="126"/>
      <c r="AM265" s="134">
        <f t="shared" ref="AM265:AM328" ca="1" si="260">AM264</f>
        <v>1</v>
      </c>
    </row>
    <row r="266" spans="1:39">
      <c r="A266" s="147"/>
      <c r="B266" s="136"/>
      <c r="C266" s="136"/>
      <c r="D266" s="136"/>
      <c r="E266" s="137">
        <f>INT((F266-LOOKUP(F266,DATE(YEAR(F266)+{-1;0;1},1,3)-WEEKDAY(DATE(YEAR(F266)+{-1;0;1},1,3))+2))/7)+1</f>
        <v>36</v>
      </c>
      <c r="F266" s="131">
        <f t="shared" ref="F266" si="261">F264+1</f>
        <v>42988</v>
      </c>
      <c r="G266" s="132" t="s">
        <v>74</v>
      </c>
      <c r="H266" s="133"/>
      <c r="I266" s="133"/>
      <c r="J266" s="133"/>
      <c r="K266" s="133"/>
      <c r="L266" s="133"/>
      <c r="M266" s="133"/>
      <c r="N266" s="133"/>
      <c r="O266" s="133"/>
      <c r="P266" s="133"/>
      <c r="Q266" s="133"/>
      <c r="R266" s="133"/>
      <c r="S266" s="133"/>
      <c r="T266" s="133"/>
      <c r="U266" s="133"/>
      <c r="V266" s="133"/>
      <c r="W266" s="133"/>
      <c r="X266" s="133"/>
      <c r="Y266" s="133"/>
      <c r="Z266" s="133"/>
      <c r="AA266" s="133"/>
      <c r="AB266" s="133"/>
      <c r="AC266" s="133"/>
      <c r="AD266" s="133"/>
      <c r="AE266" s="133"/>
      <c r="AF266" s="133"/>
      <c r="AG266" s="133"/>
      <c r="AH266" s="133"/>
      <c r="AI266" s="133"/>
      <c r="AJ266" s="133"/>
      <c r="AK266" s="133"/>
      <c r="AL266" s="126"/>
      <c r="AM266" s="134">
        <f t="array" aca="1" ref="AM266" ca="1">IF(OR($F266=Fériés),0,IF(OR(TEXT(WEEKDAY($F266),"JJJJ")=Jours_chômés),1,3))</f>
        <v>1</v>
      </c>
    </row>
    <row r="267" spans="1:39">
      <c r="A267" s="147"/>
      <c r="B267" s="136"/>
      <c r="C267" s="136"/>
      <c r="D267" s="136"/>
      <c r="E267" s="137">
        <f>INT((F266-LOOKUP(F266,DATE(YEAR(F266)+{-1;0;1},1,3)-WEEKDAY(DATE(YEAR(F266)+{-1;0;1},1,3))+2))/7)+1</f>
        <v>36</v>
      </c>
      <c r="F267" s="138" t="str">
        <f ca="1">IF(ISERROR(VLOOKUP(F266,Fériés,1,FALSE)),PROPER(TEXT(F266,"JJJJ")),OFFSET(INDEX(Fériés,MATCH(F266,Fériés,0),),,1))</f>
        <v>Dimanche</v>
      </c>
      <c r="G267" s="139" t="s">
        <v>121</v>
      </c>
      <c r="H267" s="140"/>
      <c r="I267" s="140"/>
      <c r="J267" s="140"/>
      <c r="K267" s="140"/>
      <c r="L267" s="140"/>
      <c r="M267" s="140"/>
      <c r="N267" s="140"/>
      <c r="O267" s="140"/>
      <c r="P267" s="140"/>
      <c r="Q267" s="140"/>
      <c r="R267" s="140"/>
      <c r="S267" s="140"/>
      <c r="T267" s="140"/>
      <c r="U267" s="140"/>
      <c r="V267" s="140"/>
      <c r="W267" s="140"/>
      <c r="X267" s="140"/>
      <c r="Y267" s="140"/>
      <c r="Z267" s="140"/>
      <c r="AA267" s="140"/>
      <c r="AB267" s="140"/>
      <c r="AC267" s="140"/>
      <c r="AD267" s="140"/>
      <c r="AE267" s="140"/>
      <c r="AF267" s="140"/>
      <c r="AG267" s="140"/>
      <c r="AH267" s="140"/>
      <c r="AI267" s="140"/>
      <c r="AJ267" s="140"/>
      <c r="AK267" s="140"/>
      <c r="AL267" s="126"/>
      <c r="AM267" s="134">
        <f t="shared" ref="AM267:AM330" ca="1" si="262">AM266</f>
        <v>1</v>
      </c>
    </row>
    <row r="268" spans="1:39">
      <c r="A268" s="147"/>
      <c r="B268" s="136"/>
      <c r="C268" s="136"/>
      <c r="D268" s="136"/>
      <c r="E268" s="137">
        <f>INT((F268-LOOKUP(F268,DATE(YEAR(F268)+{-1;0;1},1,3)-WEEKDAY(DATE(YEAR(F268)+{-1;0;1},1,3))+2))/7)+1</f>
        <v>37</v>
      </c>
      <c r="F268" s="131">
        <f t="shared" ref="F268" si="263">F266+1</f>
        <v>42989</v>
      </c>
      <c r="G268" s="132" t="s">
        <v>74</v>
      </c>
      <c r="H268" s="133"/>
      <c r="I268" s="133"/>
      <c r="J268" s="133"/>
      <c r="K268" s="133"/>
      <c r="L268" s="133"/>
      <c r="M268" s="133"/>
      <c r="N268" s="133"/>
      <c r="O268" s="133"/>
      <c r="P268" s="133"/>
      <c r="Q268" s="133"/>
      <c r="R268" s="133"/>
      <c r="S268" s="133"/>
      <c r="T268" s="133"/>
      <c r="U268" s="133"/>
      <c r="V268" s="133"/>
      <c r="W268" s="133"/>
      <c r="X268" s="133"/>
      <c r="Y268" s="133"/>
      <c r="Z268" s="133"/>
      <c r="AA268" s="133"/>
      <c r="AB268" s="133"/>
      <c r="AC268" s="133"/>
      <c r="AD268" s="133"/>
      <c r="AE268" s="133"/>
      <c r="AF268" s="133"/>
      <c r="AG268" s="133"/>
      <c r="AH268" s="133"/>
      <c r="AI268" s="133"/>
      <c r="AJ268" s="133"/>
      <c r="AK268" s="133"/>
      <c r="AL268" s="126"/>
      <c r="AM268" s="134">
        <f t="array" aca="1" ref="AM268" ca="1">IF(OR($F268=Fériés),0,IF(OR(TEXT(WEEKDAY($F268),"JJJJ")=Jours_chômés),1,3))</f>
        <v>3</v>
      </c>
    </row>
    <row r="269" spans="1:39">
      <c r="A269" s="147"/>
      <c r="B269" s="136"/>
      <c r="C269" s="136"/>
      <c r="D269" s="136"/>
      <c r="E269" s="137">
        <f>INT((F268-LOOKUP(F268,DATE(YEAR(F268)+{-1;0;1},1,3)-WEEKDAY(DATE(YEAR(F268)+{-1;0;1},1,3))+2))/7)+1</f>
        <v>37</v>
      </c>
      <c r="F269" s="138" t="str">
        <f ca="1">IF(ISERROR(VLOOKUP(F268,Fériés,1,FALSE)),PROPER(TEXT(F268,"JJJJ")),OFFSET(INDEX(Fériés,MATCH(F268,Fériés,0),),,1))</f>
        <v>Lundi</v>
      </c>
      <c r="G269" s="139" t="s">
        <v>121</v>
      </c>
      <c r="H269" s="140"/>
      <c r="I269" s="140"/>
      <c r="J269" s="140"/>
      <c r="K269" s="140"/>
      <c r="L269" s="140"/>
      <c r="M269" s="140"/>
      <c r="N269" s="140"/>
      <c r="O269" s="140"/>
      <c r="P269" s="140"/>
      <c r="Q269" s="140"/>
      <c r="R269" s="140"/>
      <c r="S269" s="140"/>
      <c r="T269" s="140"/>
      <c r="U269" s="140"/>
      <c r="V269" s="140"/>
      <c r="W269" s="140"/>
      <c r="X269" s="140"/>
      <c r="Y269" s="140"/>
      <c r="Z269" s="140"/>
      <c r="AA269" s="140"/>
      <c r="AB269" s="140"/>
      <c r="AC269" s="140"/>
      <c r="AD269" s="140"/>
      <c r="AE269" s="140"/>
      <c r="AF269" s="140"/>
      <c r="AG269" s="140"/>
      <c r="AH269" s="140"/>
      <c r="AI269" s="140"/>
      <c r="AJ269" s="140"/>
      <c r="AK269" s="140"/>
      <c r="AL269" s="126"/>
      <c r="AM269" s="134">
        <f t="shared" ref="AM269:AM332" ca="1" si="264">AM268</f>
        <v>3</v>
      </c>
    </row>
    <row r="270" spans="1:39">
      <c r="A270" s="147"/>
      <c r="B270" s="136"/>
      <c r="C270" s="136"/>
      <c r="D270" s="136"/>
      <c r="E270" s="137">
        <f>INT((F270-LOOKUP(F270,DATE(YEAR(F270)+{-1;0;1},1,3)-WEEKDAY(DATE(YEAR(F270)+{-1;0;1},1,3))+2))/7)+1</f>
        <v>37</v>
      </c>
      <c r="F270" s="131">
        <f t="shared" ref="F270" si="265">F268+1</f>
        <v>42990</v>
      </c>
      <c r="G270" s="132" t="s">
        <v>74</v>
      </c>
      <c r="H270" s="133"/>
      <c r="I270" s="133"/>
      <c r="J270" s="133"/>
      <c r="K270" s="133"/>
      <c r="L270" s="133"/>
      <c r="M270" s="133"/>
      <c r="N270" s="133"/>
      <c r="O270" s="133"/>
      <c r="P270" s="133"/>
      <c r="Q270" s="133"/>
      <c r="R270" s="133"/>
      <c r="S270" s="133"/>
      <c r="T270" s="133"/>
      <c r="U270" s="133"/>
      <c r="V270" s="133"/>
      <c r="W270" s="133"/>
      <c r="X270" s="133"/>
      <c r="Y270" s="133"/>
      <c r="Z270" s="133"/>
      <c r="AA270" s="133"/>
      <c r="AB270" s="133"/>
      <c r="AC270" s="133"/>
      <c r="AD270" s="133"/>
      <c r="AE270" s="133"/>
      <c r="AF270" s="133"/>
      <c r="AG270" s="133"/>
      <c r="AH270" s="133"/>
      <c r="AI270" s="133"/>
      <c r="AJ270" s="133"/>
      <c r="AK270" s="133"/>
      <c r="AL270" s="126"/>
      <c r="AM270" s="134">
        <f t="array" aca="1" ref="AM270" ca="1">IF(OR($F270=Fériés),0,IF(OR(TEXT(WEEKDAY($F270),"JJJJ")=Jours_chômés),1,3))</f>
        <v>3</v>
      </c>
    </row>
    <row r="271" spans="1:39">
      <c r="A271" s="147"/>
      <c r="B271" s="136"/>
      <c r="C271" s="136"/>
      <c r="D271" s="136"/>
      <c r="E271" s="137">
        <f>INT((F270-LOOKUP(F270,DATE(YEAR(F270)+{-1;0;1},1,3)-WEEKDAY(DATE(YEAR(F270)+{-1;0;1},1,3))+2))/7)+1</f>
        <v>37</v>
      </c>
      <c r="F271" s="138" t="str">
        <f ca="1">IF(ISERROR(VLOOKUP(F270,Fériés,1,FALSE)),PROPER(TEXT(F270,"JJJJ")),OFFSET(INDEX(Fériés,MATCH(F270,Fériés,0),),,1))</f>
        <v>Mardi</v>
      </c>
      <c r="G271" s="139" t="s">
        <v>121</v>
      </c>
      <c r="H271" s="140"/>
      <c r="I271" s="140"/>
      <c r="J271" s="140"/>
      <c r="K271" s="140"/>
      <c r="L271" s="140"/>
      <c r="M271" s="140"/>
      <c r="N271" s="140"/>
      <c r="O271" s="140"/>
      <c r="P271" s="140"/>
      <c r="Q271" s="140"/>
      <c r="R271" s="140"/>
      <c r="S271" s="140"/>
      <c r="T271" s="140"/>
      <c r="U271" s="140"/>
      <c r="V271" s="140"/>
      <c r="W271" s="140"/>
      <c r="X271" s="140"/>
      <c r="Y271" s="140"/>
      <c r="Z271" s="140"/>
      <c r="AA271" s="140"/>
      <c r="AB271" s="140"/>
      <c r="AC271" s="140"/>
      <c r="AD271" s="140"/>
      <c r="AE271" s="140"/>
      <c r="AF271" s="140"/>
      <c r="AG271" s="140"/>
      <c r="AH271" s="140"/>
      <c r="AI271" s="140"/>
      <c r="AJ271" s="140"/>
      <c r="AK271" s="140"/>
      <c r="AL271" s="126"/>
      <c r="AM271" s="134">
        <f t="shared" ref="AM271:AM334" ca="1" si="266">AM270</f>
        <v>3</v>
      </c>
    </row>
    <row r="272" spans="1:39">
      <c r="A272" s="147"/>
      <c r="B272" s="136"/>
      <c r="C272" s="136"/>
      <c r="D272" s="136"/>
      <c r="E272" s="137">
        <f>INT((F272-LOOKUP(F272,DATE(YEAR(F272)+{-1;0;1},1,3)-WEEKDAY(DATE(YEAR(F272)+{-1;0;1},1,3))+2))/7)+1</f>
        <v>37</v>
      </c>
      <c r="F272" s="131">
        <f t="shared" ref="F272" si="267">F270+1</f>
        <v>42991</v>
      </c>
      <c r="G272" s="132" t="s">
        <v>74</v>
      </c>
      <c r="H272" s="133"/>
      <c r="I272" s="133"/>
      <c r="J272" s="133"/>
      <c r="K272" s="133"/>
      <c r="L272" s="133"/>
      <c r="M272" s="133"/>
      <c r="N272" s="133"/>
      <c r="O272" s="133"/>
      <c r="P272" s="133"/>
      <c r="Q272" s="133"/>
      <c r="R272" s="133"/>
      <c r="S272" s="133"/>
      <c r="T272" s="133"/>
      <c r="U272" s="133"/>
      <c r="V272" s="133"/>
      <c r="W272" s="133"/>
      <c r="X272" s="133"/>
      <c r="Y272" s="133"/>
      <c r="Z272" s="133"/>
      <c r="AA272" s="133"/>
      <c r="AB272" s="133"/>
      <c r="AC272" s="133"/>
      <c r="AD272" s="133"/>
      <c r="AE272" s="133"/>
      <c r="AF272" s="133"/>
      <c r="AG272" s="133"/>
      <c r="AH272" s="133"/>
      <c r="AI272" s="133"/>
      <c r="AJ272" s="133"/>
      <c r="AK272" s="133"/>
      <c r="AL272" s="126"/>
      <c r="AM272" s="134">
        <f t="array" aca="1" ref="AM272" ca="1">IF(OR($F272=Fériés),0,IF(OR(TEXT(WEEKDAY($F272),"JJJJ")=Jours_chômés),1,3))</f>
        <v>3</v>
      </c>
    </row>
    <row r="273" spans="1:39">
      <c r="A273" s="147"/>
      <c r="B273" s="136"/>
      <c r="C273" s="136"/>
      <c r="D273" s="136"/>
      <c r="E273" s="137">
        <f>INT((F272-LOOKUP(F272,DATE(YEAR(F272)+{-1;0;1},1,3)-WEEKDAY(DATE(YEAR(F272)+{-1;0;1},1,3))+2))/7)+1</f>
        <v>37</v>
      </c>
      <c r="F273" s="138" t="str">
        <f ca="1">IF(ISERROR(VLOOKUP(F272,Fériés,1,FALSE)),PROPER(TEXT(F272,"JJJJ")),OFFSET(INDEX(Fériés,MATCH(F272,Fériés,0),),,1))</f>
        <v>Mercredi</v>
      </c>
      <c r="G273" s="139" t="s">
        <v>121</v>
      </c>
      <c r="H273" s="140"/>
      <c r="I273" s="140"/>
      <c r="J273" s="140"/>
      <c r="K273" s="140"/>
      <c r="L273" s="140"/>
      <c r="M273" s="140"/>
      <c r="N273" s="140"/>
      <c r="O273" s="140"/>
      <c r="P273" s="140"/>
      <c r="Q273" s="140"/>
      <c r="R273" s="140"/>
      <c r="S273" s="140"/>
      <c r="T273" s="140"/>
      <c r="U273" s="140"/>
      <c r="V273" s="140"/>
      <c r="W273" s="140"/>
      <c r="X273" s="140"/>
      <c r="Y273" s="140"/>
      <c r="Z273" s="140"/>
      <c r="AA273" s="140"/>
      <c r="AB273" s="140"/>
      <c r="AC273" s="140"/>
      <c r="AD273" s="140"/>
      <c r="AE273" s="140"/>
      <c r="AF273" s="140"/>
      <c r="AG273" s="140"/>
      <c r="AH273" s="140"/>
      <c r="AI273" s="140"/>
      <c r="AJ273" s="140"/>
      <c r="AK273" s="140"/>
      <c r="AL273" s="126"/>
      <c r="AM273" s="134">
        <f t="shared" ref="AM273:AM336" ca="1" si="268">AM272</f>
        <v>3</v>
      </c>
    </row>
    <row r="274" spans="1:39">
      <c r="A274" s="147"/>
      <c r="B274" s="136"/>
      <c r="C274" s="136"/>
      <c r="D274" s="136"/>
      <c r="E274" s="137">
        <f>INT((F274-LOOKUP(F274,DATE(YEAR(F274)+{-1;0;1},1,3)-WEEKDAY(DATE(YEAR(F274)+{-1;0;1},1,3))+2))/7)+1</f>
        <v>37</v>
      </c>
      <c r="F274" s="131">
        <f t="shared" ref="F274" si="269">F272+1</f>
        <v>42992</v>
      </c>
      <c r="G274" s="132" t="s">
        <v>74</v>
      </c>
      <c r="H274" s="133"/>
      <c r="I274" s="133"/>
      <c r="J274" s="133"/>
      <c r="K274" s="133"/>
      <c r="L274" s="133"/>
      <c r="M274" s="133"/>
      <c r="N274" s="133"/>
      <c r="O274" s="133"/>
      <c r="P274" s="133"/>
      <c r="Q274" s="133"/>
      <c r="R274" s="133"/>
      <c r="S274" s="133"/>
      <c r="T274" s="133"/>
      <c r="U274" s="133"/>
      <c r="V274" s="133"/>
      <c r="W274" s="133"/>
      <c r="X274" s="133"/>
      <c r="Y274" s="133"/>
      <c r="Z274" s="133"/>
      <c r="AA274" s="133"/>
      <c r="AB274" s="133"/>
      <c r="AC274" s="133"/>
      <c r="AD274" s="133"/>
      <c r="AE274" s="133"/>
      <c r="AF274" s="133"/>
      <c r="AG274" s="133"/>
      <c r="AH274" s="133"/>
      <c r="AI274" s="133"/>
      <c r="AJ274" s="133"/>
      <c r="AK274" s="133"/>
      <c r="AL274" s="126"/>
      <c r="AM274" s="134">
        <f t="array" aca="1" ref="AM274" ca="1">IF(OR($F274=Fériés),0,IF(OR(TEXT(WEEKDAY($F274),"JJJJ")=Jours_chômés),1,3))</f>
        <v>3</v>
      </c>
    </row>
    <row r="275" spans="1:39">
      <c r="A275" s="147"/>
      <c r="B275" s="136"/>
      <c r="C275" s="136"/>
      <c r="D275" s="136"/>
      <c r="E275" s="137">
        <f>INT((F274-LOOKUP(F274,DATE(YEAR(F274)+{-1;0;1},1,3)-WEEKDAY(DATE(YEAR(F274)+{-1;0;1},1,3))+2))/7)+1</f>
        <v>37</v>
      </c>
      <c r="F275" s="138" t="str">
        <f ca="1">IF(ISERROR(VLOOKUP(F274,Fériés,1,FALSE)),PROPER(TEXT(F274,"JJJJ")),OFFSET(INDEX(Fériés,MATCH(F274,Fériés,0),),,1))</f>
        <v>Jeudi</v>
      </c>
      <c r="G275" s="139" t="s">
        <v>121</v>
      </c>
      <c r="H275" s="140"/>
      <c r="I275" s="140"/>
      <c r="J275" s="140"/>
      <c r="K275" s="140"/>
      <c r="L275" s="140"/>
      <c r="M275" s="140"/>
      <c r="N275" s="140"/>
      <c r="O275" s="140"/>
      <c r="P275" s="140"/>
      <c r="Q275" s="140"/>
      <c r="R275" s="140"/>
      <c r="S275" s="140"/>
      <c r="T275" s="140"/>
      <c r="U275" s="140"/>
      <c r="V275" s="140"/>
      <c r="W275" s="140"/>
      <c r="X275" s="140"/>
      <c r="Y275" s="140"/>
      <c r="Z275" s="140"/>
      <c r="AA275" s="140"/>
      <c r="AB275" s="140"/>
      <c r="AC275" s="140"/>
      <c r="AD275" s="140"/>
      <c r="AE275" s="140"/>
      <c r="AF275" s="140"/>
      <c r="AG275" s="140"/>
      <c r="AH275" s="140"/>
      <c r="AI275" s="140"/>
      <c r="AJ275" s="140"/>
      <c r="AK275" s="140"/>
      <c r="AL275" s="126"/>
      <c r="AM275" s="134">
        <f t="shared" ref="AM275:AM338" ca="1" si="270">AM274</f>
        <v>3</v>
      </c>
    </row>
    <row r="276" spans="1:39">
      <c r="A276" s="147"/>
      <c r="B276" s="136"/>
      <c r="C276" s="136"/>
      <c r="D276" s="136"/>
      <c r="E276" s="137">
        <f>INT((F276-LOOKUP(F276,DATE(YEAR(F276)+{-1;0;1},1,3)-WEEKDAY(DATE(YEAR(F276)+{-1;0;1},1,3))+2))/7)+1</f>
        <v>37</v>
      </c>
      <c r="F276" s="131">
        <f t="shared" ref="F276" si="271">F274+1</f>
        <v>42993</v>
      </c>
      <c r="G276" s="132" t="s">
        <v>74</v>
      </c>
      <c r="H276" s="133"/>
      <c r="I276" s="133"/>
      <c r="J276" s="133"/>
      <c r="K276" s="133"/>
      <c r="L276" s="133"/>
      <c r="M276" s="133"/>
      <c r="N276" s="133"/>
      <c r="O276" s="133"/>
      <c r="P276" s="133"/>
      <c r="Q276" s="133"/>
      <c r="R276" s="133"/>
      <c r="S276" s="133"/>
      <c r="T276" s="133"/>
      <c r="U276" s="133"/>
      <c r="V276" s="133"/>
      <c r="W276" s="133"/>
      <c r="X276" s="133"/>
      <c r="Y276" s="133"/>
      <c r="Z276" s="133"/>
      <c r="AA276" s="133"/>
      <c r="AB276" s="133"/>
      <c r="AC276" s="133"/>
      <c r="AD276" s="133"/>
      <c r="AE276" s="133"/>
      <c r="AF276" s="133"/>
      <c r="AG276" s="133"/>
      <c r="AH276" s="133"/>
      <c r="AI276" s="133"/>
      <c r="AJ276" s="133"/>
      <c r="AK276" s="133"/>
      <c r="AL276" s="126"/>
      <c r="AM276" s="134">
        <f t="array" aca="1" ref="AM276" ca="1">IF(OR($F276=Fériés),0,IF(OR(TEXT(WEEKDAY($F276),"JJJJ")=Jours_chômés),1,3))</f>
        <v>3</v>
      </c>
    </row>
    <row r="277" spans="1:39">
      <c r="A277" s="147"/>
      <c r="B277" s="136"/>
      <c r="C277" s="136"/>
      <c r="D277" s="136"/>
      <c r="E277" s="137">
        <f>INT((F276-LOOKUP(F276,DATE(YEAR(F276)+{-1;0;1},1,3)-WEEKDAY(DATE(YEAR(F276)+{-1;0;1},1,3))+2))/7)+1</f>
        <v>37</v>
      </c>
      <c r="F277" s="138" t="str">
        <f ca="1">IF(ISERROR(VLOOKUP(F276,Fériés,1,FALSE)),PROPER(TEXT(F276,"JJJJ")),OFFSET(INDEX(Fériés,MATCH(F276,Fériés,0),),,1))</f>
        <v>Vendredi</v>
      </c>
      <c r="G277" s="139" t="s">
        <v>121</v>
      </c>
      <c r="H277" s="140"/>
      <c r="I277" s="140"/>
      <c r="J277" s="140"/>
      <c r="K277" s="140"/>
      <c r="L277" s="140"/>
      <c r="M277" s="140"/>
      <c r="N277" s="140"/>
      <c r="O277" s="140"/>
      <c r="P277" s="140"/>
      <c r="Q277" s="140"/>
      <c r="R277" s="140"/>
      <c r="S277" s="140"/>
      <c r="T277" s="140"/>
      <c r="U277" s="140"/>
      <c r="V277" s="140"/>
      <c r="W277" s="140"/>
      <c r="X277" s="140"/>
      <c r="Y277" s="140"/>
      <c r="Z277" s="140"/>
      <c r="AA277" s="140"/>
      <c r="AB277" s="140"/>
      <c r="AC277" s="140"/>
      <c r="AD277" s="140"/>
      <c r="AE277" s="140"/>
      <c r="AF277" s="140"/>
      <c r="AG277" s="140"/>
      <c r="AH277" s="140"/>
      <c r="AI277" s="140"/>
      <c r="AJ277" s="140"/>
      <c r="AK277" s="140"/>
      <c r="AL277" s="126"/>
      <c r="AM277" s="134">
        <f t="shared" ref="AM277:AM340" ca="1" si="272">AM276</f>
        <v>3</v>
      </c>
    </row>
    <row r="278" spans="1:39">
      <c r="A278" s="147"/>
      <c r="B278" s="136"/>
      <c r="C278" s="136"/>
      <c r="D278" s="136"/>
      <c r="E278" s="137">
        <f>INT((F278-LOOKUP(F278,DATE(YEAR(F278)+{-1;0;1},1,3)-WEEKDAY(DATE(YEAR(F278)+{-1;0;1},1,3))+2))/7)+1</f>
        <v>37</v>
      </c>
      <c r="F278" s="131">
        <f t="shared" ref="F278" si="273">F276+1</f>
        <v>42994</v>
      </c>
      <c r="G278" s="132" t="s">
        <v>74</v>
      </c>
      <c r="H278" s="133"/>
      <c r="I278" s="133"/>
      <c r="J278" s="133"/>
      <c r="K278" s="133"/>
      <c r="L278" s="133"/>
      <c r="M278" s="133"/>
      <c r="N278" s="133"/>
      <c r="O278" s="133"/>
      <c r="P278" s="133"/>
      <c r="Q278" s="133"/>
      <c r="R278" s="133"/>
      <c r="S278" s="133"/>
      <c r="T278" s="133"/>
      <c r="U278" s="133"/>
      <c r="V278" s="133"/>
      <c r="W278" s="133"/>
      <c r="X278" s="133"/>
      <c r="Y278" s="133"/>
      <c r="Z278" s="133"/>
      <c r="AA278" s="133"/>
      <c r="AB278" s="133"/>
      <c r="AC278" s="133"/>
      <c r="AD278" s="133"/>
      <c r="AE278" s="133"/>
      <c r="AF278" s="133"/>
      <c r="AG278" s="133"/>
      <c r="AH278" s="133"/>
      <c r="AI278" s="133"/>
      <c r="AJ278" s="133"/>
      <c r="AK278" s="133"/>
      <c r="AL278" s="126"/>
      <c r="AM278" s="134">
        <f t="array" aca="1" ref="AM278" ca="1">IF(OR($F278=Fériés),0,IF(OR(TEXT(WEEKDAY($F278),"JJJJ")=Jours_chômés),1,3))</f>
        <v>1</v>
      </c>
    </row>
    <row r="279" spans="1:39">
      <c r="A279" s="147"/>
      <c r="B279" s="136"/>
      <c r="C279" s="136"/>
      <c r="D279" s="136"/>
      <c r="E279" s="137">
        <f>INT((F278-LOOKUP(F278,DATE(YEAR(F278)+{-1;0;1},1,3)-WEEKDAY(DATE(YEAR(F278)+{-1;0;1},1,3))+2))/7)+1</f>
        <v>37</v>
      </c>
      <c r="F279" s="138" t="str">
        <f ca="1">IF(ISERROR(VLOOKUP(F278,Fériés,1,FALSE)),PROPER(TEXT(F278,"JJJJ")),OFFSET(INDEX(Fériés,MATCH(F278,Fériés,0),),,1))</f>
        <v>Samedi</v>
      </c>
      <c r="G279" s="139" t="s">
        <v>121</v>
      </c>
      <c r="H279" s="140"/>
      <c r="I279" s="140"/>
      <c r="J279" s="140"/>
      <c r="K279" s="140"/>
      <c r="L279" s="140"/>
      <c r="M279" s="140"/>
      <c r="N279" s="140"/>
      <c r="O279" s="140"/>
      <c r="P279" s="140"/>
      <c r="Q279" s="140"/>
      <c r="R279" s="140"/>
      <c r="S279" s="140"/>
      <c r="T279" s="140"/>
      <c r="U279" s="140"/>
      <c r="V279" s="140"/>
      <c r="W279" s="140"/>
      <c r="X279" s="140"/>
      <c r="Y279" s="140"/>
      <c r="Z279" s="140"/>
      <c r="AA279" s="140"/>
      <c r="AB279" s="140"/>
      <c r="AC279" s="140"/>
      <c r="AD279" s="140"/>
      <c r="AE279" s="140"/>
      <c r="AF279" s="140"/>
      <c r="AG279" s="140"/>
      <c r="AH279" s="140"/>
      <c r="AI279" s="140"/>
      <c r="AJ279" s="140"/>
      <c r="AK279" s="140"/>
      <c r="AL279" s="126"/>
      <c r="AM279" s="134">
        <f t="shared" ref="AM279:AM342" ca="1" si="274">AM278</f>
        <v>1</v>
      </c>
    </row>
    <row r="280" spans="1:39">
      <c r="A280" s="147"/>
      <c r="B280" s="136"/>
      <c r="C280" s="136"/>
      <c r="D280" s="136"/>
      <c r="E280" s="137">
        <f>INT((F280-LOOKUP(F280,DATE(YEAR(F280)+{-1;0;1},1,3)-WEEKDAY(DATE(YEAR(F280)+{-1;0;1},1,3))+2))/7)+1</f>
        <v>37</v>
      </c>
      <c r="F280" s="131">
        <f t="shared" ref="F280" si="275">F278+1</f>
        <v>42995</v>
      </c>
      <c r="G280" s="132" t="s">
        <v>74</v>
      </c>
      <c r="H280" s="133"/>
      <c r="I280" s="133"/>
      <c r="J280" s="133"/>
      <c r="K280" s="133"/>
      <c r="L280" s="133"/>
      <c r="M280" s="133"/>
      <c r="N280" s="133"/>
      <c r="O280" s="133"/>
      <c r="P280" s="133"/>
      <c r="Q280" s="133"/>
      <c r="R280" s="133"/>
      <c r="S280" s="133"/>
      <c r="T280" s="133"/>
      <c r="U280" s="133"/>
      <c r="V280" s="133"/>
      <c r="W280" s="133"/>
      <c r="X280" s="133"/>
      <c r="Y280" s="133"/>
      <c r="Z280" s="133"/>
      <c r="AA280" s="133"/>
      <c r="AB280" s="133"/>
      <c r="AC280" s="133"/>
      <c r="AD280" s="133"/>
      <c r="AE280" s="133"/>
      <c r="AF280" s="133"/>
      <c r="AG280" s="133"/>
      <c r="AH280" s="133"/>
      <c r="AI280" s="133"/>
      <c r="AJ280" s="133"/>
      <c r="AK280" s="133"/>
      <c r="AL280" s="126"/>
      <c r="AM280" s="134">
        <f t="array" aca="1" ref="AM280" ca="1">IF(OR($F280=Fériés),0,IF(OR(TEXT(WEEKDAY($F280),"JJJJ")=Jours_chômés),1,3))</f>
        <v>1</v>
      </c>
    </row>
    <row r="281" spans="1:39">
      <c r="A281" s="147"/>
      <c r="B281" s="136"/>
      <c r="C281" s="136"/>
      <c r="D281" s="136"/>
      <c r="E281" s="137">
        <f>INT((F280-LOOKUP(F280,DATE(YEAR(F280)+{-1;0;1},1,3)-WEEKDAY(DATE(YEAR(F280)+{-1;0;1},1,3))+2))/7)+1</f>
        <v>37</v>
      </c>
      <c r="F281" s="138" t="str">
        <f ca="1">IF(ISERROR(VLOOKUP(F280,Fériés,1,FALSE)),PROPER(TEXT(F280,"JJJJ")),OFFSET(INDEX(Fériés,MATCH(F280,Fériés,0),),,1))</f>
        <v>Dimanche</v>
      </c>
      <c r="G281" s="139" t="s">
        <v>121</v>
      </c>
      <c r="H281" s="140"/>
      <c r="I281" s="140"/>
      <c r="J281" s="140"/>
      <c r="K281" s="140"/>
      <c r="L281" s="140"/>
      <c r="M281" s="140"/>
      <c r="N281" s="140"/>
      <c r="O281" s="140"/>
      <c r="P281" s="140"/>
      <c r="Q281" s="140"/>
      <c r="R281" s="140"/>
      <c r="S281" s="140"/>
      <c r="T281" s="140"/>
      <c r="U281" s="140"/>
      <c r="V281" s="140"/>
      <c r="W281" s="140"/>
      <c r="X281" s="140"/>
      <c r="Y281" s="140"/>
      <c r="Z281" s="140"/>
      <c r="AA281" s="140"/>
      <c r="AB281" s="140"/>
      <c r="AC281" s="140"/>
      <c r="AD281" s="140"/>
      <c r="AE281" s="140"/>
      <c r="AF281" s="140"/>
      <c r="AG281" s="140"/>
      <c r="AH281" s="140"/>
      <c r="AI281" s="140"/>
      <c r="AJ281" s="140"/>
      <c r="AK281" s="140"/>
      <c r="AL281" s="126"/>
      <c r="AM281" s="134">
        <f t="shared" ref="AM281:AM344" ca="1" si="276">AM280</f>
        <v>1</v>
      </c>
    </row>
    <row r="282" spans="1:39">
      <c r="A282" s="147"/>
      <c r="B282" s="136"/>
      <c r="C282" s="136"/>
      <c r="D282" s="136"/>
      <c r="E282" s="137">
        <f>INT((F282-LOOKUP(F282,DATE(YEAR(F282)+{-1;0;1},1,3)-WEEKDAY(DATE(YEAR(F282)+{-1;0;1},1,3))+2))/7)+1</f>
        <v>38</v>
      </c>
      <c r="F282" s="131">
        <f t="shared" ref="F282" si="277">F280+1</f>
        <v>42996</v>
      </c>
      <c r="G282" s="132" t="s">
        <v>74</v>
      </c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  <c r="S282" s="133"/>
      <c r="T282" s="133"/>
      <c r="U282" s="133"/>
      <c r="V282" s="133"/>
      <c r="W282" s="133"/>
      <c r="X282" s="133"/>
      <c r="Y282" s="133"/>
      <c r="Z282" s="133"/>
      <c r="AA282" s="133"/>
      <c r="AB282" s="133"/>
      <c r="AC282" s="133"/>
      <c r="AD282" s="133"/>
      <c r="AE282" s="133"/>
      <c r="AF282" s="133"/>
      <c r="AG282" s="133"/>
      <c r="AH282" s="133"/>
      <c r="AI282" s="133"/>
      <c r="AJ282" s="133"/>
      <c r="AK282" s="133"/>
      <c r="AL282" s="126"/>
      <c r="AM282" s="134">
        <f t="array" aca="1" ref="AM282" ca="1">IF(OR($F282=Fériés),0,IF(OR(TEXT(WEEKDAY($F282),"JJJJ")=Jours_chômés),1,3))</f>
        <v>3</v>
      </c>
    </row>
    <row r="283" spans="1:39">
      <c r="A283" s="147"/>
      <c r="B283" s="136"/>
      <c r="C283" s="136"/>
      <c r="D283" s="136"/>
      <c r="E283" s="137">
        <f>INT((F282-LOOKUP(F282,DATE(YEAR(F282)+{-1;0;1},1,3)-WEEKDAY(DATE(YEAR(F282)+{-1;0;1},1,3))+2))/7)+1</f>
        <v>38</v>
      </c>
      <c r="F283" s="138" t="str">
        <f ca="1">IF(ISERROR(VLOOKUP(F282,Fériés,1,FALSE)),PROPER(TEXT(F282,"JJJJ")),OFFSET(INDEX(Fériés,MATCH(F282,Fériés,0),),,1))</f>
        <v>Lundi</v>
      </c>
      <c r="G283" s="139" t="s">
        <v>121</v>
      </c>
      <c r="H283" s="140"/>
      <c r="I283" s="140"/>
      <c r="J283" s="140"/>
      <c r="K283" s="140"/>
      <c r="L283" s="140"/>
      <c r="M283" s="140"/>
      <c r="N283" s="140"/>
      <c r="O283" s="140"/>
      <c r="P283" s="140"/>
      <c r="Q283" s="140"/>
      <c r="R283" s="140"/>
      <c r="S283" s="140"/>
      <c r="T283" s="140"/>
      <c r="U283" s="140"/>
      <c r="V283" s="140"/>
      <c r="W283" s="140"/>
      <c r="X283" s="140"/>
      <c r="Y283" s="140"/>
      <c r="Z283" s="140"/>
      <c r="AA283" s="140"/>
      <c r="AB283" s="140"/>
      <c r="AC283" s="140"/>
      <c r="AD283" s="140"/>
      <c r="AE283" s="140"/>
      <c r="AF283" s="140"/>
      <c r="AG283" s="140"/>
      <c r="AH283" s="140"/>
      <c r="AI283" s="140"/>
      <c r="AJ283" s="140"/>
      <c r="AK283" s="140"/>
      <c r="AL283" s="126"/>
      <c r="AM283" s="134">
        <f t="shared" ref="AM283:AM346" ca="1" si="278">AM282</f>
        <v>3</v>
      </c>
    </row>
    <row r="284" spans="1:39">
      <c r="A284" s="147"/>
      <c r="B284" s="136"/>
      <c r="C284" s="136"/>
      <c r="D284" s="136"/>
      <c r="E284" s="137">
        <f>INT((F284-LOOKUP(F284,DATE(YEAR(F284)+{-1;0;1},1,3)-WEEKDAY(DATE(YEAR(F284)+{-1;0;1},1,3))+2))/7)+1</f>
        <v>38</v>
      </c>
      <c r="F284" s="131">
        <f t="shared" ref="F284" si="279">F282+1</f>
        <v>42997</v>
      </c>
      <c r="G284" s="132" t="s">
        <v>74</v>
      </c>
      <c r="H284" s="133"/>
      <c r="I284" s="133"/>
      <c r="J284" s="133"/>
      <c r="K284" s="133"/>
      <c r="L284" s="133"/>
      <c r="M284" s="133"/>
      <c r="N284" s="133"/>
      <c r="O284" s="133"/>
      <c r="P284" s="133"/>
      <c r="Q284" s="133"/>
      <c r="R284" s="133"/>
      <c r="S284" s="133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3"/>
      <c r="AF284" s="133"/>
      <c r="AG284" s="133"/>
      <c r="AH284" s="133"/>
      <c r="AI284" s="133"/>
      <c r="AJ284" s="133"/>
      <c r="AK284" s="133"/>
      <c r="AL284" s="126"/>
      <c r="AM284" s="134">
        <f t="array" aca="1" ref="AM284" ca="1">IF(OR($F284=Fériés),0,IF(OR(TEXT(WEEKDAY($F284),"JJJJ")=Jours_chômés),1,3))</f>
        <v>3</v>
      </c>
    </row>
    <row r="285" spans="1:39">
      <c r="A285" s="147"/>
      <c r="B285" s="136"/>
      <c r="C285" s="136"/>
      <c r="D285" s="136"/>
      <c r="E285" s="137">
        <f>INT((F284-LOOKUP(F284,DATE(YEAR(F284)+{-1;0;1},1,3)-WEEKDAY(DATE(YEAR(F284)+{-1;0;1},1,3))+2))/7)+1</f>
        <v>38</v>
      </c>
      <c r="F285" s="138" t="str">
        <f ca="1">IF(ISERROR(VLOOKUP(F284,Fériés,1,FALSE)),PROPER(TEXT(F284,"JJJJ")),OFFSET(INDEX(Fériés,MATCH(F284,Fériés,0),),,1))</f>
        <v>Mardi</v>
      </c>
      <c r="G285" s="139" t="s">
        <v>121</v>
      </c>
      <c r="H285" s="140"/>
      <c r="I285" s="140"/>
      <c r="J285" s="140"/>
      <c r="K285" s="140"/>
      <c r="L285" s="140"/>
      <c r="M285" s="140"/>
      <c r="N285" s="140"/>
      <c r="O285" s="140"/>
      <c r="P285" s="140"/>
      <c r="Q285" s="140"/>
      <c r="R285" s="140"/>
      <c r="S285" s="140"/>
      <c r="T285" s="140"/>
      <c r="U285" s="140"/>
      <c r="V285" s="140"/>
      <c r="W285" s="140"/>
      <c r="X285" s="140"/>
      <c r="Y285" s="140"/>
      <c r="Z285" s="140"/>
      <c r="AA285" s="140"/>
      <c r="AB285" s="140"/>
      <c r="AC285" s="140"/>
      <c r="AD285" s="140"/>
      <c r="AE285" s="140"/>
      <c r="AF285" s="140"/>
      <c r="AG285" s="140"/>
      <c r="AH285" s="140"/>
      <c r="AI285" s="140"/>
      <c r="AJ285" s="140"/>
      <c r="AK285" s="140"/>
      <c r="AL285" s="126"/>
      <c r="AM285" s="134">
        <f t="shared" ref="AM285:AM348" ca="1" si="280">AM284</f>
        <v>3</v>
      </c>
    </row>
    <row r="286" spans="1:39">
      <c r="A286" s="147"/>
      <c r="B286" s="136"/>
      <c r="C286" s="136"/>
      <c r="D286" s="136"/>
      <c r="E286" s="137">
        <f>INT((F286-LOOKUP(F286,DATE(YEAR(F286)+{-1;0;1},1,3)-WEEKDAY(DATE(YEAR(F286)+{-1;0;1},1,3))+2))/7)+1</f>
        <v>38</v>
      </c>
      <c r="F286" s="131">
        <f t="shared" ref="F286" si="281">F284+1</f>
        <v>42998</v>
      </c>
      <c r="G286" s="132" t="s">
        <v>74</v>
      </c>
      <c r="H286" s="133"/>
      <c r="I286" s="133"/>
      <c r="J286" s="133"/>
      <c r="K286" s="133"/>
      <c r="L286" s="133"/>
      <c r="M286" s="133"/>
      <c r="N286" s="133"/>
      <c r="O286" s="133"/>
      <c r="P286" s="133"/>
      <c r="Q286" s="133"/>
      <c r="R286" s="133"/>
      <c r="S286" s="133"/>
      <c r="T286" s="133"/>
      <c r="U286" s="133"/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3"/>
      <c r="AF286" s="133"/>
      <c r="AG286" s="133"/>
      <c r="AH286" s="133"/>
      <c r="AI286" s="133"/>
      <c r="AJ286" s="133"/>
      <c r="AK286" s="133"/>
      <c r="AL286" s="126"/>
      <c r="AM286" s="134">
        <f t="array" aca="1" ref="AM286" ca="1">IF(OR($F286=Fériés),0,IF(OR(TEXT(WEEKDAY($F286),"JJJJ")=Jours_chômés),1,3))</f>
        <v>3</v>
      </c>
    </row>
    <row r="287" spans="1:39">
      <c r="A287" s="147"/>
      <c r="B287" s="136"/>
      <c r="C287" s="136"/>
      <c r="D287" s="136"/>
      <c r="E287" s="137">
        <f>INT((F286-LOOKUP(F286,DATE(YEAR(F286)+{-1;0;1},1,3)-WEEKDAY(DATE(YEAR(F286)+{-1;0;1},1,3))+2))/7)+1</f>
        <v>38</v>
      </c>
      <c r="F287" s="138" t="str">
        <f ca="1">IF(ISERROR(VLOOKUP(F286,Fériés,1,FALSE)),PROPER(TEXT(F286,"JJJJ")),OFFSET(INDEX(Fériés,MATCH(F286,Fériés,0),),,1))</f>
        <v>Mercredi</v>
      </c>
      <c r="G287" s="139" t="s">
        <v>121</v>
      </c>
      <c r="H287" s="140"/>
      <c r="I287" s="140"/>
      <c r="J287" s="140"/>
      <c r="K287" s="140"/>
      <c r="L287" s="140"/>
      <c r="M287" s="140"/>
      <c r="N287" s="140"/>
      <c r="O287" s="140"/>
      <c r="P287" s="140"/>
      <c r="Q287" s="140"/>
      <c r="R287" s="140"/>
      <c r="S287" s="140"/>
      <c r="T287" s="140"/>
      <c r="U287" s="140"/>
      <c r="V287" s="140"/>
      <c r="W287" s="140"/>
      <c r="X287" s="140"/>
      <c r="Y287" s="140"/>
      <c r="Z287" s="140"/>
      <c r="AA287" s="140"/>
      <c r="AB287" s="140"/>
      <c r="AC287" s="140"/>
      <c r="AD287" s="140"/>
      <c r="AE287" s="140"/>
      <c r="AF287" s="140"/>
      <c r="AG287" s="140"/>
      <c r="AH287" s="140"/>
      <c r="AI287" s="140"/>
      <c r="AJ287" s="140"/>
      <c r="AK287" s="140"/>
      <c r="AL287" s="126"/>
      <c r="AM287" s="134">
        <f t="shared" ref="AM287:AM350" ca="1" si="282">AM286</f>
        <v>3</v>
      </c>
    </row>
    <row r="288" spans="1:39">
      <c r="A288" s="135"/>
      <c r="B288" s="136"/>
      <c r="C288" s="136"/>
      <c r="D288" s="136"/>
      <c r="E288" s="137">
        <f>INT((F288-LOOKUP(F288,DATE(YEAR(F288)+{-1;0;1},1,3)-WEEKDAY(DATE(YEAR(F288)+{-1;0;1},1,3))+2))/7)+1</f>
        <v>38</v>
      </c>
      <c r="F288" s="131">
        <f t="shared" ref="F288" si="283">F286+1</f>
        <v>42999</v>
      </c>
      <c r="G288" s="132" t="s">
        <v>74</v>
      </c>
      <c r="H288" s="133"/>
      <c r="I288" s="133"/>
      <c r="J288" s="133"/>
      <c r="K288" s="133"/>
      <c r="L288" s="133"/>
      <c r="M288" s="133"/>
      <c r="N288" s="133"/>
      <c r="O288" s="133"/>
      <c r="P288" s="133"/>
      <c r="Q288" s="133"/>
      <c r="R288" s="133"/>
      <c r="S288" s="133"/>
      <c r="T288" s="133"/>
      <c r="U288" s="133"/>
      <c r="V288" s="133"/>
      <c r="W288" s="133"/>
      <c r="X288" s="133"/>
      <c r="Y288" s="133"/>
      <c r="Z288" s="133"/>
      <c r="AA288" s="133"/>
      <c r="AB288" s="133"/>
      <c r="AC288" s="133"/>
      <c r="AD288" s="133"/>
      <c r="AE288" s="133"/>
      <c r="AF288" s="133"/>
      <c r="AG288" s="133"/>
      <c r="AH288" s="133"/>
      <c r="AI288" s="133"/>
      <c r="AJ288" s="133"/>
      <c r="AK288" s="133"/>
      <c r="AL288" s="126"/>
      <c r="AM288" s="134">
        <f t="array" aca="1" ref="AM288" ca="1">IF(OR($F288=Fériés),0,IF(OR(TEXT(WEEKDAY($F288),"JJJJ")=Jours_chômés),1,3))</f>
        <v>3</v>
      </c>
    </row>
    <row r="289" spans="1:39">
      <c r="A289" s="135"/>
      <c r="B289" s="136"/>
      <c r="C289" s="136"/>
      <c r="D289" s="136"/>
      <c r="E289" s="137">
        <f>INT((F288-LOOKUP(F288,DATE(YEAR(F288)+{-1;0;1},1,3)-WEEKDAY(DATE(YEAR(F288)+{-1;0;1},1,3))+2))/7)+1</f>
        <v>38</v>
      </c>
      <c r="F289" s="138" t="str">
        <f ca="1">IF(ISERROR(VLOOKUP(F288,Fériés,1,FALSE)),PROPER(TEXT(F288,"JJJJ")),OFFSET(INDEX(Fériés,MATCH(F288,Fériés,0),),,1))</f>
        <v>Jeudi</v>
      </c>
      <c r="G289" s="139" t="s">
        <v>121</v>
      </c>
      <c r="H289" s="140"/>
      <c r="I289" s="140"/>
      <c r="J289" s="140"/>
      <c r="K289" s="140"/>
      <c r="L289" s="140"/>
      <c r="M289" s="140"/>
      <c r="N289" s="140"/>
      <c r="O289" s="140"/>
      <c r="P289" s="140"/>
      <c r="Q289" s="140"/>
      <c r="R289" s="140"/>
      <c r="S289" s="140"/>
      <c r="T289" s="140"/>
      <c r="U289" s="140"/>
      <c r="V289" s="140"/>
      <c r="W289" s="140"/>
      <c r="X289" s="140"/>
      <c r="Y289" s="140"/>
      <c r="Z289" s="140"/>
      <c r="AA289" s="140"/>
      <c r="AB289" s="140"/>
      <c r="AC289" s="140"/>
      <c r="AD289" s="140"/>
      <c r="AE289" s="140"/>
      <c r="AF289" s="140"/>
      <c r="AG289" s="140"/>
      <c r="AH289" s="140"/>
      <c r="AI289" s="140"/>
      <c r="AJ289" s="140"/>
      <c r="AK289" s="140"/>
      <c r="AL289" s="126"/>
      <c r="AM289" s="134">
        <f t="shared" ref="AM289:AM352" ca="1" si="284">AM288</f>
        <v>3</v>
      </c>
    </row>
    <row r="290" spans="1:39">
      <c r="A290" s="135"/>
      <c r="B290" s="136"/>
      <c r="C290" s="136"/>
      <c r="D290" s="136"/>
      <c r="E290" s="137">
        <f>INT((F290-LOOKUP(F290,DATE(YEAR(F290)+{-1;0;1},1,3)-WEEKDAY(DATE(YEAR(F290)+{-1;0;1},1,3))+2))/7)+1</f>
        <v>38</v>
      </c>
      <c r="F290" s="131">
        <f t="shared" ref="F290" si="285">F288+1</f>
        <v>43000</v>
      </c>
      <c r="G290" s="132" t="s">
        <v>74</v>
      </c>
      <c r="H290" s="133"/>
      <c r="I290" s="133"/>
      <c r="J290" s="133"/>
      <c r="K290" s="133"/>
      <c r="L290" s="133"/>
      <c r="M290" s="133"/>
      <c r="N290" s="133"/>
      <c r="O290" s="133"/>
      <c r="P290" s="133"/>
      <c r="Q290" s="133"/>
      <c r="R290" s="133"/>
      <c r="S290" s="133"/>
      <c r="T290" s="133"/>
      <c r="U290" s="133"/>
      <c r="V290" s="133"/>
      <c r="W290" s="133"/>
      <c r="X290" s="133"/>
      <c r="Y290" s="133"/>
      <c r="Z290" s="133"/>
      <c r="AA290" s="133"/>
      <c r="AB290" s="133"/>
      <c r="AC290" s="133"/>
      <c r="AD290" s="133"/>
      <c r="AE290" s="133"/>
      <c r="AF290" s="133"/>
      <c r="AG290" s="133"/>
      <c r="AH290" s="133"/>
      <c r="AI290" s="133"/>
      <c r="AJ290" s="133"/>
      <c r="AK290" s="133"/>
      <c r="AL290" s="126"/>
      <c r="AM290" s="134">
        <f t="array" aca="1" ref="AM290" ca="1">IF(OR($F290=Fériés),0,IF(OR(TEXT(WEEKDAY($F290),"JJJJ")=Jours_chômés),1,3))</f>
        <v>3</v>
      </c>
    </row>
    <row r="291" spans="1:39">
      <c r="A291" s="135"/>
      <c r="B291" s="136"/>
      <c r="C291" s="136"/>
      <c r="D291" s="136"/>
      <c r="E291" s="137">
        <f>INT((F290-LOOKUP(F290,DATE(YEAR(F290)+{-1;0;1},1,3)-WEEKDAY(DATE(YEAR(F290)+{-1;0;1},1,3))+2))/7)+1</f>
        <v>38</v>
      </c>
      <c r="F291" s="138" t="str">
        <f ca="1">IF(ISERROR(VLOOKUP(F290,Fériés,1,FALSE)),PROPER(TEXT(F290,"JJJJ")),OFFSET(INDEX(Fériés,MATCH(F290,Fériés,0),),,1))</f>
        <v>Vendredi</v>
      </c>
      <c r="G291" s="139" t="s">
        <v>121</v>
      </c>
      <c r="H291" s="140"/>
      <c r="I291" s="140"/>
      <c r="J291" s="140"/>
      <c r="K291" s="140"/>
      <c r="L291" s="140"/>
      <c r="M291" s="140"/>
      <c r="N291" s="140"/>
      <c r="O291" s="140"/>
      <c r="P291" s="140"/>
      <c r="Q291" s="140"/>
      <c r="R291" s="140"/>
      <c r="S291" s="140"/>
      <c r="T291" s="140"/>
      <c r="U291" s="140"/>
      <c r="V291" s="140"/>
      <c r="W291" s="140"/>
      <c r="X291" s="140"/>
      <c r="Y291" s="140"/>
      <c r="Z291" s="140"/>
      <c r="AA291" s="140"/>
      <c r="AB291" s="140"/>
      <c r="AC291" s="140"/>
      <c r="AD291" s="140"/>
      <c r="AE291" s="140"/>
      <c r="AF291" s="140"/>
      <c r="AG291" s="140"/>
      <c r="AH291" s="140"/>
      <c r="AI291" s="140"/>
      <c r="AJ291" s="140"/>
      <c r="AK291" s="140"/>
      <c r="AL291" s="126"/>
      <c r="AM291" s="134">
        <f t="shared" ref="AM291:AM354" ca="1" si="286">AM290</f>
        <v>3</v>
      </c>
    </row>
    <row r="292" spans="1:39">
      <c r="A292" s="135"/>
      <c r="B292" s="136"/>
      <c r="C292" s="136"/>
      <c r="D292" s="136"/>
      <c r="E292" s="137">
        <f>INT((F292-LOOKUP(F292,DATE(YEAR(F292)+{-1;0;1},1,3)-WEEKDAY(DATE(YEAR(F292)+{-1;0;1},1,3))+2))/7)+1</f>
        <v>38</v>
      </c>
      <c r="F292" s="131">
        <f t="shared" ref="F292" si="287">F290+1</f>
        <v>43001</v>
      </c>
      <c r="G292" s="132" t="s">
        <v>74</v>
      </c>
      <c r="H292" s="133"/>
      <c r="I292" s="133"/>
      <c r="J292" s="133"/>
      <c r="K292" s="133"/>
      <c r="L292" s="133"/>
      <c r="M292" s="133"/>
      <c r="N292" s="133"/>
      <c r="O292" s="133"/>
      <c r="P292" s="133"/>
      <c r="Q292" s="133"/>
      <c r="R292" s="133"/>
      <c r="S292" s="133"/>
      <c r="T292" s="133"/>
      <c r="U292" s="133"/>
      <c r="V292" s="133"/>
      <c r="W292" s="133"/>
      <c r="X292" s="133"/>
      <c r="Y292" s="133"/>
      <c r="Z292" s="133"/>
      <c r="AA292" s="133"/>
      <c r="AB292" s="133"/>
      <c r="AC292" s="133"/>
      <c r="AD292" s="133"/>
      <c r="AE292" s="133"/>
      <c r="AF292" s="133"/>
      <c r="AG292" s="133"/>
      <c r="AH292" s="133"/>
      <c r="AI292" s="133"/>
      <c r="AJ292" s="133"/>
      <c r="AK292" s="133"/>
      <c r="AL292" s="126"/>
      <c r="AM292" s="134">
        <f t="array" aca="1" ref="AM292" ca="1">IF(OR($F292=Fériés),0,IF(OR(TEXT(WEEKDAY($F292),"JJJJ")=Jours_chômés),1,3))</f>
        <v>1</v>
      </c>
    </row>
    <row r="293" spans="1:39">
      <c r="A293" s="135"/>
      <c r="B293" s="136"/>
      <c r="C293" s="136"/>
      <c r="D293" s="136"/>
      <c r="E293" s="137">
        <f>INT((F292-LOOKUP(F292,DATE(YEAR(F292)+{-1;0;1},1,3)-WEEKDAY(DATE(YEAR(F292)+{-1;0;1},1,3))+2))/7)+1</f>
        <v>38</v>
      </c>
      <c r="F293" s="138" t="str">
        <f ca="1">IF(ISERROR(VLOOKUP(F292,Fériés,1,FALSE)),PROPER(TEXT(F292,"JJJJ")),OFFSET(INDEX(Fériés,MATCH(F292,Fériés,0),),,1))</f>
        <v>Samedi</v>
      </c>
      <c r="G293" s="139" t="s">
        <v>121</v>
      </c>
      <c r="H293" s="140"/>
      <c r="I293" s="140"/>
      <c r="J293" s="140"/>
      <c r="K293" s="140"/>
      <c r="L293" s="140"/>
      <c r="M293" s="140"/>
      <c r="N293" s="140"/>
      <c r="O293" s="140"/>
      <c r="P293" s="140"/>
      <c r="Q293" s="140"/>
      <c r="R293" s="140"/>
      <c r="S293" s="140"/>
      <c r="T293" s="140"/>
      <c r="U293" s="140"/>
      <c r="V293" s="140"/>
      <c r="W293" s="140"/>
      <c r="X293" s="140"/>
      <c r="Y293" s="140"/>
      <c r="Z293" s="140"/>
      <c r="AA293" s="140"/>
      <c r="AB293" s="140"/>
      <c r="AC293" s="140"/>
      <c r="AD293" s="140"/>
      <c r="AE293" s="140"/>
      <c r="AF293" s="140"/>
      <c r="AG293" s="140"/>
      <c r="AH293" s="140"/>
      <c r="AI293" s="140"/>
      <c r="AJ293" s="140"/>
      <c r="AK293" s="140"/>
      <c r="AL293" s="126"/>
      <c r="AM293" s="134">
        <f t="shared" ref="AM293:AM356" ca="1" si="288">AM292</f>
        <v>1</v>
      </c>
    </row>
    <row r="294" spans="1:39">
      <c r="A294" s="135"/>
      <c r="B294" s="136"/>
      <c r="C294" s="136"/>
      <c r="D294" s="136"/>
      <c r="E294" s="137">
        <f>INT((F294-LOOKUP(F294,DATE(YEAR(F294)+{-1;0;1},1,3)-WEEKDAY(DATE(YEAR(F294)+{-1;0;1},1,3))+2))/7)+1</f>
        <v>38</v>
      </c>
      <c r="F294" s="131">
        <f t="shared" ref="F294" si="289">F292+1</f>
        <v>43002</v>
      </c>
      <c r="G294" s="132" t="s">
        <v>74</v>
      </c>
      <c r="H294" s="133"/>
      <c r="I294" s="133"/>
      <c r="J294" s="133"/>
      <c r="K294" s="133"/>
      <c r="L294" s="133"/>
      <c r="M294" s="133"/>
      <c r="N294" s="133"/>
      <c r="O294" s="133"/>
      <c r="P294" s="133"/>
      <c r="Q294" s="133"/>
      <c r="R294" s="133"/>
      <c r="S294" s="133"/>
      <c r="T294" s="133"/>
      <c r="U294" s="133"/>
      <c r="V294" s="133"/>
      <c r="W294" s="133"/>
      <c r="X294" s="133"/>
      <c r="Y294" s="133"/>
      <c r="Z294" s="133"/>
      <c r="AA294" s="133"/>
      <c r="AB294" s="133"/>
      <c r="AC294" s="133"/>
      <c r="AD294" s="133"/>
      <c r="AE294" s="133"/>
      <c r="AF294" s="133"/>
      <c r="AG294" s="133"/>
      <c r="AH294" s="133"/>
      <c r="AI294" s="133"/>
      <c r="AJ294" s="133"/>
      <c r="AK294" s="133"/>
      <c r="AL294" s="126"/>
      <c r="AM294" s="134">
        <f t="array" aca="1" ref="AM294" ca="1">IF(OR($F294=Fériés),0,IF(OR(TEXT(WEEKDAY($F294),"JJJJ")=Jours_chômés),1,3))</f>
        <v>1</v>
      </c>
    </row>
    <row r="295" spans="1:39">
      <c r="A295" s="135"/>
      <c r="B295" s="136"/>
      <c r="C295" s="136"/>
      <c r="D295" s="136"/>
      <c r="E295" s="137">
        <f>INT((F294-LOOKUP(F294,DATE(YEAR(F294)+{-1;0;1},1,3)-WEEKDAY(DATE(YEAR(F294)+{-1;0;1},1,3))+2))/7)+1</f>
        <v>38</v>
      </c>
      <c r="F295" s="138" t="str">
        <f ca="1">IF(ISERROR(VLOOKUP(F294,Fériés,1,FALSE)),PROPER(TEXT(F294,"JJJJ")),OFFSET(INDEX(Fériés,MATCH(F294,Fériés,0),),,1))</f>
        <v>Dimanche</v>
      </c>
      <c r="G295" s="139" t="s">
        <v>121</v>
      </c>
      <c r="H295" s="140"/>
      <c r="I295" s="140"/>
      <c r="J295" s="140"/>
      <c r="K295" s="140"/>
      <c r="L295" s="140"/>
      <c r="M295" s="140"/>
      <c r="N295" s="140"/>
      <c r="O295" s="140"/>
      <c r="P295" s="140"/>
      <c r="Q295" s="140"/>
      <c r="R295" s="140"/>
      <c r="S295" s="140"/>
      <c r="T295" s="140"/>
      <c r="U295" s="140"/>
      <c r="V295" s="140"/>
      <c r="W295" s="140"/>
      <c r="X295" s="140"/>
      <c r="Y295" s="140"/>
      <c r="Z295" s="140"/>
      <c r="AA295" s="140"/>
      <c r="AB295" s="140"/>
      <c r="AC295" s="140"/>
      <c r="AD295" s="140"/>
      <c r="AE295" s="140"/>
      <c r="AF295" s="140"/>
      <c r="AG295" s="140"/>
      <c r="AH295" s="140"/>
      <c r="AI295" s="140"/>
      <c r="AJ295" s="140"/>
      <c r="AK295" s="140"/>
      <c r="AL295" s="126"/>
      <c r="AM295" s="134">
        <f t="shared" ref="AM295:AM358" ca="1" si="290">AM294</f>
        <v>1</v>
      </c>
    </row>
    <row r="296" spans="1:39">
      <c r="A296" s="135"/>
      <c r="B296" s="136"/>
      <c r="C296" s="136"/>
      <c r="D296" s="136"/>
      <c r="E296" s="137">
        <f>INT((F296-LOOKUP(F296,DATE(YEAR(F296)+{-1;0;1},1,3)-WEEKDAY(DATE(YEAR(F296)+{-1;0;1},1,3))+2))/7)+1</f>
        <v>39</v>
      </c>
      <c r="F296" s="131">
        <f t="shared" ref="F296" si="291">F294+1</f>
        <v>43003</v>
      </c>
      <c r="G296" s="132" t="s">
        <v>74</v>
      </c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  <c r="S296" s="133"/>
      <c r="T296" s="133"/>
      <c r="U296" s="133"/>
      <c r="V296" s="133"/>
      <c r="W296" s="133"/>
      <c r="X296" s="133"/>
      <c r="Y296" s="133"/>
      <c r="Z296" s="133"/>
      <c r="AA296" s="133"/>
      <c r="AB296" s="133"/>
      <c r="AC296" s="133"/>
      <c r="AD296" s="133"/>
      <c r="AE296" s="133"/>
      <c r="AF296" s="133"/>
      <c r="AG296" s="133"/>
      <c r="AH296" s="133"/>
      <c r="AI296" s="133"/>
      <c r="AJ296" s="133"/>
      <c r="AK296" s="133"/>
      <c r="AL296" s="126"/>
      <c r="AM296" s="134">
        <f t="array" aca="1" ref="AM296" ca="1">IF(OR($F296=Fériés),0,IF(OR(TEXT(WEEKDAY($F296),"JJJJ")=Jours_chômés),1,3))</f>
        <v>3</v>
      </c>
    </row>
    <row r="297" spans="1:39">
      <c r="A297" s="135"/>
      <c r="B297" s="136"/>
      <c r="C297" s="136"/>
      <c r="D297" s="136"/>
      <c r="E297" s="137">
        <f>INT((F296-LOOKUP(F296,DATE(YEAR(F296)+{-1;0;1},1,3)-WEEKDAY(DATE(YEAR(F296)+{-1;0;1},1,3))+2))/7)+1</f>
        <v>39</v>
      </c>
      <c r="F297" s="138" t="str">
        <f ca="1">IF(ISERROR(VLOOKUP(F296,Fériés,1,FALSE)),PROPER(TEXT(F296,"JJJJ")),OFFSET(INDEX(Fériés,MATCH(F296,Fériés,0),),,1))</f>
        <v>Lundi</v>
      </c>
      <c r="G297" s="139" t="s">
        <v>121</v>
      </c>
      <c r="H297" s="140"/>
      <c r="I297" s="140"/>
      <c r="J297" s="140"/>
      <c r="K297" s="140"/>
      <c r="L297" s="140"/>
      <c r="M297" s="140"/>
      <c r="N297" s="140"/>
      <c r="O297" s="140"/>
      <c r="P297" s="140"/>
      <c r="Q297" s="140"/>
      <c r="R297" s="140"/>
      <c r="S297" s="140"/>
      <c r="T297" s="140"/>
      <c r="U297" s="140"/>
      <c r="V297" s="140"/>
      <c r="W297" s="140"/>
      <c r="X297" s="140"/>
      <c r="Y297" s="140"/>
      <c r="Z297" s="140"/>
      <c r="AA297" s="140"/>
      <c r="AB297" s="140"/>
      <c r="AC297" s="140"/>
      <c r="AD297" s="140"/>
      <c r="AE297" s="140"/>
      <c r="AF297" s="140"/>
      <c r="AG297" s="140"/>
      <c r="AH297" s="140"/>
      <c r="AI297" s="140"/>
      <c r="AJ297" s="140"/>
      <c r="AK297" s="140"/>
      <c r="AL297" s="126"/>
      <c r="AM297" s="134">
        <f t="shared" ref="AM297:AM360" ca="1" si="292">AM296</f>
        <v>3</v>
      </c>
    </row>
    <row r="298" spans="1:39" ht="15" customHeight="1">
      <c r="A298" s="135"/>
      <c r="B298" s="136"/>
      <c r="C298" s="136"/>
      <c r="D298" s="136"/>
      <c r="E298" s="137">
        <f>INT((F298-LOOKUP(F298,DATE(YEAR(F298)+{-1;0;1},1,3)-WEEKDAY(DATE(YEAR(F298)+{-1;0;1},1,3))+2))/7)+1</f>
        <v>39</v>
      </c>
      <c r="F298" s="131">
        <f t="shared" ref="F298" si="293">F296+1</f>
        <v>43004</v>
      </c>
      <c r="G298" s="132" t="s">
        <v>74</v>
      </c>
      <c r="H298" s="133"/>
      <c r="I298" s="133"/>
      <c r="J298" s="133"/>
      <c r="K298" s="133"/>
      <c r="L298" s="133"/>
      <c r="M298" s="133"/>
      <c r="N298" s="133"/>
      <c r="O298" s="133"/>
      <c r="P298" s="133"/>
      <c r="Q298" s="133"/>
      <c r="R298" s="133"/>
      <c r="S298" s="133"/>
      <c r="T298" s="133"/>
      <c r="U298" s="133"/>
      <c r="V298" s="133"/>
      <c r="W298" s="133"/>
      <c r="X298" s="133"/>
      <c r="Y298" s="133"/>
      <c r="Z298" s="133"/>
      <c r="AA298" s="133"/>
      <c r="AB298" s="133"/>
      <c r="AC298" s="133"/>
      <c r="AD298" s="133"/>
      <c r="AE298" s="133"/>
      <c r="AF298" s="133"/>
      <c r="AG298" s="133"/>
      <c r="AH298" s="133"/>
      <c r="AI298" s="133"/>
      <c r="AJ298" s="133"/>
      <c r="AK298" s="133"/>
      <c r="AL298" s="126"/>
      <c r="AM298" s="134">
        <f t="array" aca="1" ref="AM298" ca="1">IF(OR($F298=Fériés),0,IF(OR(TEXT(WEEKDAY($F298),"JJJJ")=Jours_chômés),1,3))</f>
        <v>3</v>
      </c>
    </row>
    <row r="299" spans="1:39">
      <c r="A299" s="135"/>
      <c r="B299" s="136"/>
      <c r="C299" s="136"/>
      <c r="D299" s="136"/>
      <c r="E299" s="137">
        <f>INT((F298-LOOKUP(F298,DATE(YEAR(F298)+{-1;0;1},1,3)-WEEKDAY(DATE(YEAR(F298)+{-1;0;1},1,3))+2))/7)+1</f>
        <v>39</v>
      </c>
      <c r="F299" s="138" t="str">
        <f ca="1">IF(ISERROR(VLOOKUP(F298,Fériés,1,FALSE)),PROPER(TEXT(F298,"JJJJ")),OFFSET(INDEX(Fériés,MATCH(F298,Fériés,0),),,1))</f>
        <v>Mardi</v>
      </c>
      <c r="G299" s="139" t="s">
        <v>121</v>
      </c>
      <c r="H299" s="140"/>
      <c r="I299" s="140"/>
      <c r="J299" s="140"/>
      <c r="K299" s="140"/>
      <c r="L299" s="140"/>
      <c r="M299" s="140"/>
      <c r="N299" s="140"/>
      <c r="O299" s="140"/>
      <c r="P299" s="140"/>
      <c r="Q299" s="140"/>
      <c r="R299" s="140"/>
      <c r="S299" s="140"/>
      <c r="T299" s="140"/>
      <c r="U299" s="140"/>
      <c r="V299" s="140"/>
      <c r="W299" s="140"/>
      <c r="X299" s="140"/>
      <c r="Y299" s="140"/>
      <c r="Z299" s="140"/>
      <c r="AA299" s="140"/>
      <c r="AB299" s="140"/>
      <c r="AC299" s="140"/>
      <c r="AD299" s="140"/>
      <c r="AE299" s="140"/>
      <c r="AF299" s="140"/>
      <c r="AG299" s="140"/>
      <c r="AH299" s="140"/>
      <c r="AI299" s="140"/>
      <c r="AJ299" s="140"/>
      <c r="AK299" s="140"/>
      <c r="AL299" s="126"/>
      <c r="AM299" s="134">
        <f t="shared" ref="AM299:AM362" ca="1" si="294">AM298</f>
        <v>3</v>
      </c>
    </row>
    <row r="300" spans="1:39">
      <c r="A300" s="135"/>
      <c r="B300" s="136"/>
      <c r="C300" s="136"/>
      <c r="D300" s="136"/>
      <c r="E300" s="137">
        <f>INT((F300-LOOKUP(F300,DATE(YEAR(F300)+{-1;0;1},1,3)-WEEKDAY(DATE(YEAR(F300)+{-1;0;1},1,3))+2))/7)+1</f>
        <v>39</v>
      </c>
      <c r="F300" s="131">
        <f t="shared" ref="F300" si="295">F298+1</f>
        <v>43005</v>
      </c>
      <c r="G300" s="132" t="s">
        <v>74</v>
      </c>
      <c r="H300" s="133"/>
      <c r="I300" s="133"/>
      <c r="J300" s="133"/>
      <c r="K300" s="133"/>
      <c r="L300" s="133"/>
      <c r="M300" s="133"/>
      <c r="N300" s="133"/>
      <c r="O300" s="133"/>
      <c r="P300" s="133"/>
      <c r="Q300" s="133"/>
      <c r="R300" s="133"/>
      <c r="S300" s="133"/>
      <c r="T300" s="133"/>
      <c r="U300" s="133"/>
      <c r="V300" s="133"/>
      <c r="W300" s="133"/>
      <c r="X300" s="133"/>
      <c r="Y300" s="133"/>
      <c r="Z300" s="133"/>
      <c r="AA300" s="133"/>
      <c r="AB300" s="133"/>
      <c r="AC300" s="133"/>
      <c r="AD300" s="133"/>
      <c r="AE300" s="133"/>
      <c r="AF300" s="133"/>
      <c r="AG300" s="133"/>
      <c r="AH300" s="133"/>
      <c r="AI300" s="133"/>
      <c r="AJ300" s="133"/>
      <c r="AK300" s="133"/>
      <c r="AL300" s="126"/>
      <c r="AM300" s="134">
        <f t="array" aca="1" ref="AM300" ca="1">IF(OR($F300=Fériés),0,IF(OR(TEXT(WEEKDAY($F300),"JJJJ")=Jours_chômés),1,3))</f>
        <v>3</v>
      </c>
    </row>
    <row r="301" spans="1:39">
      <c r="A301" s="135"/>
      <c r="B301" s="136"/>
      <c r="C301" s="136"/>
      <c r="D301" s="136"/>
      <c r="E301" s="137">
        <f>INT((F300-LOOKUP(F300,DATE(YEAR(F300)+{-1;0;1},1,3)-WEEKDAY(DATE(YEAR(F300)+{-1;0;1},1,3))+2))/7)+1</f>
        <v>39</v>
      </c>
      <c r="F301" s="138" t="str">
        <f ca="1">IF(ISERROR(VLOOKUP(F300,Fériés,1,FALSE)),PROPER(TEXT(F300,"JJJJ")),OFFSET(INDEX(Fériés,MATCH(F300,Fériés,0),),,1))</f>
        <v>Mercredi</v>
      </c>
      <c r="G301" s="139" t="s">
        <v>121</v>
      </c>
      <c r="H301" s="140"/>
      <c r="I301" s="140"/>
      <c r="J301" s="140"/>
      <c r="K301" s="140"/>
      <c r="L301" s="140"/>
      <c r="M301" s="140"/>
      <c r="N301" s="140"/>
      <c r="O301" s="140"/>
      <c r="P301" s="140"/>
      <c r="Q301" s="140"/>
      <c r="R301" s="140"/>
      <c r="S301" s="140"/>
      <c r="T301" s="140"/>
      <c r="U301" s="140"/>
      <c r="V301" s="140"/>
      <c r="W301" s="140"/>
      <c r="X301" s="140"/>
      <c r="Y301" s="140"/>
      <c r="Z301" s="140"/>
      <c r="AA301" s="140"/>
      <c r="AB301" s="140"/>
      <c r="AC301" s="140"/>
      <c r="AD301" s="140"/>
      <c r="AE301" s="140"/>
      <c r="AF301" s="140"/>
      <c r="AG301" s="140"/>
      <c r="AH301" s="140"/>
      <c r="AI301" s="140"/>
      <c r="AJ301" s="140"/>
      <c r="AK301" s="140"/>
      <c r="AL301" s="126"/>
      <c r="AM301" s="134">
        <f t="shared" ref="AM301:AM364" ca="1" si="296">AM300</f>
        <v>3</v>
      </c>
    </row>
    <row r="302" spans="1:39">
      <c r="A302" s="135"/>
      <c r="B302" s="136"/>
      <c r="C302" s="136"/>
      <c r="D302" s="136"/>
      <c r="E302" s="137">
        <f>INT((F302-LOOKUP(F302,DATE(YEAR(F302)+{-1;0;1},1,3)-WEEKDAY(DATE(YEAR(F302)+{-1;0;1},1,3))+2))/7)+1</f>
        <v>39</v>
      </c>
      <c r="F302" s="131">
        <f t="shared" ref="F302" si="297">F300+1</f>
        <v>43006</v>
      </c>
      <c r="G302" s="132" t="s">
        <v>74</v>
      </c>
      <c r="H302" s="133"/>
      <c r="I302" s="133"/>
      <c r="J302" s="133"/>
      <c r="K302" s="133"/>
      <c r="L302" s="133"/>
      <c r="M302" s="133"/>
      <c r="N302" s="133"/>
      <c r="O302" s="133"/>
      <c r="P302" s="133"/>
      <c r="Q302" s="133"/>
      <c r="R302" s="133"/>
      <c r="S302" s="133"/>
      <c r="T302" s="133"/>
      <c r="U302" s="133"/>
      <c r="V302" s="133"/>
      <c r="W302" s="133"/>
      <c r="X302" s="133"/>
      <c r="Y302" s="133"/>
      <c r="Z302" s="133"/>
      <c r="AA302" s="133"/>
      <c r="AB302" s="133"/>
      <c r="AC302" s="133"/>
      <c r="AD302" s="133"/>
      <c r="AE302" s="133"/>
      <c r="AF302" s="133"/>
      <c r="AG302" s="133"/>
      <c r="AH302" s="133"/>
      <c r="AI302" s="133"/>
      <c r="AJ302" s="133"/>
      <c r="AK302" s="133"/>
      <c r="AL302" s="126"/>
      <c r="AM302" s="134">
        <f t="array" aca="1" ref="AM302" ca="1">IF(OR($F302=Fériés),0,IF(OR(TEXT(WEEKDAY($F302),"JJJJ")=Jours_chômés),1,3))</f>
        <v>3</v>
      </c>
    </row>
    <row r="303" spans="1:39">
      <c r="A303" s="135"/>
      <c r="B303" s="136"/>
      <c r="C303" s="136"/>
      <c r="D303" s="136"/>
      <c r="E303" s="137">
        <f>INT((F302-LOOKUP(F302,DATE(YEAR(F302)+{-1;0;1},1,3)-WEEKDAY(DATE(YEAR(F302)+{-1;0;1},1,3))+2))/7)+1</f>
        <v>39</v>
      </c>
      <c r="F303" s="138" t="str">
        <f ca="1">IF(ISERROR(VLOOKUP(F302,Fériés,1,FALSE)),PROPER(TEXT(F302,"JJJJ")),OFFSET(INDEX(Fériés,MATCH(F302,Fériés,0),),,1))</f>
        <v>Jeudi</v>
      </c>
      <c r="G303" s="139" t="s">
        <v>121</v>
      </c>
      <c r="H303" s="140"/>
      <c r="I303" s="140"/>
      <c r="J303" s="140"/>
      <c r="K303" s="140"/>
      <c r="L303" s="140"/>
      <c r="M303" s="140"/>
      <c r="N303" s="140"/>
      <c r="O303" s="140"/>
      <c r="P303" s="140"/>
      <c r="Q303" s="140"/>
      <c r="R303" s="140"/>
      <c r="S303" s="140"/>
      <c r="T303" s="140"/>
      <c r="U303" s="140"/>
      <c r="V303" s="140"/>
      <c r="W303" s="140"/>
      <c r="X303" s="140"/>
      <c r="Y303" s="140"/>
      <c r="Z303" s="140"/>
      <c r="AA303" s="140"/>
      <c r="AB303" s="140"/>
      <c r="AC303" s="140"/>
      <c r="AD303" s="140"/>
      <c r="AE303" s="140"/>
      <c r="AF303" s="140"/>
      <c r="AG303" s="140"/>
      <c r="AH303" s="140"/>
      <c r="AI303" s="140"/>
      <c r="AJ303" s="140"/>
      <c r="AK303" s="140"/>
      <c r="AL303" s="126"/>
      <c r="AM303" s="134">
        <f t="shared" ref="AM303:AM366" ca="1" si="298">AM302</f>
        <v>3</v>
      </c>
    </row>
    <row r="304" spans="1:39">
      <c r="A304" s="135"/>
      <c r="B304" s="136"/>
      <c r="C304" s="136"/>
      <c r="D304" s="136"/>
      <c r="E304" s="137">
        <f>INT((F304-LOOKUP(F304,DATE(YEAR(F304)+{-1;0;1},1,3)-WEEKDAY(DATE(YEAR(F304)+{-1;0;1},1,3))+2))/7)+1</f>
        <v>39</v>
      </c>
      <c r="F304" s="131">
        <f t="shared" ref="F304" si="299">F302+1</f>
        <v>43007</v>
      </c>
      <c r="G304" s="132" t="s">
        <v>74</v>
      </c>
      <c r="H304" s="133"/>
      <c r="I304" s="133"/>
      <c r="J304" s="133"/>
      <c r="K304" s="133"/>
      <c r="L304" s="133"/>
      <c r="M304" s="133"/>
      <c r="N304" s="133"/>
      <c r="O304" s="133"/>
      <c r="P304" s="133"/>
      <c r="Q304" s="133"/>
      <c r="R304" s="133"/>
      <c r="S304" s="133"/>
      <c r="T304" s="133"/>
      <c r="U304" s="133"/>
      <c r="V304" s="133"/>
      <c r="W304" s="133"/>
      <c r="X304" s="133"/>
      <c r="Y304" s="133"/>
      <c r="Z304" s="133"/>
      <c r="AA304" s="133"/>
      <c r="AB304" s="133"/>
      <c r="AC304" s="133"/>
      <c r="AD304" s="133"/>
      <c r="AE304" s="133"/>
      <c r="AF304" s="133"/>
      <c r="AG304" s="133"/>
      <c r="AH304" s="133"/>
      <c r="AI304" s="133"/>
      <c r="AJ304" s="133"/>
      <c r="AK304" s="133"/>
      <c r="AL304" s="126"/>
      <c r="AM304" s="134">
        <f t="array" aca="1" ref="AM304" ca="1">IF(OR($F304=Fériés),0,IF(OR(TEXT(WEEKDAY($F304),"JJJJ")=Jours_chômés),1,3))</f>
        <v>3</v>
      </c>
    </row>
    <row r="305" spans="1:39">
      <c r="A305" s="135"/>
      <c r="B305" s="136"/>
      <c r="C305" s="136"/>
      <c r="D305" s="136"/>
      <c r="E305" s="137">
        <f>INT((F304-LOOKUP(F304,DATE(YEAR(F304)+{-1;0;1},1,3)-WEEKDAY(DATE(YEAR(F304)+{-1;0;1},1,3))+2))/7)+1</f>
        <v>39</v>
      </c>
      <c r="F305" s="138" t="str">
        <f ca="1">IF(ISERROR(VLOOKUP(F304,Fériés,1,FALSE)),PROPER(TEXT(F304,"JJJJ")),OFFSET(INDEX(Fériés,MATCH(F304,Fériés,0),),,1))</f>
        <v>Vendredi</v>
      </c>
      <c r="G305" s="139" t="s">
        <v>121</v>
      </c>
      <c r="H305" s="140"/>
      <c r="I305" s="140"/>
      <c r="J305" s="140"/>
      <c r="K305" s="140"/>
      <c r="L305" s="140"/>
      <c r="M305" s="140"/>
      <c r="N305" s="140"/>
      <c r="O305" s="140"/>
      <c r="P305" s="140"/>
      <c r="Q305" s="140"/>
      <c r="R305" s="140"/>
      <c r="S305" s="140"/>
      <c r="T305" s="140"/>
      <c r="U305" s="140"/>
      <c r="V305" s="140"/>
      <c r="W305" s="140"/>
      <c r="X305" s="140"/>
      <c r="Y305" s="140"/>
      <c r="Z305" s="140"/>
      <c r="AA305" s="140"/>
      <c r="AB305" s="140"/>
      <c r="AC305" s="140"/>
      <c r="AD305" s="140"/>
      <c r="AE305" s="140"/>
      <c r="AF305" s="140"/>
      <c r="AG305" s="140"/>
      <c r="AH305" s="140"/>
      <c r="AI305" s="140"/>
      <c r="AJ305" s="140"/>
      <c r="AK305" s="140"/>
      <c r="AL305" s="126"/>
      <c r="AM305" s="134">
        <f t="shared" ref="AM305:AM368" ca="1" si="300">AM304</f>
        <v>3</v>
      </c>
    </row>
    <row r="306" spans="1:39" ht="15" customHeight="1">
      <c r="A306" s="135"/>
      <c r="B306" s="136"/>
      <c r="C306" s="136"/>
      <c r="D306" s="136"/>
      <c r="E306" s="137">
        <f>INT((F306-LOOKUP(F306,DATE(YEAR(F306)+{-1;0;1},1,3)-WEEKDAY(DATE(YEAR(F306)+{-1;0;1},1,3))+2))/7)+1</f>
        <v>39</v>
      </c>
      <c r="F306" s="131">
        <f t="shared" ref="F306" si="301">F304+1</f>
        <v>43008</v>
      </c>
      <c r="G306" s="132" t="s">
        <v>74</v>
      </c>
      <c r="H306" s="133"/>
      <c r="I306" s="133"/>
      <c r="J306" s="133"/>
      <c r="K306" s="133"/>
      <c r="L306" s="133"/>
      <c r="M306" s="133"/>
      <c r="N306" s="133"/>
      <c r="O306" s="133"/>
      <c r="P306" s="133"/>
      <c r="Q306" s="133"/>
      <c r="R306" s="133"/>
      <c r="S306" s="133"/>
      <c r="T306" s="133"/>
      <c r="U306" s="133"/>
      <c r="V306" s="133"/>
      <c r="W306" s="133"/>
      <c r="X306" s="133"/>
      <c r="Y306" s="133"/>
      <c r="Z306" s="133"/>
      <c r="AA306" s="133"/>
      <c r="AB306" s="133"/>
      <c r="AC306" s="133"/>
      <c r="AD306" s="133"/>
      <c r="AE306" s="133"/>
      <c r="AF306" s="133"/>
      <c r="AG306" s="133"/>
      <c r="AH306" s="133"/>
      <c r="AI306" s="133"/>
      <c r="AJ306" s="133"/>
      <c r="AK306" s="133"/>
      <c r="AL306" s="126"/>
      <c r="AM306" s="134">
        <f t="array" aca="1" ref="AM306" ca="1">IF(OR($F306=Fériés),0,IF(OR(TEXT(WEEKDAY($F306),"JJJJ")=Jours_chômés),1,3))</f>
        <v>1</v>
      </c>
    </row>
    <row r="307" spans="1:39">
      <c r="A307" s="135"/>
      <c r="B307" s="136"/>
      <c r="C307" s="136"/>
      <c r="D307" s="136"/>
      <c r="E307" s="137">
        <f>INT((F306-LOOKUP(F306,DATE(YEAR(F306)+{-1;0;1},1,3)-WEEKDAY(DATE(YEAR(F306)+{-1;0;1},1,3))+2))/7)+1</f>
        <v>39</v>
      </c>
      <c r="F307" s="138" t="str">
        <f ca="1">IF(ISERROR(VLOOKUP(F306,Fériés,1,FALSE)),PROPER(TEXT(F306,"JJJJ")),OFFSET(INDEX(Fériés,MATCH(F306,Fériés,0),),,1))</f>
        <v>Samedi</v>
      </c>
      <c r="G307" s="139" t="s">
        <v>121</v>
      </c>
      <c r="H307" s="140"/>
      <c r="I307" s="140"/>
      <c r="J307" s="140"/>
      <c r="K307" s="140"/>
      <c r="L307" s="140"/>
      <c r="M307" s="140"/>
      <c r="N307" s="140"/>
      <c r="O307" s="140"/>
      <c r="P307" s="140"/>
      <c r="Q307" s="140"/>
      <c r="R307" s="140"/>
      <c r="S307" s="140"/>
      <c r="T307" s="140"/>
      <c r="U307" s="140"/>
      <c r="V307" s="140"/>
      <c r="W307" s="140"/>
      <c r="X307" s="140"/>
      <c r="Y307" s="140"/>
      <c r="Z307" s="140"/>
      <c r="AA307" s="140"/>
      <c r="AB307" s="140"/>
      <c r="AC307" s="140"/>
      <c r="AD307" s="140"/>
      <c r="AE307" s="140"/>
      <c r="AF307" s="140"/>
      <c r="AG307" s="140"/>
      <c r="AH307" s="140"/>
      <c r="AI307" s="140"/>
      <c r="AJ307" s="140"/>
      <c r="AK307" s="140"/>
      <c r="AL307" s="126"/>
      <c r="AM307" s="134">
        <f t="shared" ref="AM307:AM370" ca="1" si="302">AM306</f>
        <v>1</v>
      </c>
    </row>
    <row r="308" spans="1:39">
      <c r="A308" s="135"/>
      <c r="B308" s="136"/>
      <c r="C308" s="136"/>
      <c r="D308" s="136"/>
      <c r="E308" s="137">
        <f>INT((F308-LOOKUP(F308,DATE(YEAR(F308)+{-1;0;1},1,3)-WEEKDAY(DATE(YEAR(F308)+{-1;0;1},1,3))+2))/7)+1</f>
        <v>39</v>
      </c>
      <c r="F308" s="131">
        <f t="shared" ref="F308" si="303">F306+1</f>
        <v>43009</v>
      </c>
      <c r="G308" s="132" t="s">
        <v>74</v>
      </c>
      <c r="H308" s="133"/>
      <c r="I308" s="133"/>
      <c r="J308" s="133"/>
      <c r="K308" s="133"/>
      <c r="L308" s="133"/>
      <c r="M308" s="133"/>
      <c r="N308" s="133"/>
      <c r="O308" s="133"/>
      <c r="P308" s="133"/>
      <c r="Q308" s="133"/>
      <c r="R308" s="133"/>
      <c r="S308" s="133"/>
      <c r="T308" s="133"/>
      <c r="U308" s="133"/>
      <c r="V308" s="133"/>
      <c r="W308" s="133"/>
      <c r="X308" s="133"/>
      <c r="Y308" s="133"/>
      <c r="Z308" s="133"/>
      <c r="AA308" s="133"/>
      <c r="AB308" s="133"/>
      <c r="AC308" s="133"/>
      <c r="AD308" s="133"/>
      <c r="AE308" s="133"/>
      <c r="AF308" s="133"/>
      <c r="AG308" s="133"/>
      <c r="AH308" s="133"/>
      <c r="AI308" s="133"/>
      <c r="AJ308" s="133"/>
      <c r="AK308" s="133"/>
      <c r="AL308" s="126"/>
      <c r="AM308" s="134">
        <f t="array" aca="1" ref="AM308" ca="1">IF(OR($F308=Fériés),0,IF(OR(TEXT(WEEKDAY($F308),"JJJJ")=Jours_chômés),1,3))</f>
        <v>1</v>
      </c>
    </row>
    <row r="309" spans="1:39">
      <c r="A309" s="135"/>
      <c r="B309" s="136"/>
      <c r="C309" s="136"/>
      <c r="D309" s="136"/>
      <c r="E309" s="137">
        <f>INT((F308-LOOKUP(F308,DATE(YEAR(F308)+{-1;0;1},1,3)-WEEKDAY(DATE(YEAR(F308)+{-1;0;1},1,3))+2))/7)+1</f>
        <v>39</v>
      </c>
      <c r="F309" s="138" t="str">
        <f ca="1">IF(ISERROR(VLOOKUP(F308,Fériés,1,FALSE)),PROPER(TEXT(F308,"JJJJ")),OFFSET(INDEX(Fériés,MATCH(F308,Fériés,0),),,1))</f>
        <v>Dimanche</v>
      </c>
      <c r="G309" s="139" t="s">
        <v>121</v>
      </c>
      <c r="H309" s="140"/>
      <c r="I309" s="140"/>
      <c r="J309" s="140"/>
      <c r="K309" s="140"/>
      <c r="L309" s="140"/>
      <c r="M309" s="140"/>
      <c r="N309" s="140"/>
      <c r="O309" s="140"/>
      <c r="P309" s="140"/>
      <c r="Q309" s="140"/>
      <c r="R309" s="140"/>
      <c r="S309" s="140"/>
      <c r="T309" s="140"/>
      <c r="U309" s="140"/>
      <c r="V309" s="140"/>
      <c r="W309" s="140"/>
      <c r="X309" s="140"/>
      <c r="Y309" s="140"/>
      <c r="Z309" s="140"/>
      <c r="AA309" s="140"/>
      <c r="AB309" s="140"/>
      <c r="AC309" s="140"/>
      <c r="AD309" s="140"/>
      <c r="AE309" s="140"/>
      <c r="AF309" s="140"/>
      <c r="AG309" s="140"/>
      <c r="AH309" s="140"/>
      <c r="AI309" s="140"/>
      <c r="AJ309" s="140"/>
      <c r="AK309" s="140"/>
      <c r="AL309" s="126"/>
      <c r="AM309" s="134">
        <f t="shared" ref="AM309:AM372" ca="1" si="304">AM308</f>
        <v>1</v>
      </c>
    </row>
    <row r="310" spans="1:39">
      <c r="A310" s="135"/>
      <c r="B310" s="136"/>
      <c r="C310" s="136"/>
      <c r="D310" s="136"/>
      <c r="E310" s="137">
        <f>INT((F310-LOOKUP(F310,DATE(YEAR(F310)+{-1;0;1},1,3)-WEEKDAY(DATE(YEAR(F310)+{-1;0;1},1,3))+2))/7)+1</f>
        <v>40</v>
      </c>
      <c r="F310" s="131">
        <f t="shared" ref="F310" si="305">F308+1</f>
        <v>43010</v>
      </c>
      <c r="G310" s="132" t="s">
        <v>74</v>
      </c>
      <c r="H310" s="133"/>
      <c r="I310" s="133"/>
      <c r="J310" s="133"/>
      <c r="K310" s="133"/>
      <c r="L310" s="133"/>
      <c r="M310" s="133"/>
      <c r="N310" s="133"/>
      <c r="O310" s="133"/>
      <c r="P310" s="133"/>
      <c r="Q310" s="133"/>
      <c r="R310" s="133"/>
      <c r="S310" s="133"/>
      <c r="T310" s="133"/>
      <c r="U310" s="133"/>
      <c r="V310" s="133"/>
      <c r="W310" s="133"/>
      <c r="X310" s="133"/>
      <c r="Y310" s="133"/>
      <c r="Z310" s="133"/>
      <c r="AA310" s="133"/>
      <c r="AB310" s="133"/>
      <c r="AC310" s="133"/>
      <c r="AD310" s="133"/>
      <c r="AE310" s="133"/>
      <c r="AF310" s="133"/>
      <c r="AG310" s="133"/>
      <c r="AH310" s="133"/>
      <c r="AI310" s="133"/>
      <c r="AJ310" s="133"/>
      <c r="AK310" s="133"/>
      <c r="AL310" s="126"/>
      <c r="AM310" s="134">
        <f t="array" aca="1" ref="AM310" ca="1">IF(OR($F310=Fériés),0,IF(OR(TEXT(WEEKDAY($F310),"JJJJ")=Jours_chômés),1,3))</f>
        <v>3</v>
      </c>
    </row>
    <row r="311" spans="1:39">
      <c r="A311" s="135"/>
      <c r="B311" s="136"/>
      <c r="C311" s="136"/>
      <c r="D311" s="136"/>
      <c r="E311" s="137">
        <f>INT((F310-LOOKUP(F310,DATE(YEAR(F310)+{-1;0;1},1,3)-WEEKDAY(DATE(YEAR(F310)+{-1;0;1},1,3))+2))/7)+1</f>
        <v>40</v>
      </c>
      <c r="F311" s="138" t="str">
        <f ca="1">IF(ISERROR(VLOOKUP(F310,Fériés,1,FALSE)),PROPER(TEXT(F310,"JJJJ")),OFFSET(INDEX(Fériés,MATCH(F310,Fériés,0),),,1))</f>
        <v>Lundi</v>
      </c>
      <c r="G311" s="139" t="s">
        <v>121</v>
      </c>
      <c r="H311" s="140"/>
      <c r="I311" s="140"/>
      <c r="J311" s="140"/>
      <c r="K311" s="140"/>
      <c r="L311" s="140"/>
      <c r="M311" s="140"/>
      <c r="N311" s="140"/>
      <c r="O311" s="140"/>
      <c r="P311" s="140"/>
      <c r="Q311" s="140"/>
      <c r="R311" s="140"/>
      <c r="S311" s="140"/>
      <c r="T311" s="140"/>
      <c r="U311" s="140"/>
      <c r="V311" s="140"/>
      <c r="W311" s="140"/>
      <c r="X311" s="140"/>
      <c r="Y311" s="140"/>
      <c r="Z311" s="140"/>
      <c r="AA311" s="140"/>
      <c r="AB311" s="140"/>
      <c r="AC311" s="140"/>
      <c r="AD311" s="140"/>
      <c r="AE311" s="140"/>
      <c r="AF311" s="140"/>
      <c r="AG311" s="140"/>
      <c r="AH311" s="140"/>
      <c r="AI311" s="140"/>
      <c r="AJ311" s="140"/>
      <c r="AK311" s="140"/>
      <c r="AL311" s="126"/>
      <c r="AM311" s="134">
        <f t="shared" ref="AM311:AM374" ca="1" si="306">AM310</f>
        <v>3</v>
      </c>
    </row>
    <row r="312" spans="1:39">
      <c r="A312" s="135"/>
      <c r="B312" s="136"/>
      <c r="C312" s="136"/>
      <c r="D312" s="136"/>
      <c r="E312" s="137">
        <f>INT((F312-LOOKUP(F312,DATE(YEAR(F312)+{-1;0;1},1,3)-WEEKDAY(DATE(YEAR(F312)+{-1;0;1},1,3))+2))/7)+1</f>
        <v>40</v>
      </c>
      <c r="F312" s="131">
        <f t="shared" ref="F312" si="307">F310+1</f>
        <v>43011</v>
      </c>
      <c r="G312" s="132" t="s">
        <v>74</v>
      </c>
      <c r="H312" s="133"/>
      <c r="I312" s="133"/>
      <c r="J312" s="133"/>
      <c r="K312" s="133"/>
      <c r="L312" s="133"/>
      <c r="M312" s="133"/>
      <c r="N312" s="133"/>
      <c r="O312" s="133"/>
      <c r="P312" s="133"/>
      <c r="Q312" s="133"/>
      <c r="R312" s="133"/>
      <c r="S312" s="133"/>
      <c r="T312" s="133"/>
      <c r="U312" s="133"/>
      <c r="V312" s="133"/>
      <c r="W312" s="133"/>
      <c r="X312" s="133"/>
      <c r="Y312" s="133"/>
      <c r="Z312" s="133"/>
      <c r="AA312" s="133"/>
      <c r="AB312" s="133"/>
      <c r="AC312" s="133"/>
      <c r="AD312" s="133"/>
      <c r="AE312" s="133"/>
      <c r="AF312" s="133"/>
      <c r="AG312" s="133"/>
      <c r="AH312" s="133"/>
      <c r="AI312" s="133"/>
      <c r="AJ312" s="133"/>
      <c r="AK312" s="133"/>
      <c r="AL312" s="126"/>
      <c r="AM312" s="134">
        <f t="array" aca="1" ref="AM312" ca="1">IF(OR($F312=Fériés),0,IF(OR(TEXT(WEEKDAY($F312),"JJJJ")=Jours_chômés),1,3))</f>
        <v>3</v>
      </c>
    </row>
    <row r="313" spans="1:39">
      <c r="A313" s="135"/>
      <c r="B313" s="136"/>
      <c r="C313" s="136"/>
      <c r="D313" s="136"/>
      <c r="E313" s="137">
        <f>INT((F312-LOOKUP(F312,DATE(YEAR(F312)+{-1;0;1},1,3)-WEEKDAY(DATE(YEAR(F312)+{-1;0;1},1,3))+2))/7)+1</f>
        <v>40</v>
      </c>
      <c r="F313" s="138" t="str">
        <f ca="1">IF(ISERROR(VLOOKUP(F312,Fériés,1,FALSE)),PROPER(TEXT(F312,"JJJJ")),OFFSET(INDEX(Fériés,MATCH(F312,Fériés,0),),,1))</f>
        <v>Mardi</v>
      </c>
      <c r="G313" s="139" t="s">
        <v>121</v>
      </c>
      <c r="H313" s="140"/>
      <c r="I313" s="140"/>
      <c r="J313" s="140"/>
      <c r="K313" s="140"/>
      <c r="L313" s="140"/>
      <c r="M313" s="140"/>
      <c r="N313" s="140"/>
      <c r="O313" s="140"/>
      <c r="P313" s="140"/>
      <c r="Q313" s="140"/>
      <c r="R313" s="140"/>
      <c r="S313" s="140"/>
      <c r="T313" s="140"/>
      <c r="U313" s="140"/>
      <c r="V313" s="140"/>
      <c r="W313" s="140"/>
      <c r="X313" s="140"/>
      <c r="Y313" s="140"/>
      <c r="Z313" s="140"/>
      <c r="AA313" s="140"/>
      <c r="AB313" s="140"/>
      <c r="AC313" s="140"/>
      <c r="AD313" s="140"/>
      <c r="AE313" s="140"/>
      <c r="AF313" s="140"/>
      <c r="AG313" s="140"/>
      <c r="AH313" s="140"/>
      <c r="AI313" s="140"/>
      <c r="AJ313" s="140"/>
      <c r="AK313" s="140"/>
      <c r="AL313" s="126"/>
      <c r="AM313" s="134">
        <f t="shared" ref="AM313:AM376" ca="1" si="308">AM312</f>
        <v>3</v>
      </c>
    </row>
    <row r="314" spans="1:39">
      <c r="A314" s="135"/>
      <c r="B314" s="136"/>
      <c r="C314" s="136"/>
      <c r="D314" s="136"/>
      <c r="E314" s="137">
        <f>INT((F314-LOOKUP(F314,DATE(YEAR(F314)+{-1;0;1},1,3)-WEEKDAY(DATE(YEAR(F314)+{-1;0;1},1,3))+2))/7)+1</f>
        <v>40</v>
      </c>
      <c r="F314" s="131">
        <f t="shared" ref="F314" si="309">F312+1</f>
        <v>43012</v>
      </c>
      <c r="G314" s="132" t="s">
        <v>74</v>
      </c>
      <c r="H314" s="133"/>
      <c r="I314" s="133"/>
      <c r="J314" s="133"/>
      <c r="K314" s="133"/>
      <c r="L314" s="133"/>
      <c r="M314" s="133"/>
      <c r="N314" s="133"/>
      <c r="O314" s="133"/>
      <c r="P314" s="133"/>
      <c r="Q314" s="133"/>
      <c r="R314" s="133"/>
      <c r="S314" s="133"/>
      <c r="T314" s="133"/>
      <c r="U314" s="133"/>
      <c r="V314" s="133"/>
      <c r="W314" s="133"/>
      <c r="X314" s="133"/>
      <c r="Y314" s="133"/>
      <c r="Z314" s="133"/>
      <c r="AA314" s="133"/>
      <c r="AB314" s="133"/>
      <c r="AC314" s="133"/>
      <c r="AD314" s="133"/>
      <c r="AE314" s="133"/>
      <c r="AF314" s="133"/>
      <c r="AG314" s="133"/>
      <c r="AH314" s="133"/>
      <c r="AI314" s="133"/>
      <c r="AJ314" s="133"/>
      <c r="AK314" s="133"/>
      <c r="AL314" s="126"/>
      <c r="AM314" s="134">
        <f t="array" aca="1" ref="AM314" ca="1">IF(OR($F314=Fériés),0,IF(OR(TEXT(WEEKDAY($F314),"JJJJ")=Jours_chômés),1,3))</f>
        <v>3</v>
      </c>
    </row>
    <row r="315" spans="1:39">
      <c r="A315" s="135"/>
      <c r="B315" s="136"/>
      <c r="C315" s="136"/>
      <c r="D315" s="136"/>
      <c r="E315" s="137">
        <f>INT((F314-LOOKUP(F314,DATE(YEAR(F314)+{-1;0;1},1,3)-WEEKDAY(DATE(YEAR(F314)+{-1;0;1},1,3))+2))/7)+1</f>
        <v>40</v>
      </c>
      <c r="F315" s="138" t="str">
        <f ca="1">IF(ISERROR(VLOOKUP(F314,Fériés,1,FALSE)),PROPER(TEXT(F314,"JJJJ")),OFFSET(INDEX(Fériés,MATCH(F314,Fériés,0),),,1))</f>
        <v>Mercredi</v>
      </c>
      <c r="G315" s="139" t="s">
        <v>121</v>
      </c>
      <c r="H315" s="140"/>
      <c r="I315" s="140"/>
      <c r="J315" s="140"/>
      <c r="K315" s="140"/>
      <c r="L315" s="140"/>
      <c r="M315" s="140"/>
      <c r="N315" s="140"/>
      <c r="O315" s="140"/>
      <c r="P315" s="140"/>
      <c r="Q315" s="140"/>
      <c r="R315" s="140"/>
      <c r="S315" s="140"/>
      <c r="T315" s="140"/>
      <c r="U315" s="140"/>
      <c r="V315" s="140"/>
      <c r="W315" s="140"/>
      <c r="X315" s="140"/>
      <c r="Y315" s="140"/>
      <c r="Z315" s="140"/>
      <c r="AA315" s="140"/>
      <c r="AB315" s="140"/>
      <c r="AC315" s="140"/>
      <c r="AD315" s="140"/>
      <c r="AE315" s="140"/>
      <c r="AF315" s="140"/>
      <c r="AG315" s="140"/>
      <c r="AH315" s="140"/>
      <c r="AI315" s="140"/>
      <c r="AJ315" s="140"/>
      <c r="AK315" s="140"/>
      <c r="AL315" s="126"/>
      <c r="AM315" s="134">
        <f t="shared" ref="AM315:AM378" ca="1" si="310">AM314</f>
        <v>3</v>
      </c>
    </row>
    <row r="316" spans="1:39">
      <c r="A316" s="147" t="str">
        <f>UPPER(TEXT($F316,"MMMM"))&amp;" "&amp;YEAR($F316)</f>
        <v>OCTOBRE 2017</v>
      </c>
      <c r="B316" s="136"/>
      <c r="C316" s="136"/>
      <c r="D316" s="136"/>
      <c r="E316" s="137">
        <f>INT((F316-LOOKUP(F316,DATE(YEAR(F316)+{-1;0;1},1,3)-WEEKDAY(DATE(YEAR(F316)+{-1;0;1},1,3))+2))/7)+1</f>
        <v>40</v>
      </c>
      <c r="F316" s="131">
        <f t="shared" ref="F316" si="311">F314+1</f>
        <v>43013</v>
      </c>
      <c r="G316" s="132" t="s">
        <v>74</v>
      </c>
      <c r="H316" s="133"/>
      <c r="I316" s="133"/>
      <c r="J316" s="133"/>
      <c r="K316" s="133"/>
      <c r="L316" s="133"/>
      <c r="M316" s="133"/>
      <c r="N316" s="133"/>
      <c r="O316" s="133"/>
      <c r="P316" s="133"/>
      <c r="Q316" s="133"/>
      <c r="R316" s="133"/>
      <c r="S316" s="133"/>
      <c r="T316" s="133"/>
      <c r="U316" s="133"/>
      <c r="V316" s="133"/>
      <c r="W316" s="133"/>
      <c r="X316" s="133"/>
      <c r="Y316" s="133"/>
      <c r="Z316" s="133"/>
      <c r="AA316" s="133"/>
      <c r="AB316" s="133"/>
      <c r="AC316" s="133"/>
      <c r="AD316" s="133"/>
      <c r="AE316" s="133"/>
      <c r="AF316" s="133"/>
      <c r="AG316" s="133"/>
      <c r="AH316" s="133"/>
      <c r="AI316" s="133"/>
      <c r="AJ316" s="133"/>
      <c r="AK316" s="133"/>
      <c r="AL316" s="126"/>
      <c r="AM316" s="134">
        <f t="array" aca="1" ref="AM316" ca="1">IF(OR($F316=Fériés),0,IF(OR(TEXT(WEEKDAY($F316),"JJJJ")=Jours_chômés),1,3))</f>
        <v>3</v>
      </c>
    </row>
    <row r="317" spans="1:39">
      <c r="A317" s="147"/>
      <c r="B317" s="136"/>
      <c r="C317" s="136"/>
      <c r="D317" s="136"/>
      <c r="E317" s="137">
        <f>INT((F316-LOOKUP(F316,DATE(YEAR(F316)+{-1;0;1},1,3)-WEEKDAY(DATE(YEAR(F316)+{-1;0;1},1,3))+2))/7)+1</f>
        <v>40</v>
      </c>
      <c r="F317" s="138" t="str">
        <f ca="1">IF(ISERROR(VLOOKUP(F316,Fériés,1,FALSE)),PROPER(TEXT(F316,"JJJJ")),OFFSET(INDEX(Fériés,MATCH(F316,Fériés,0),),,1))</f>
        <v>Jeudi</v>
      </c>
      <c r="G317" s="139" t="s">
        <v>121</v>
      </c>
      <c r="H317" s="140"/>
      <c r="I317" s="140"/>
      <c r="J317" s="140"/>
      <c r="K317" s="140"/>
      <c r="L317" s="140"/>
      <c r="M317" s="140"/>
      <c r="N317" s="140"/>
      <c r="O317" s="140"/>
      <c r="P317" s="140"/>
      <c r="Q317" s="140"/>
      <c r="R317" s="140"/>
      <c r="S317" s="140"/>
      <c r="T317" s="140"/>
      <c r="U317" s="140"/>
      <c r="V317" s="140"/>
      <c r="W317" s="140"/>
      <c r="X317" s="140"/>
      <c r="Y317" s="140"/>
      <c r="Z317" s="140"/>
      <c r="AA317" s="140"/>
      <c r="AB317" s="140"/>
      <c r="AC317" s="140"/>
      <c r="AD317" s="140"/>
      <c r="AE317" s="140"/>
      <c r="AF317" s="140"/>
      <c r="AG317" s="140"/>
      <c r="AH317" s="140"/>
      <c r="AI317" s="140"/>
      <c r="AJ317" s="140"/>
      <c r="AK317" s="140"/>
      <c r="AL317" s="126"/>
      <c r="AM317" s="134">
        <f t="shared" ref="AM317:AM380" ca="1" si="312">AM316</f>
        <v>3</v>
      </c>
    </row>
    <row r="318" spans="1:39">
      <c r="A318" s="147"/>
      <c r="B318" s="136"/>
      <c r="C318" s="136"/>
      <c r="D318" s="136"/>
      <c r="E318" s="137">
        <f>INT((F318-LOOKUP(F318,DATE(YEAR(F318)+{-1;0;1},1,3)-WEEKDAY(DATE(YEAR(F318)+{-1;0;1},1,3))+2))/7)+1</f>
        <v>40</v>
      </c>
      <c r="F318" s="131">
        <f t="shared" ref="F318" si="313">F316+1</f>
        <v>43014</v>
      </c>
      <c r="G318" s="132" t="s">
        <v>74</v>
      </c>
      <c r="H318" s="133"/>
      <c r="I318" s="133"/>
      <c r="J318" s="133"/>
      <c r="K318" s="133"/>
      <c r="L318" s="133"/>
      <c r="M318" s="133"/>
      <c r="N318" s="133"/>
      <c r="O318" s="133"/>
      <c r="P318" s="133"/>
      <c r="Q318" s="133"/>
      <c r="R318" s="133"/>
      <c r="S318" s="133"/>
      <c r="T318" s="133"/>
      <c r="U318" s="133"/>
      <c r="V318" s="133"/>
      <c r="W318" s="133"/>
      <c r="X318" s="133"/>
      <c r="Y318" s="133"/>
      <c r="Z318" s="133"/>
      <c r="AA318" s="133"/>
      <c r="AB318" s="133"/>
      <c r="AC318" s="133"/>
      <c r="AD318" s="133"/>
      <c r="AE318" s="133"/>
      <c r="AF318" s="133"/>
      <c r="AG318" s="133"/>
      <c r="AH318" s="133"/>
      <c r="AI318" s="133"/>
      <c r="AJ318" s="133"/>
      <c r="AK318" s="133"/>
      <c r="AL318" s="126"/>
      <c r="AM318" s="134">
        <f t="array" aca="1" ref="AM318" ca="1">IF(OR($F318=Fériés),0,IF(OR(TEXT(WEEKDAY($F318),"JJJJ")=Jours_chômés),1,3))</f>
        <v>3</v>
      </c>
    </row>
    <row r="319" spans="1:39">
      <c r="A319" s="147"/>
      <c r="B319" s="136"/>
      <c r="C319" s="136"/>
      <c r="D319" s="136"/>
      <c r="E319" s="137">
        <f>INT((F318-LOOKUP(F318,DATE(YEAR(F318)+{-1;0;1},1,3)-WEEKDAY(DATE(YEAR(F318)+{-1;0;1},1,3))+2))/7)+1</f>
        <v>40</v>
      </c>
      <c r="F319" s="138" t="str">
        <f ca="1">IF(ISERROR(VLOOKUP(F318,Fériés,1,FALSE)),PROPER(TEXT(F318,"JJJJ")),OFFSET(INDEX(Fériés,MATCH(F318,Fériés,0),),,1))</f>
        <v>Vendredi</v>
      </c>
      <c r="G319" s="139" t="s">
        <v>121</v>
      </c>
      <c r="H319" s="140"/>
      <c r="I319" s="140"/>
      <c r="J319" s="140"/>
      <c r="K319" s="140"/>
      <c r="L319" s="140"/>
      <c r="M319" s="140"/>
      <c r="N319" s="140"/>
      <c r="O319" s="140"/>
      <c r="P319" s="140"/>
      <c r="Q319" s="140"/>
      <c r="R319" s="140"/>
      <c r="S319" s="140"/>
      <c r="T319" s="140"/>
      <c r="U319" s="140"/>
      <c r="V319" s="140"/>
      <c r="W319" s="140"/>
      <c r="X319" s="140"/>
      <c r="Y319" s="140"/>
      <c r="Z319" s="140"/>
      <c r="AA319" s="140"/>
      <c r="AB319" s="140"/>
      <c r="AC319" s="140"/>
      <c r="AD319" s="140"/>
      <c r="AE319" s="140"/>
      <c r="AF319" s="140"/>
      <c r="AG319" s="140"/>
      <c r="AH319" s="140"/>
      <c r="AI319" s="140"/>
      <c r="AJ319" s="140"/>
      <c r="AK319" s="140"/>
      <c r="AL319" s="126"/>
      <c r="AM319" s="134">
        <f t="shared" ref="AM319:AM382" ca="1" si="314">AM318</f>
        <v>3</v>
      </c>
    </row>
    <row r="320" spans="1:39">
      <c r="A320" s="147"/>
      <c r="B320" s="136"/>
      <c r="C320" s="136"/>
      <c r="D320" s="136"/>
      <c r="E320" s="137">
        <f>INT((F320-LOOKUP(F320,DATE(YEAR(F320)+{-1;0;1},1,3)-WEEKDAY(DATE(YEAR(F320)+{-1;0;1},1,3))+2))/7)+1</f>
        <v>40</v>
      </c>
      <c r="F320" s="131">
        <f t="shared" ref="F320" si="315">F318+1</f>
        <v>43015</v>
      </c>
      <c r="G320" s="132" t="s">
        <v>74</v>
      </c>
      <c r="H320" s="133"/>
      <c r="I320" s="133"/>
      <c r="J320" s="133"/>
      <c r="K320" s="133"/>
      <c r="L320" s="133"/>
      <c r="M320" s="133"/>
      <c r="N320" s="133"/>
      <c r="O320" s="133"/>
      <c r="P320" s="133"/>
      <c r="Q320" s="133"/>
      <c r="R320" s="133"/>
      <c r="S320" s="133"/>
      <c r="T320" s="133"/>
      <c r="U320" s="133"/>
      <c r="V320" s="133"/>
      <c r="W320" s="133"/>
      <c r="X320" s="133"/>
      <c r="Y320" s="133"/>
      <c r="Z320" s="133"/>
      <c r="AA320" s="133"/>
      <c r="AB320" s="133"/>
      <c r="AC320" s="133"/>
      <c r="AD320" s="133"/>
      <c r="AE320" s="133"/>
      <c r="AF320" s="133"/>
      <c r="AG320" s="133"/>
      <c r="AH320" s="133"/>
      <c r="AI320" s="133"/>
      <c r="AJ320" s="133"/>
      <c r="AK320" s="133"/>
      <c r="AL320" s="126"/>
      <c r="AM320" s="134">
        <f t="array" aca="1" ref="AM320" ca="1">IF(OR($F320=Fériés),0,IF(OR(TEXT(WEEKDAY($F320),"JJJJ")=Jours_chômés),1,3))</f>
        <v>1</v>
      </c>
    </row>
    <row r="321" spans="1:39">
      <c r="A321" s="147"/>
      <c r="B321" s="136"/>
      <c r="C321" s="136"/>
      <c r="D321" s="136"/>
      <c r="E321" s="137">
        <f>INT((F320-LOOKUP(F320,DATE(YEAR(F320)+{-1;0;1},1,3)-WEEKDAY(DATE(YEAR(F320)+{-1;0;1},1,3))+2))/7)+1</f>
        <v>40</v>
      </c>
      <c r="F321" s="138" t="str">
        <f ca="1">IF(ISERROR(VLOOKUP(F320,Fériés,1,FALSE)),PROPER(TEXT(F320,"JJJJ")),OFFSET(INDEX(Fériés,MATCH(F320,Fériés,0),),,1))</f>
        <v>Samedi</v>
      </c>
      <c r="G321" s="139" t="s">
        <v>121</v>
      </c>
      <c r="H321" s="140"/>
      <c r="I321" s="140"/>
      <c r="J321" s="140"/>
      <c r="K321" s="140"/>
      <c r="L321" s="140"/>
      <c r="M321" s="140"/>
      <c r="N321" s="140"/>
      <c r="O321" s="140"/>
      <c r="P321" s="140"/>
      <c r="Q321" s="140"/>
      <c r="R321" s="140"/>
      <c r="S321" s="140"/>
      <c r="T321" s="140"/>
      <c r="U321" s="140"/>
      <c r="V321" s="140"/>
      <c r="W321" s="140"/>
      <c r="X321" s="140"/>
      <c r="Y321" s="140"/>
      <c r="Z321" s="140"/>
      <c r="AA321" s="140"/>
      <c r="AB321" s="140"/>
      <c r="AC321" s="140"/>
      <c r="AD321" s="140"/>
      <c r="AE321" s="140"/>
      <c r="AF321" s="140"/>
      <c r="AG321" s="140"/>
      <c r="AH321" s="140"/>
      <c r="AI321" s="140"/>
      <c r="AJ321" s="140"/>
      <c r="AK321" s="140"/>
      <c r="AL321" s="126"/>
      <c r="AM321" s="134">
        <f t="shared" ref="AM321:AM384" ca="1" si="316">AM320</f>
        <v>1</v>
      </c>
    </row>
    <row r="322" spans="1:39">
      <c r="A322" s="147"/>
      <c r="B322" s="136"/>
      <c r="C322" s="136"/>
      <c r="D322" s="136"/>
      <c r="E322" s="137">
        <f>INT((F322-LOOKUP(F322,DATE(YEAR(F322)+{-1;0;1},1,3)-WEEKDAY(DATE(YEAR(F322)+{-1;0;1},1,3))+2))/7)+1</f>
        <v>40</v>
      </c>
      <c r="F322" s="131">
        <f t="shared" ref="F322" si="317">F320+1</f>
        <v>43016</v>
      </c>
      <c r="G322" s="132" t="s">
        <v>74</v>
      </c>
      <c r="H322" s="133"/>
      <c r="I322" s="133"/>
      <c r="J322" s="133"/>
      <c r="K322" s="133"/>
      <c r="L322" s="133"/>
      <c r="M322" s="133"/>
      <c r="N322" s="133"/>
      <c r="O322" s="133"/>
      <c r="P322" s="133"/>
      <c r="Q322" s="133"/>
      <c r="R322" s="133"/>
      <c r="S322" s="133"/>
      <c r="T322" s="133"/>
      <c r="U322" s="133"/>
      <c r="V322" s="133"/>
      <c r="W322" s="133"/>
      <c r="X322" s="133"/>
      <c r="Y322" s="133"/>
      <c r="Z322" s="133"/>
      <c r="AA322" s="133"/>
      <c r="AB322" s="133"/>
      <c r="AC322" s="133"/>
      <c r="AD322" s="133"/>
      <c r="AE322" s="133"/>
      <c r="AF322" s="133"/>
      <c r="AG322" s="133"/>
      <c r="AH322" s="133"/>
      <c r="AI322" s="133"/>
      <c r="AJ322" s="133"/>
      <c r="AK322" s="133"/>
      <c r="AL322" s="126"/>
      <c r="AM322" s="134">
        <f t="array" aca="1" ref="AM322" ca="1">IF(OR($F322=Fériés),0,IF(OR(TEXT(WEEKDAY($F322),"JJJJ")=Jours_chômés),1,3))</f>
        <v>1</v>
      </c>
    </row>
    <row r="323" spans="1:39">
      <c r="A323" s="147"/>
      <c r="B323" s="136"/>
      <c r="C323" s="136"/>
      <c r="D323" s="136"/>
      <c r="E323" s="137">
        <f>INT((F322-LOOKUP(F322,DATE(YEAR(F322)+{-1;0;1},1,3)-WEEKDAY(DATE(YEAR(F322)+{-1;0;1},1,3))+2))/7)+1</f>
        <v>40</v>
      </c>
      <c r="F323" s="138" t="str">
        <f ca="1">IF(ISERROR(VLOOKUP(F322,Fériés,1,FALSE)),PROPER(TEXT(F322,"JJJJ")),OFFSET(INDEX(Fériés,MATCH(F322,Fériés,0),),,1))</f>
        <v>Dimanche</v>
      </c>
      <c r="G323" s="139" t="s">
        <v>121</v>
      </c>
      <c r="H323" s="140"/>
      <c r="I323" s="140"/>
      <c r="J323" s="140"/>
      <c r="K323" s="140"/>
      <c r="L323" s="140"/>
      <c r="M323" s="140"/>
      <c r="N323" s="140"/>
      <c r="O323" s="140"/>
      <c r="P323" s="140"/>
      <c r="Q323" s="140"/>
      <c r="R323" s="140"/>
      <c r="S323" s="140"/>
      <c r="T323" s="140"/>
      <c r="U323" s="140"/>
      <c r="V323" s="140"/>
      <c r="W323" s="140"/>
      <c r="X323" s="140"/>
      <c r="Y323" s="140"/>
      <c r="Z323" s="140"/>
      <c r="AA323" s="140"/>
      <c r="AB323" s="140"/>
      <c r="AC323" s="140"/>
      <c r="AD323" s="140"/>
      <c r="AE323" s="140"/>
      <c r="AF323" s="140"/>
      <c r="AG323" s="140"/>
      <c r="AH323" s="140"/>
      <c r="AI323" s="140"/>
      <c r="AJ323" s="140"/>
      <c r="AK323" s="140"/>
      <c r="AL323" s="126"/>
      <c r="AM323" s="134">
        <f t="shared" ref="AM323:AM386" ca="1" si="318">AM322</f>
        <v>1</v>
      </c>
    </row>
    <row r="324" spans="1:39">
      <c r="A324" s="147"/>
      <c r="B324" s="136"/>
      <c r="C324" s="136"/>
      <c r="D324" s="136"/>
      <c r="E324" s="137">
        <f>INT((F324-LOOKUP(F324,DATE(YEAR(F324)+{-1;0;1},1,3)-WEEKDAY(DATE(YEAR(F324)+{-1;0;1},1,3))+2))/7)+1</f>
        <v>41</v>
      </c>
      <c r="F324" s="131">
        <f t="shared" ref="F324" si="319">F322+1</f>
        <v>43017</v>
      </c>
      <c r="G324" s="132" t="s">
        <v>74</v>
      </c>
      <c r="H324" s="133"/>
      <c r="I324" s="133"/>
      <c r="J324" s="133"/>
      <c r="K324" s="133"/>
      <c r="L324" s="133"/>
      <c r="M324" s="133"/>
      <c r="N324" s="133"/>
      <c r="O324" s="133"/>
      <c r="P324" s="133"/>
      <c r="Q324" s="133"/>
      <c r="R324" s="133"/>
      <c r="S324" s="133"/>
      <c r="T324" s="133"/>
      <c r="U324" s="133"/>
      <c r="V324" s="133"/>
      <c r="W324" s="133"/>
      <c r="X324" s="133"/>
      <c r="Y324" s="133"/>
      <c r="Z324" s="133"/>
      <c r="AA324" s="133"/>
      <c r="AB324" s="133"/>
      <c r="AC324" s="133"/>
      <c r="AD324" s="133"/>
      <c r="AE324" s="133"/>
      <c r="AF324" s="133"/>
      <c r="AG324" s="133"/>
      <c r="AH324" s="133"/>
      <c r="AI324" s="133"/>
      <c r="AJ324" s="133"/>
      <c r="AK324" s="133"/>
      <c r="AL324" s="126"/>
      <c r="AM324" s="134">
        <f t="array" aca="1" ref="AM324" ca="1">IF(OR($F324=Fériés),0,IF(OR(TEXT(WEEKDAY($F324),"JJJJ")=Jours_chômés),1,3))</f>
        <v>3</v>
      </c>
    </row>
    <row r="325" spans="1:39">
      <c r="A325" s="147"/>
      <c r="B325" s="136"/>
      <c r="C325" s="136"/>
      <c r="D325" s="136"/>
      <c r="E325" s="137">
        <f>INT((F324-LOOKUP(F324,DATE(YEAR(F324)+{-1;0;1},1,3)-WEEKDAY(DATE(YEAR(F324)+{-1;0;1},1,3))+2))/7)+1</f>
        <v>41</v>
      </c>
      <c r="F325" s="138" t="str">
        <f ca="1">IF(ISERROR(VLOOKUP(F324,Fériés,1,FALSE)),PROPER(TEXT(F324,"JJJJ")),OFFSET(INDEX(Fériés,MATCH(F324,Fériés,0),),,1))</f>
        <v>Lundi</v>
      </c>
      <c r="G325" s="139" t="s">
        <v>121</v>
      </c>
      <c r="H325" s="140"/>
      <c r="I325" s="140"/>
      <c r="J325" s="140"/>
      <c r="K325" s="140"/>
      <c r="L325" s="140"/>
      <c r="M325" s="140"/>
      <c r="N325" s="140"/>
      <c r="O325" s="140"/>
      <c r="P325" s="140"/>
      <c r="Q325" s="140"/>
      <c r="R325" s="140"/>
      <c r="S325" s="140"/>
      <c r="T325" s="140"/>
      <c r="U325" s="140"/>
      <c r="V325" s="140"/>
      <c r="W325" s="140"/>
      <c r="X325" s="140"/>
      <c r="Y325" s="140"/>
      <c r="Z325" s="140"/>
      <c r="AA325" s="140"/>
      <c r="AB325" s="140"/>
      <c r="AC325" s="140"/>
      <c r="AD325" s="140"/>
      <c r="AE325" s="140"/>
      <c r="AF325" s="140"/>
      <c r="AG325" s="140"/>
      <c r="AH325" s="140"/>
      <c r="AI325" s="140"/>
      <c r="AJ325" s="140"/>
      <c r="AK325" s="140"/>
      <c r="AL325" s="126"/>
      <c r="AM325" s="134">
        <f t="shared" ref="AM325:AM388" ca="1" si="320">AM324</f>
        <v>3</v>
      </c>
    </row>
    <row r="326" spans="1:39">
      <c r="A326" s="147"/>
      <c r="B326" s="136"/>
      <c r="C326" s="136"/>
      <c r="D326" s="136"/>
      <c r="E326" s="137">
        <f>INT((F326-LOOKUP(F326,DATE(YEAR(F326)+{-1;0;1},1,3)-WEEKDAY(DATE(YEAR(F326)+{-1;0;1},1,3))+2))/7)+1</f>
        <v>41</v>
      </c>
      <c r="F326" s="131">
        <f t="shared" ref="F326" si="321">F324+1</f>
        <v>43018</v>
      </c>
      <c r="G326" s="132" t="s">
        <v>74</v>
      </c>
      <c r="H326" s="133"/>
      <c r="I326" s="133"/>
      <c r="J326" s="133"/>
      <c r="K326" s="133"/>
      <c r="L326" s="133"/>
      <c r="M326" s="133"/>
      <c r="N326" s="133"/>
      <c r="O326" s="133"/>
      <c r="P326" s="133"/>
      <c r="Q326" s="133"/>
      <c r="R326" s="133"/>
      <c r="S326" s="133"/>
      <c r="T326" s="133"/>
      <c r="U326" s="133"/>
      <c r="V326" s="133"/>
      <c r="W326" s="133"/>
      <c r="X326" s="133"/>
      <c r="Y326" s="133"/>
      <c r="Z326" s="133"/>
      <c r="AA326" s="133"/>
      <c r="AB326" s="133"/>
      <c r="AC326" s="133"/>
      <c r="AD326" s="133"/>
      <c r="AE326" s="133"/>
      <c r="AF326" s="133"/>
      <c r="AG326" s="133"/>
      <c r="AH326" s="133"/>
      <c r="AI326" s="133"/>
      <c r="AJ326" s="133"/>
      <c r="AK326" s="133"/>
      <c r="AL326" s="126"/>
      <c r="AM326" s="134">
        <f t="array" aca="1" ref="AM326" ca="1">IF(OR($F326=Fériés),0,IF(OR(TEXT(WEEKDAY($F326),"JJJJ")=Jours_chômés),1,3))</f>
        <v>3</v>
      </c>
    </row>
    <row r="327" spans="1:39">
      <c r="A327" s="147"/>
      <c r="B327" s="136"/>
      <c r="C327" s="136"/>
      <c r="D327" s="136"/>
      <c r="E327" s="137">
        <f>INT((F326-LOOKUP(F326,DATE(YEAR(F326)+{-1;0;1},1,3)-WEEKDAY(DATE(YEAR(F326)+{-1;0;1},1,3))+2))/7)+1</f>
        <v>41</v>
      </c>
      <c r="F327" s="138" t="str">
        <f ca="1">IF(ISERROR(VLOOKUP(F326,Fériés,1,FALSE)),PROPER(TEXT(F326,"JJJJ")),OFFSET(INDEX(Fériés,MATCH(F326,Fériés,0),),,1))</f>
        <v>Mardi</v>
      </c>
      <c r="G327" s="139" t="s">
        <v>121</v>
      </c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0"/>
      <c r="AD327" s="140"/>
      <c r="AE327" s="140"/>
      <c r="AF327" s="140"/>
      <c r="AG327" s="140"/>
      <c r="AH327" s="140"/>
      <c r="AI327" s="140"/>
      <c r="AJ327" s="140"/>
      <c r="AK327" s="140"/>
      <c r="AL327" s="126"/>
      <c r="AM327" s="134">
        <f t="shared" ref="AM327:AM390" ca="1" si="322">AM326</f>
        <v>3</v>
      </c>
    </row>
    <row r="328" spans="1:39">
      <c r="A328" s="147"/>
      <c r="B328" s="136"/>
      <c r="C328" s="136"/>
      <c r="D328" s="136"/>
      <c r="E328" s="137">
        <f>INT((F328-LOOKUP(F328,DATE(YEAR(F328)+{-1;0;1},1,3)-WEEKDAY(DATE(YEAR(F328)+{-1;0;1},1,3))+2))/7)+1</f>
        <v>41</v>
      </c>
      <c r="F328" s="131">
        <f t="shared" ref="F328" si="323">F326+1</f>
        <v>43019</v>
      </c>
      <c r="G328" s="132" t="s">
        <v>74</v>
      </c>
      <c r="H328" s="133"/>
      <c r="I328" s="133"/>
      <c r="J328" s="133"/>
      <c r="K328" s="133"/>
      <c r="L328" s="133"/>
      <c r="M328" s="133"/>
      <c r="N328" s="133"/>
      <c r="O328" s="133"/>
      <c r="P328" s="133"/>
      <c r="Q328" s="133"/>
      <c r="R328" s="133"/>
      <c r="S328" s="133"/>
      <c r="T328" s="133"/>
      <c r="U328" s="133"/>
      <c r="V328" s="133"/>
      <c r="W328" s="133"/>
      <c r="X328" s="133"/>
      <c r="Y328" s="133"/>
      <c r="Z328" s="133"/>
      <c r="AA328" s="133"/>
      <c r="AB328" s="133"/>
      <c r="AC328" s="133"/>
      <c r="AD328" s="133"/>
      <c r="AE328" s="133"/>
      <c r="AF328" s="133"/>
      <c r="AG328" s="133"/>
      <c r="AH328" s="133"/>
      <c r="AI328" s="133"/>
      <c r="AJ328" s="133"/>
      <c r="AK328" s="133"/>
      <c r="AL328" s="126"/>
      <c r="AM328" s="134">
        <f t="array" aca="1" ref="AM328" ca="1">IF(OR($F328=Fériés),0,IF(OR(TEXT(WEEKDAY($F328),"JJJJ")=Jours_chômés),1,3))</f>
        <v>3</v>
      </c>
    </row>
    <row r="329" spans="1:39">
      <c r="A329" s="147"/>
      <c r="B329" s="136"/>
      <c r="C329" s="136"/>
      <c r="D329" s="136"/>
      <c r="E329" s="137">
        <f>INT((F328-LOOKUP(F328,DATE(YEAR(F328)+{-1;0;1},1,3)-WEEKDAY(DATE(YEAR(F328)+{-1;0;1},1,3))+2))/7)+1</f>
        <v>41</v>
      </c>
      <c r="F329" s="138" t="str">
        <f ca="1">IF(ISERROR(VLOOKUP(F328,Fériés,1,FALSE)),PROPER(TEXT(F328,"JJJJ")),OFFSET(INDEX(Fériés,MATCH(F328,Fériés,0),),,1))</f>
        <v>Mercredi</v>
      </c>
      <c r="G329" s="139" t="s">
        <v>121</v>
      </c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0"/>
      <c r="AD329" s="140"/>
      <c r="AE329" s="140"/>
      <c r="AF329" s="140"/>
      <c r="AG329" s="140"/>
      <c r="AH329" s="140"/>
      <c r="AI329" s="140"/>
      <c r="AJ329" s="140"/>
      <c r="AK329" s="140"/>
      <c r="AL329" s="126"/>
      <c r="AM329" s="134">
        <f t="shared" ref="AM329:AM392" ca="1" si="324">AM328</f>
        <v>3</v>
      </c>
    </row>
    <row r="330" spans="1:39">
      <c r="A330" s="147"/>
      <c r="B330" s="136"/>
      <c r="C330" s="136"/>
      <c r="D330" s="136"/>
      <c r="E330" s="137">
        <f>INT((F330-LOOKUP(F330,DATE(YEAR(F330)+{-1;0;1},1,3)-WEEKDAY(DATE(YEAR(F330)+{-1;0;1},1,3))+2))/7)+1</f>
        <v>41</v>
      </c>
      <c r="F330" s="131">
        <f t="shared" ref="F330" si="325">F328+1</f>
        <v>43020</v>
      </c>
      <c r="G330" s="132" t="s">
        <v>74</v>
      </c>
      <c r="H330" s="133"/>
      <c r="I330" s="133"/>
      <c r="J330" s="133"/>
      <c r="K330" s="133"/>
      <c r="L330" s="133"/>
      <c r="M330" s="133"/>
      <c r="N330" s="133"/>
      <c r="O330" s="133"/>
      <c r="P330" s="133"/>
      <c r="Q330" s="133"/>
      <c r="R330" s="133"/>
      <c r="S330" s="133"/>
      <c r="T330" s="133"/>
      <c r="U330" s="133"/>
      <c r="V330" s="133"/>
      <c r="W330" s="133"/>
      <c r="X330" s="133"/>
      <c r="Y330" s="133"/>
      <c r="Z330" s="133"/>
      <c r="AA330" s="133"/>
      <c r="AB330" s="133"/>
      <c r="AC330" s="133"/>
      <c r="AD330" s="133"/>
      <c r="AE330" s="133"/>
      <c r="AF330" s="133"/>
      <c r="AG330" s="133"/>
      <c r="AH330" s="133"/>
      <c r="AI330" s="133"/>
      <c r="AJ330" s="133"/>
      <c r="AK330" s="133"/>
      <c r="AL330" s="126"/>
      <c r="AM330" s="134">
        <f t="array" aca="1" ref="AM330" ca="1">IF(OR($F330=Fériés),0,IF(OR(TEXT(WEEKDAY($F330),"JJJJ")=Jours_chômés),1,3))</f>
        <v>3</v>
      </c>
    </row>
    <row r="331" spans="1:39">
      <c r="A331" s="147"/>
      <c r="B331" s="136"/>
      <c r="C331" s="136"/>
      <c r="D331" s="136"/>
      <c r="E331" s="137">
        <f>INT((F330-LOOKUP(F330,DATE(YEAR(F330)+{-1;0;1},1,3)-WEEKDAY(DATE(YEAR(F330)+{-1;0;1},1,3))+2))/7)+1</f>
        <v>41</v>
      </c>
      <c r="F331" s="138" t="str">
        <f ca="1">IF(ISERROR(VLOOKUP(F330,Fériés,1,FALSE)),PROPER(TEXT(F330,"JJJJ")),OFFSET(INDEX(Fériés,MATCH(F330,Fériés,0),),,1))</f>
        <v>Jeudi</v>
      </c>
      <c r="G331" s="139" t="s">
        <v>121</v>
      </c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0"/>
      <c r="AD331" s="140"/>
      <c r="AE331" s="140"/>
      <c r="AF331" s="140"/>
      <c r="AG331" s="140"/>
      <c r="AH331" s="140"/>
      <c r="AI331" s="140"/>
      <c r="AJ331" s="140"/>
      <c r="AK331" s="140"/>
      <c r="AL331" s="126"/>
      <c r="AM331" s="134">
        <f t="shared" ref="AM331:AM394" ca="1" si="326">AM330</f>
        <v>3</v>
      </c>
    </row>
    <row r="332" spans="1:39">
      <c r="A332" s="147"/>
      <c r="B332" s="136"/>
      <c r="C332" s="136"/>
      <c r="D332" s="136"/>
      <c r="E332" s="137">
        <f>INT((F332-LOOKUP(F332,DATE(YEAR(F332)+{-1;0;1},1,3)-WEEKDAY(DATE(YEAR(F332)+{-1;0;1},1,3))+2))/7)+1</f>
        <v>41</v>
      </c>
      <c r="F332" s="131">
        <f t="shared" ref="F332" si="327">F330+1</f>
        <v>43021</v>
      </c>
      <c r="G332" s="132" t="s">
        <v>74</v>
      </c>
      <c r="H332" s="133"/>
      <c r="I332" s="133"/>
      <c r="J332" s="133"/>
      <c r="K332" s="133"/>
      <c r="L332" s="133"/>
      <c r="M332" s="133"/>
      <c r="N332" s="133"/>
      <c r="O332" s="133"/>
      <c r="P332" s="133"/>
      <c r="Q332" s="133"/>
      <c r="R332" s="133"/>
      <c r="S332" s="133"/>
      <c r="T332" s="133"/>
      <c r="U332" s="133"/>
      <c r="V332" s="133"/>
      <c r="W332" s="133"/>
      <c r="X332" s="133"/>
      <c r="Y332" s="133"/>
      <c r="Z332" s="133"/>
      <c r="AA332" s="133"/>
      <c r="AB332" s="133"/>
      <c r="AC332" s="133"/>
      <c r="AD332" s="133"/>
      <c r="AE332" s="133"/>
      <c r="AF332" s="133"/>
      <c r="AG332" s="133"/>
      <c r="AH332" s="133"/>
      <c r="AI332" s="133"/>
      <c r="AJ332" s="133"/>
      <c r="AK332" s="133"/>
      <c r="AL332" s="126"/>
      <c r="AM332" s="134">
        <f t="array" aca="1" ref="AM332" ca="1">IF(OR($F332=Fériés),0,IF(OR(TEXT(WEEKDAY($F332),"JJJJ")=Jours_chômés),1,3))</f>
        <v>3</v>
      </c>
    </row>
    <row r="333" spans="1:39">
      <c r="A333" s="147"/>
      <c r="B333" s="136"/>
      <c r="C333" s="136"/>
      <c r="D333" s="136"/>
      <c r="E333" s="137">
        <f>INT((F332-LOOKUP(F332,DATE(YEAR(F332)+{-1;0;1},1,3)-WEEKDAY(DATE(YEAR(F332)+{-1;0;1},1,3))+2))/7)+1</f>
        <v>41</v>
      </c>
      <c r="F333" s="138" t="str">
        <f ca="1">IF(ISERROR(VLOOKUP(F332,Fériés,1,FALSE)),PROPER(TEXT(F332,"JJJJ")),OFFSET(INDEX(Fériés,MATCH(F332,Fériés,0),),,1))</f>
        <v>Vendredi</v>
      </c>
      <c r="G333" s="139" t="s">
        <v>121</v>
      </c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0"/>
      <c r="AD333" s="140"/>
      <c r="AE333" s="140"/>
      <c r="AF333" s="140"/>
      <c r="AG333" s="140"/>
      <c r="AH333" s="140"/>
      <c r="AI333" s="140"/>
      <c r="AJ333" s="140"/>
      <c r="AK333" s="140"/>
      <c r="AL333" s="126"/>
      <c r="AM333" s="134">
        <f t="shared" ref="AM333:AM396" ca="1" si="328">AM332</f>
        <v>3</v>
      </c>
    </row>
    <row r="334" spans="1:39">
      <c r="A334" s="147"/>
      <c r="B334" s="136"/>
      <c r="C334" s="136"/>
      <c r="D334" s="136"/>
      <c r="E334" s="137">
        <f>INT((F334-LOOKUP(F334,DATE(YEAR(F334)+{-1;0;1},1,3)-WEEKDAY(DATE(YEAR(F334)+{-1;0;1},1,3))+2))/7)+1</f>
        <v>41</v>
      </c>
      <c r="F334" s="131">
        <f t="shared" ref="F334" si="329">F332+1</f>
        <v>43022</v>
      </c>
      <c r="G334" s="132" t="s">
        <v>74</v>
      </c>
      <c r="H334" s="133"/>
      <c r="I334" s="133"/>
      <c r="J334" s="133"/>
      <c r="K334" s="133"/>
      <c r="L334" s="133"/>
      <c r="M334" s="133"/>
      <c r="N334" s="133"/>
      <c r="O334" s="133"/>
      <c r="P334" s="133"/>
      <c r="Q334" s="133"/>
      <c r="R334" s="133"/>
      <c r="S334" s="133"/>
      <c r="T334" s="133"/>
      <c r="U334" s="133"/>
      <c r="V334" s="133"/>
      <c r="W334" s="133"/>
      <c r="X334" s="133"/>
      <c r="Y334" s="133"/>
      <c r="Z334" s="133"/>
      <c r="AA334" s="133"/>
      <c r="AB334" s="133"/>
      <c r="AC334" s="133"/>
      <c r="AD334" s="133"/>
      <c r="AE334" s="133"/>
      <c r="AF334" s="133"/>
      <c r="AG334" s="133"/>
      <c r="AH334" s="133"/>
      <c r="AI334" s="133"/>
      <c r="AJ334" s="133"/>
      <c r="AK334" s="133"/>
      <c r="AL334" s="126"/>
      <c r="AM334" s="134">
        <f t="array" aca="1" ref="AM334" ca="1">IF(OR($F334=Fériés),0,IF(OR(TEXT(WEEKDAY($F334),"JJJJ")=Jours_chômés),1,3))</f>
        <v>1</v>
      </c>
    </row>
    <row r="335" spans="1:39">
      <c r="A335" s="147"/>
      <c r="B335" s="136"/>
      <c r="C335" s="136"/>
      <c r="D335" s="136"/>
      <c r="E335" s="137">
        <f>INT((F334-LOOKUP(F334,DATE(YEAR(F334)+{-1;0;1},1,3)-WEEKDAY(DATE(YEAR(F334)+{-1;0;1},1,3))+2))/7)+1</f>
        <v>41</v>
      </c>
      <c r="F335" s="138" t="str">
        <f ca="1">IF(ISERROR(VLOOKUP(F334,Fériés,1,FALSE)),PROPER(TEXT(F334,"JJJJ")),OFFSET(INDEX(Fériés,MATCH(F334,Fériés,0),),,1))</f>
        <v>Samedi</v>
      </c>
      <c r="G335" s="139" t="s">
        <v>121</v>
      </c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0"/>
      <c r="AD335" s="140"/>
      <c r="AE335" s="140"/>
      <c r="AF335" s="140"/>
      <c r="AG335" s="140"/>
      <c r="AH335" s="140"/>
      <c r="AI335" s="140"/>
      <c r="AJ335" s="140"/>
      <c r="AK335" s="140"/>
      <c r="AL335" s="126"/>
      <c r="AM335" s="134">
        <f t="shared" ref="AM335:AM398" ca="1" si="330">AM334</f>
        <v>1</v>
      </c>
    </row>
    <row r="336" spans="1:39">
      <c r="A336" s="147"/>
      <c r="B336" s="136"/>
      <c r="C336" s="136"/>
      <c r="D336" s="136"/>
      <c r="E336" s="137">
        <f>INT((F336-LOOKUP(F336,DATE(YEAR(F336)+{-1;0;1},1,3)-WEEKDAY(DATE(YEAR(F336)+{-1;0;1},1,3))+2))/7)+1</f>
        <v>41</v>
      </c>
      <c r="F336" s="131">
        <f t="shared" ref="F336" si="331">F334+1</f>
        <v>43023</v>
      </c>
      <c r="G336" s="132" t="s">
        <v>74</v>
      </c>
      <c r="H336" s="133"/>
      <c r="I336" s="133"/>
      <c r="J336" s="133"/>
      <c r="K336" s="133"/>
      <c r="L336" s="133"/>
      <c r="M336" s="133"/>
      <c r="N336" s="133"/>
      <c r="O336" s="133"/>
      <c r="P336" s="133"/>
      <c r="Q336" s="133"/>
      <c r="R336" s="133"/>
      <c r="S336" s="133"/>
      <c r="T336" s="133"/>
      <c r="U336" s="133"/>
      <c r="V336" s="133"/>
      <c r="W336" s="133"/>
      <c r="X336" s="133"/>
      <c r="Y336" s="133"/>
      <c r="Z336" s="133"/>
      <c r="AA336" s="133"/>
      <c r="AB336" s="133"/>
      <c r="AC336" s="133"/>
      <c r="AD336" s="133"/>
      <c r="AE336" s="133"/>
      <c r="AF336" s="133"/>
      <c r="AG336" s="133"/>
      <c r="AH336" s="133"/>
      <c r="AI336" s="133"/>
      <c r="AJ336" s="133"/>
      <c r="AK336" s="133"/>
      <c r="AL336" s="126"/>
      <c r="AM336" s="134">
        <f t="array" aca="1" ref="AM336" ca="1">IF(OR($F336=Fériés),0,IF(OR(TEXT(WEEKDAY($F336),"JJJJ")=Jours_chômés),1,3))</f>
        <v>1</v>
      </c>
    </row>
    <row r="337" spans="1:39">
      <c r="A337" s="147"/>
      <c r="B337" s="136"/>
      <c r="C337" s="136"/>
      <c r="D337" s="136"/>
      <c r="E337" s="137">
        <f>INT((F336-LOOKUP(F336,DATE(YEAR(F336)+{-1;0;1},1,3)-WEEKDAY(DATE(YEAR(F336)+{-1;0;1},1,3))+2))/7)+1</f>
        <v>41</v>
      </c>
      <c r="F337" s="138" t="str">
        <f ca="1">IF(ISERROR(VLOOKUP(F336,Fériés,1,FALSE)),PROPER(TEXT(F336,"JJJJ")),OFFSET(INDEX(Fériés,MATCH(F336,Fériés,0),),,1))</f>
        <v>Dimanche</v>
      </c>
      <c r="G337" s="139" t="s">
        <v>121</v>
      </c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0"/>
      <c r="AD337" s="140"/>
      <c r="AE337" s="140"/>
      <c r="AF337" s="140"/>
      <c r="AG337" s="140"/>
      <c r="AH337" s="140"/>
      <c r="AI337" s="140"/>
      <c r="AJ337" s="140"/>
      <c r="AK337" s="140"/>
      <c r="AL337" s="126"/>
      <c r="AM337" s="134">
        <f t="shared" ref="AM337:AM400" ca="1" si="332">AM336</f>
        <v>1</v>
      </c>
    </row>
    <row r="338" spans="1:39">
      <c r="A338" s="147"/>
      <c r="B338" s="136"/>
      <c r="C338" s="136"/>
      <c r="D338" s="136"/>
      <c r="E338" s="137">
        <f>INT((F338-LOOKUP(F338,DATE(YEAR(F338)+{-1;0;1},1,3)-WEEKDAY(DATE(YEAR(F338)+{-1;0;1},1,3))+2))/7)+1</f>
        <v>42</v>
      </c>
      <c r="F338" s="131">
        <f t="shared" ref="F338" si="333">F336+1</f>
        <v>43024</v>
      </c>
      <c r="G338" s="132" t="s">
        <v>74</v>
      </c>
      <c r="H338" s="133"/>
      <c r="I338" s="133"/>
      <c r="J338" s="133"/>
      <c r="K338" s="133"/>
      <c r="L338" s="133"/>
      <c r="M338" s="133"/>
      <c r="N338" s="133"/>
      <c r="O338" s="133"/>
      <c r="P338" s="133"/>
      <c r="Q338" s="133"/>
      <c r="R338" s="133"/>
      <c r="S338" s="133"/>
      <c r="T338" s="133"/>
      <c r="U338" s="133"/>
      <c r="V338" s="133"/>
      <c r="W338" s="133"/>
      <c r="X338" s="133"/>
      <c r="Y338" s="133"/>
      <c r="Z338" s="133"/>
      <c r="AA338" s="133"/>
      <c r="AB338" s="133"/>
      <c r="AC338" s="133"/>
      <c r="AD338" s="133"/>
      <c r="AE338" s="133"/>
      <c r="AF338" s="133"/>
      <c r="AG338" s="133"/>
      <c r="AH338" s="133"/>
      <c r="AI338" s="133"/>
      <c r="AJ338" s="133"/>
      <c r="AK338" s="133"/>
      <c r="AL338" s="126"/>
      <c r="AM338" s="134">
        <f t="array" aca="1" ref="AM338" ca="1">IF(OR($F338=Fériés),0,IF(OR(TEXT(WEEKDAY($F338),"JJJJ")=Jours_chômés),1,3))</f>
        <v>3</v>
      </c>
    </row>
    <row r="339" spans="1:39">
      <c r="A339" s="147"/>
      <c r="B339" s="136"/>
      <c r="C339" s="136"/>
      <c r="D339" s="136"/>
      <c r="E339" s="137">
        <f>INT((F338-LOOKUP(F338,DATE(YEAR(F338)+{-1;0;1},1,3)-WEEKDAY(DATE(YEAR(F338)+{-1;0;1},1,3))+2))/7)+1</f>
        <v>42</v>
      </c>
      <c r="F339" s="138" t="str">
        <f ca="1">IF(ISERROR(VLOOKUP(F338,Fériés,1,FALSE)),PROPER(TEXT(F338,"JJJJ")),OFFSET(INDEX(Fériés,MATCH(F338,Fériés,0),),,1))</f>
        <v>Lundi</v>
      </c>
      <c r="G339" s="139" t="s">
        <v>121</v>
      </c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0"/>
      <c r="AD339" s="140"/>
      <c r="AE339" s="140"/>
      <c r="AF339" s="140"/>
      <c r="AG339" s="140"/>
      <c r="AH339" s="140"/>
      <c r="AI339" s="140"/>
      <c r="AJ339" s="140"/>
      <c r="AK339" s="140"/>
      <c r="AL339" s="126"/>
      <c r="AM339" s="134">
        <f t="shared" ref="AM339:AM402" ca="1" si="334">AM338</f>
        <v>3</v>
      </c>
    </row>
    <row r="340" spans="1:39">
      <c r="A340" s="147"/>
      <c r="B340" s="136"/>
      <c r="C340" s="136"/>
      <c r="D340" s="136"/>
      <c r="E340" s="137">
        <f>INT((F340-LOOKUP(F340,DATE(YEAR(F340)+{-1;0;1},1,3)-WEEKDAY(DATE(YEAR(F340)+{-1;0;1},1,3))+2))/7)+1</f>
        <v>42</v>
      </c>
      <c r="F340" s="131">
        <f t="shared" ref="F340" si="335">F338+1</f>
        <v>43025</v>
      </c>
      <c r="G340" s="132" t="s">
        <v>74</v>
      </c>
      <c r="H340" s="133"/>
      <c r="I340" s="133"/>
      <c r="J340" s="133"/>
      <c r="K340" s="133"/>
      <c r="L340" s="133"/>
      <c r="M340" s="133"/>
      <c r="N340" s="133"/>
      <c r="O340" s="133"/>
      <c r="P340" s="133"/>
      <c r="Q340" s="133"/>
      <c r="R340" s="133"/>
      <c r="S340" s="133"/>
      <c r="T340" s="133"/>
      <c r="U340" s="133"/>
      <c r="V340" s="133"/>
      <c r="W340" s="133"/>
      <c r="X340" s="133"/>
      <c r="Y340" s="133"/>
      <c r="Z340" s="133"/>
      <c r="AA340" s="133"/>
      <c r="AB340" s="133"/>
      <c r="AC340" s="133"/>
      <c r="AD340" s="133"/>
      <c r="AE340" s="133"/>
      <c r="AF340" s="133"/>
      <c r="AG340" s="133"/>
      <c r="AH340" s="133"/>
      <c r="AI340" s="133"/>
      <c r="AJ340" s="133"/>
      <c r="AK340" s="133"/>
      <c r="AL340" s="126"/>
      <c r="AM340" s="134">
        <f t="array" aca="1" ref="AM340" ca="1">IF(OR($F340=Fériés),0,IF(OR(TEXT(WEEKDAY($F340),"JJJJ")=Jours_chômés),1,3))</f>
        <v>3</v>
      </c>
    </row>
    <row r="341" spans="1:39">
      <c r="A341" s="147"/>
      <c r="B341" s="136"/>
      <c r="C341" s="136"/>
      <c r="D341" s="136"/>
      <c r="E341" s="137">
        <f>INT((F340-LOOKUP(F340,DATE(YEAR(F340)+{-1;0;1},1,3)-WEEKDAY(DATE(YEAR(F340)+{-1;0;1},1,3))+2))/7)+1</f>
        <v>42</v>
      </c>
      <c r="F341" s="138" t="str">
        <f ca="1">IF(ISERROR(VLOOKUP(F340,Fériés,1,FALSE)),PROPER(TEXT(F340,"JJJJ")),OFFSET(INDEX(Fériés,MATCH(F340,Fériés,0),),,1))</f>
        <v>Mardi</v>
      </c>
      <c r="G341" s="139" t="s">
        <v>121</v>
      </c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0"/>
      <c r="AD341" s="140"/>
      <c r="AE341" s="140"/>
      <c r="AF341" s="140"/>
      <c r="AG341" s="140"/>
      <c r="AH341" s="140"/>
      <c r="AI341" s="140"/>
      <c r="AJ341" s="140"/>
      <c r="AK341" s="140"/>
      <c r="AL341" s="126"/>
      <c r="AM341" s="134">
        <f t="shared" ref="AM341:AM404" ca="1" si="336">AM340</f>
        <v>3</v>
      </c>
    </row>
    <row r="342" spans="1:39">
      <c r="A342" s="147"/>
      <c r="B342" s="136"/>
      <c r="C342" s="136"/>
      <c r="D342" s="136"/>
      <c r="E342" s="137">
        <f>INT((F342-LOOKUP(F342,DATE(YEAR(F342)+{-1;0;1},1,3)-WEEKDAY(DATE(YEAR(F342)+{-1;0;1},1,3))+2))/7)+1</f>
        <v>42</v>
      </c>
      <c r="F342" s="131">
        <f t="shared" ref="F342" si="337">F340+1</f>
        <v>43026</v>
      </c>
      <c r="G342" s="132" t="s">
        <v>74</v>
      </c>
      <c r="H342" s="133"/>
      <c r="I342" s="133"/>
      <c r="J342" s="133"/>
      <c r="K342" s="133"/>
      <c r="L342" s="133"/>
      <c r="M342" s="133"/>
      <c r="N342" s="133"/>
      <c r="O342" s="133"/>
      <c r="P342" s="133"/>
      <c r="Q342" s="133"/>
      <c r="R342" s="133"/>
      <c r="S342" s="133"/>
      <c r="T342" s="133"/>
      <c r="U342" s="133"/>
      <c r="V342" s="133"/>
      <c r="W342" s="133"/>
      <c r="X342" s="133"/>
      <c r="Y342" s="133"/>
      <c r="Z342" s="133"/>
      <c r="AA342" s="133"/>
      <c r="AB342" s="133"/>
      <c r="AC342" s="133"/>
      <c r="AD342" s="133"/>
      <c r="AE342" s="133"/>
      <c r="AF342" s="133"/>
      <c r="AG342" s="133"/>
      <c r="AH342" s="133"/>
      <c r="AI342" s="133"/>
      <c r="AJ342" s="133"/>
      <c r="AK342" s="133"/>
      <c r="AL342" s="126"/>
      <c r="AM342" s="134">
        <f t="array" aca="1" ref="AM342" ca="1">IF(OR($F342=Fériés),0,IF(OR(TEXT(WEEKDAY($F342),"JJJJ")=Jours_chômés),1,3))</f>
        <v>3</v>
      </c>
    </row>
    <row r="343" spans="1:39">
      <c r="A343" s="147"/>
      <c r="B343" s="136"/>
      <c r="C343" s="136"/>
      <c r="D343" s="136"/>
      <c r="E343" s="137">
        <f>INT((F342-LOOKUP(F342,DATE(YEAR(F342)+{-1;0;1},1,3)-WEEKDAY(DATE(YEAR(F342)+{-1;0;1},1,3))+2))/7)+1</f>
        <v>42</v>
      </c>
      <c r="F343" s="138" t="str">
        <f ca="1">IF(ISERROR(VLOOKUP(F342,Fériés,1,FALSE)),PROPER(TEXT(F342,"JJJJ")),OFFSET(INDEX(Fériés,MATCH(F342,Fériés,0),),,1))</f>
        <v>Mercredi</v>
      </c>
      <c r="G343" s="139" t="s">
        <v>121</v>
      </c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0"/>
      <c r="AD343" s="140"/>
      <c r="AE343" s="140"/>
      <c r="AF343" s="140"/>
      <c r="AG343" s="140"/>
      <c r="AH343" s="140"/>
      <c r="AI343" s="140"/>
      <c r="AJ343" s="140"/>
      <c r="AK343" s="140"/>
      <c r="AL343" s="126"/>
      <c r="AM343" s="134">
        <f t="shared" ref="AM343:AM406" ca="1" si="338">AM342</f>
        <v>3</v>
      </c>
    </row>
    <row r="344" spans="1:39">
      <c r="A344" s="147"/>
      <c r="B344" s="136"/>
      <c r="C344" s="136"/>
      <c r="D344" s="136"/>
      <c r="E344" s="137">
        <f>INT((F344-LOOKUP(F344,DATE(YEAR(F344)+{-1;0;1},1,3)-WEEKDAY(DATE(YEAR(F344)+{-1;0;1},1,3))+2))/7)+1</f>
        <v>42</v>
      </c>
      <c r="F344" s="131">
        <f t="shared" ref="F344" si="339">F342+1</f>
        <v>43027</v>
      </c>
      <c r="G344" s="132" t="s">
        <v>74</v>
      </c>
      <c r="H344" s="133"/>
      <c r="I344" s="133"/>
      <c r="J344" s="133"/>
      <c r="K344" s="133"/>
      <c r="L344" s="133"/>
      <c r="M344" s="133"/>
      <c r="N344" s="133"/>
      <c r="O344" s="133"/>
      <c r="P344" s="133"/>
      <c r="Q344" s="133"/>
      <c r="R344" s="133"/>
      <c r="S344" s="133"/>
      <c r="T344" s="133"/>
      <c r="U344" s="133"/>
      <c r="V344" s="133"/>
      <c r="W344" s="133"/>
      <c r="X344" s="133"/>
      <c r="Y344" s="133"/>
      <c r="Z344" s="133"/>
      <c r="AA344" s="133"/>
      <c r="AB344" s="133"/>
      <c r="AC344" s="133"/>
      <c r="AD344" s="133"/>
      <c r="AE344" s="133"/>
      <c r="AF344" s="133"/>
      <c r="AG344" s="133"/>
      <c r="AH344" s="133"/>
      <c r="AI344" s="133"/>
      <c r="AJ344" s="133"/>
      <c r="AK344" s="133"/>
      <c r="AL344" s="126"/>
      <c r="AM344" s="134">
        <f t="array" aca="1" ref="AM344" ca="1">IF(OR($F344=Fériés),0,IF(OR(TEXT(WEEKDAY($F344),"JJJJ")=Jours_chômés),1,3))</f>
        <v>3</v>
      </c>
    </row>
    <row r="345" spans="1:39">
      <c r="A345" s="147"/>
      <c r="B345" s="136"/>
      <c r="C345" s="136"/>
      <c r="D345" s="136"/>
      <c r="E345" s="137">
        <f>INT((F344-LOOKUP(F344,DATE(YEAR(F344)+{-1;0;1},1,3)-WEEKDAY(DATE(YEAR(F344)+{-1;0;1},1,3))+2))/7)+1</f>
        <v>42</v>
      </c>
      <c r="F345" s="138" t="str">
        <f ca="1">IF(ISERROR(VLOOKUP(F344,Fériés,1,FALSE)),PROPER(TEXT(F344,"JJJJ")),OFFSET(INDEX(Fériés,MATCH(F344,Fériés,0),),,1))</f>
        <v>Jeudi</v>
      </c>
      <c r="G345" s="139" t="s">
        <v>121</v>
      </c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0"/>
      <c r="AD345" s="140"/>
      <c r="AE345" s="140"/>
      <c r="AF345" s="140"/>
      <c r="AG345" s="140"/>
      <c r="AH345" s="140"/>
      <c r="AI345" s="140"/>
      <c r="AJ345" s="140"/>
      <c r="AK345" s="140"/>
      <c r="AL345" s="126"/>
      <c r="AM345" s="134">
        <f t="shared" ref="AM345:AM408" ca="1" si="340">AM344</f>
        <v>3</v>
      </c>
    </row>
    <row r="346" spans="1:39">
      <c r="A346" s="147"/>
      <c r="B346" s="136"/>
      <c r="C346" s="136"/>
      <c r="D346" s="136"/>
      <c r="E346" s="137">
        <f>INT((F346-LOOKUP(F346,DATE(YEAR(F346)+{-1;0;1},1,3)-WEEKDAY(DATE(YEAR(F346)+{-1;0;1},1,3))+2))/7)+1</f>
        <v>42</v>
      </c>
      <c r="F346" s="131">
        <f t="shared" ref="F346" si="341">F344+1</f>
        <v>43028</v>
      </c>
      <c r="G346" s="132" t="s">
        <v>74</v>
      </c>
      <c r="H346" s="133"/>
      <c r="I346" s="133"/>
      <c r="J346" s="133"/>
      <c r="K346" s="133"/>
      <c r="L346" s="133"/>
      <c r="M346" s="133"/>
      <c r="N346" s="133"/>
      <c r="O346" s="133"/>
      <c r="P346" s="133"/>
      <c r="Q346" s="133"/>
      <c r="R346" s="133"/>
      <c r="S346" s="133"/>
      <c r="T346" s="133"/>
      <c r="U346" s="133"/>
      <c r="V346" s="133"/>
      <c r="W346" s="133"/>
      <c r="X346" s="133"/>
      <c r="Y346" s="133"/>
      <c r="Z346" s="133"/>
      <c r="AA346" s="133"/>
      <c r="AB346" s="133"/>
      <c r="AC346" s="133"/>
      <c r="AD346" s="133"/>
      <c r="AE346" s="133"/>
      <c r="AF346" s="133"/>
      <c r="AG346" s="133"/>
      <c r="AH346" s="133"/>
      <c r="AI346" s="133"/>
      <c r="AJ346" s="133"/>
      <c r="AK346" s="133"/>
      <c r="AL346" s="126"/>
      <c r="AM346" s="134">
        <f t="array" aca="1" ref="AM346" ca="1">IF(OR($F346=Fériés),0,IF(OR(TEXT(WEEKDAY($F346),"JJJJ")=Jours_chômés),1,3))</f>
        <v>3</v>
      </c>
    </row>
    <row r="347" spans="1:39">
      <c r="A347" s="147"/>
      <c r="B347" s="136"/>
      <c r="C347" s="136"/>
      <c r="D347" s="136"/>
      <c r="E347" s="137">
        <f>INT((F346-LOOKUP(F346,DATE(YEAR(F346)+{-1;0;1},1,3)-WEEKDAY(DATE(YEAR(F346)+{-1;0;1},1,3))+2))/7)+1</f>
        <v>42</v>
      </c>
      <c r="F347" s="138" t="str">
        <f ca="1">IF(ISERROR(VLOOKUP(F346,Fériés,1,FALSE)),PROPER(TEXT(F346,"JJJJ")),OFFSET(INDEX(Fériés,MATCH(F346,Fériés,0),),,1))</f>
        <v>Vendredi</v>
      </c>
      <c r="G347" s="139" t="s">
        <v>121</v>
      </c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0"/>
      <c r="AD347" s="140"/>
      <c r="AE347" s="140"/>
      <c r="AF347" s="140"/>
      <c r="AG347" s="140"/>
      <c r="AH347" s="140"/>
      <c r="AI347" s="140"/>
      <c r="AJ347" s="140"/>
      <c r="AK347" s="140"/>
      <c r="AL347" s="126"/>
      <c r="AM347" s="134">
        <f t="shared" ref="AM347:AM410" ca="1" si="342">AM346</f>
        <v>3</v>
      </c>
    </row>
    <row r="348" spans="1:39">
      <c r="A348" s="147"/>
      <c r="B348" s="136"/>
      <c r="C348" s="136"/>
      <c r="D348" s="136"/>
      <c r="E348" s="137">
        <f>INT((F348-LOOKUP(F348,DATE(YEAR(F348)+{-1;0;1},1,3)-WEEKDAY(DATE(YEAR(F348)+{-1;0;1},1,3))+2))/7)+1</f>
        <v>42</v>
      </c>
      <c r="F348" s="131">
        <f t="shared" ref="F348" si="343">F346+1</f>
        <v>43029</v>
      </c>
      <c r="G348" s="132" t="s">
        <v>74</v>
      </c>
      <c r="H348" s="133"/>
      <c r="I348" s="133"/>
      <c r="J348" s="133"/>
      <c r="K348" s="133"/>
      <c r="L348" s="133"/>
      <c r="M348" s="133"/>
      <c r="N348" s="133"/>
      <c r="O348" s="133"/>
      <c r="P348" s="133"/>
      <c r="Q348" s="133"/>
      <c r="R348" s="133"/>
      <c r="S348" s="133"/>
      <c r="T348" s="133"/>
      <c r="U348" s="133"/>
      <c r="V348" s="133"/>
      <c r="W348" s="133"/>
      <c r="X348" s="133"/>
      <c r="Y348" s="133"/>
      <c r="Z348" s="133"/>
      <c r="AA348" s="133"/>
      <c r="AB348" s="133"/>
      <c r="AC348" s="133"/>
      <c r="AD348" s="133"/>
      <c r="AE348" s="133"/>
      <c r="AF348" s="133"/>
      <c r="AG348" s="133"/>
      <c r="AH348" s="133"/>
      <c r="AI348" s="133"/>
      <c r="AJ348" s="133"/>
      <c r="AK348" s="133"/>
      <c r="AL348" s="126"/>
      <c r="AM348" s="134">
        <f t="array" aca="1" ref="AM348" ca="1">IF(OR($F348=Fériés),0,IF(OR(TEXT(WEEKDAY($F348),"JJJJ")=Jours_chômés),1,3))</f>
        <v>1</v>
      </c>
    </row>
    <row r="349" spans="1:39">
      <c r="A349" s="147"/>
      <c r="B349" s="136"/>
      <c r="C349" s="136"/>
      <c r="D349" s="136"/>
      <c r="E349" s="137">
        <f>INT((F348-LOOKUP(F348,DATE(YEAR(F348)+{-1;0;1},1,3)-WEEKDAY(DATE(YEAR(F348)+{-1;0;1},1,3))+2))/7)+1</f>
        <v>42</v>
      </c>
      <c r="F349" s="138" t="str">
        <f ca="1">IF(ISERROR(VLOOKUP(F348,Fériés,1,FALSE)),PROPER(TEXT(F348,"JJJJ")),OFFSET(INDEX(Fériés,MATCH(F348,Fériés,0),),,1))</f>
        <v>Samedi</v>
      </c>
      <c r="G349" s="139" t="s">
        <v>121</v>
      </c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0"/>
      <c r="AD349" s="140"/>
      <c r="AE349" s="140"/>
      <c r="AF349" s="140"/>
      <c r="AG349" s="140"/>
      <c r="AH349" s="140"/>
      <c r="AI349" s="140"/>
      <c r="AJ349" s="140"/>
      <c r="AK349" s="140"/>
      <c r="AL349" s="126"/>
      <c r="AM349" s="134">
        <f t="shared" ref="AM349:AM412" ca="1" si="344">AM348</f>
        <v>1</v>
      </c>
    </row>
    <row r="350" spans="1:39">
      <c r="A350" s="135"/>
      <c r="B350" s="136"/>
      <c r="C350" s="136"/>
      <c r="D350" s="136"/>
      <c r="E350" s="137">
        <f>INT((F350-LOOKUP(F350,DATE(YEAR(F350)+{-1;0;1},1,3)-WEEKDAY(DATE(YEAR(F350)+{-1;0;1},1,3))+2))/7)+1</f>
        <v>42</v>
      </c>
      <c r="F350" s="131">
        <f t="shared" ref="F350" si="345">F348+1</f>
        <v>43030</v>
      </c>
      <c r="G350" s="132" t="s">
        <v>74</v>
      </c>
      <c r="H350" s="133"/>
      <c r="I350" s="133"/>
      <c r="J350" s="133"/>
      <c r="K350" s="133"/>
      <c r="L350" s="133"/>
      <c r="M350" s="133"/>
      <c r="N350" s="133"/>
      <c r="O350" s="133"/>
      <c r="P350" s="133"/>
      <c r="Q350" s="133"/>
      <c r="R350" s="133"/>
      <c r="S350" s="133"/>
      <c r="T350" s="133"/>
      <c r="U350" s="133"/>
      <c r="V350" s="133"/>
      <c r="W350" s="133"/>
      <c r="X350" s="133"/>
      <c r="Y350" s="133"/>
      <c r="Z350" s="133"/>
      <c r="AA350" s="133"/>
      <c r="AB350" s="133"/>
      <c r="AC350" s="133"/>
      <c r="AD350" s="133"/>
      <c r="AE350" s="133"/>
      <c r="AF350" s="133"/>
      <c r="AG350" s="133"/>
      <c r="AH350" s="133"/>
      <c r="AI350" s="133"/>
      <c r="AJ350" s="133"/>
      <c r="AK350" s="133"/>
      <c r="AL350" s="126"/>
      <c r="AM350" s="134">
        <f t="array" aca="1" ref="AM350" ca="1">IF(OR($F350=Fériés),0,IF(OR(TEXT(WEEKDAY($F350),"JJJJ")=Jours_chômés),1,3))</f>
        <v>1</v>
      </c>
    </row>
    <row r="351" spans="1:39">
      <c r="A351" s="135"/>
      <c r="B351" s="136"/>
      <c r="C351" s="136"/>
      <c r="D351" s="136"/>
      <c r="E351" s="137">
        <f>INT((F350-LOOKUP(F350,DATE(YEAR(F350)+{-1;0;1},1,3)-WEEKDAY(DATE(YEAR(F350)+{-1;0;1},1,3))+2))/7)+1</f>
        <v>42</v>
      </c>
      <c r="F351" s="138" t="str">
        <f ca="1">IF(ISERROR(VLOOKUP(F350,Fériés,1,FALSE)),PROPER(TEXT(F350,"JJJJ")),OFFSET(INDEX(Fériés,MATCH(F350,Fériés,0),),,1))</f>
        <v>Dimanche</v>
      </c>
      <c r="G351" s="139" t="s">
        <v>121</v>
      </c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0"/>
      <c r="AD351" s="140"/>
      <c r="AE351" s="140"/>
      <c r="AF351" s="140"/>
      <c r="AG351" s="140"/>
      <c r="AH351" s="140"/>
      <c r="AI351" s="140"/>
      <c r="AJ351" s="140"/>
      <c r="AK351" s="140"/>
      <c r="AL351" s="126"/>
      <c r="AM351" s="134">
        <f t="shared" ref="AM351:AM414" ca="1" si="346">AM350</f>
        <v>1</v>
      </c>
    </row>
    <row r="352" spans="1:39">
      <c r="A352" s="135"/>
      <c r="B352" s="136"/>
      <c r="C352" s="136"/>
      <c r="D352" s="136"/>
      <c r="E352" s="137">
        <f>INT((F352-LOOKUP(F352,DATE(YEAR(F352)+{-1;0;1},1,3)-WEEKDAY(DATE(YEAR(F352)+{-1;0;1},1,3))+2))/7)+1</f>
        <v>43</v>
      </c>
      <c r="F352" s="131">
        <f t="shared" ref="F352" si="347">F350+1</f>
        <v>43031</v>
      </c>
      <c r="G352" s="132" t="s">
        <v>74</v>
      </c>
      <c r="H352" s="133"/>
      <c r="I352" s="133"/>
      <c r="J352" s="133"/>
      <c r="K352" s="133"/>
      <c r="L352" s="133"/>
      <c r="M352" s="133"/>
      <c r="N352" s="133"/>
      <c r="O352" s="133"/>
      <c r="P352" s="133"/>
      <c r="Q352" s="133"/>
      <c r="R352" s="133"/>
      <c r="S352" s="133"/>
      <c r="T352" s="133"/>
      <c r="U352" s="133"/>
      <c r="V352" s="133"/>
      <c r="W352" s="133"/>
      <c r="X352" s="133"/>
      <c r="Y352" s="133"/>
      <c r="Z352" s="133"/>
      <c r="AA352" s="133"/>
      <c r="AB352" s="133"/>
      <c r="AC352" s="133"/>
      <c r="AD352" s="133"/>
      <c r="AE352" s="133"/>
      <c r="AF352" s="133"/>
      <c r="AG352" s="133"/>
      <c r="AH352" s="133"/>
      <c r="AI352" s="133"/>
      <c r="AJ352" s="133"/>
      <c r="AK352" s="133"/>
      <c r="AL352" s="126"/>
      <c r="AM352" s="134">
        <f t="array" aca="1" ref="AM352" ca="1">IF(OR($F352=Fériés),0,IF(OR(TEXT(WEEKDAY($F352),"JJJJ")=Jours_chômés),1,3))</f>
        <v>3</v>
      </c>
    </row>
    <row r="353" spans="1:39">
      <c r="A353" s="135"/>
      <c r="B353" s="136"/>
      <c r="C353" s="136"/>
      <c r="D353" s="136"/>
      <c r="E353" s="137">
        <f>INT((F352-LOOKUP(F352,DATE(YEAR(F352)+{-1;0;1},1,3)-WEEKDAY(DATE(YEAR(F352)+{-1;0;1},1,3))+2))/7)+1</f>
        <v>43</v>
      </c>
      <c r="F353" s="138" t="str">
        <f ca="1">IF(ISERROR(VLOOKUP(F352,Fériés,1,FALSE)),PROPER(TEXT(F352,"JJJJ")),OFFSET(INDEX(Fériés,MATCH(F352,Fériés,0),),,1))</f>
        <v>Lundi</v>
      </c>
      <c r="G353" s="139" t="s">
        <v>121</v>
      </c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0"/>
      <c r="AD353" s="140"/>
      <c r="AE353" s="140"/>
      <c r="AF353" s="140"/>
      <c r="AG353" s="140"/>
      <c r="AH353" s="140"/>
      <c r="AI353" s="140"/>
      <c r="AJ353" s="140"/>
      <c r="AK353" s="140"/>
      <c r="AL353" s="126"/>
      <c r="AM353" s="134">
        <f t="shared" ref="AM353:AM416" ca="1" si="348">AM352</f>
        <v>3</v>
      </c>
    </row>
    <row r="354" spans="1:39">
      <c r="A354" s="135"/>
      <c r="B354" s="136"/>
      <c r="C354" s="136"/>
      <c r="D354" s="136"/>
      <c r="E354" s="137">
        <f>INT((F354-LOOKUP(F354,DATE(YEAR(F354)+{-1;0;1},1,3)-WEEKDAY(DATE(YEAR(F354)+{-1;0;1},1,3))+2))/7)+1</f>
        <v>43</v>
      </c>
      <c r="F354" s="131">
        <f t="shared" ref="F354" si="349">F352+1</f>
        <v>43032</v>
      </c>
      <c r="G354" s="132" t="s">
        <v>74</v>
      </c>
      <c r="H354" s="133"/>
      <c r="I354" s="133"/>
      <c r="J354" s="133"/>
      <c r="K354" s="133"/>
      <c r="L354" s="133"/>
      <c r="M354" s="133"/>
      <c r="N354" s="133"/>
      <c r="O354" s="133"/>
      <c r="P354" s="133"/>
      <c r="Q354" s="133"/>
      <c r="R354" s="133"/>
      <c r="S354" s="133"/>
      <c r="T354" s="133"/>
      <c r="U354" s="133"/>
      <c r="V354" s="133"/>
      <c r="W354" s="133"/>
      <c r="X354" s="133"/>
      <c r="Y354" s="133"/>
      <c r="Z354" s="133"/>
      <c r="AA354" s="133"/>
      <c r="AB354" s="133"/>
      <c r="AC354" s="133"/>
      <c r="AD354" s="133"/>
      <c r="AE354" s="133"/>
      <c r="AF354" s="133"/>
      <c r="AG354" s="133"/>
      <c r="AH354" s="133"/>
      <c r="AI354" s="133"/>
      <c r="AJ354" s="133"/>
      <c r="AK354" s="133"/>
      <c r="AL354" s="126"/>
      <c r="AM354" s="134">
        <f t="array" aca="1" ref="AM354" ca="1">IF(OR($F354=Fériés),0,IF(OR(TEXT(WEEKDAY($F354),"JJJJ")=Jours_chômés),1,3))</f>
        <v>3</v>
      </c>
    </row>
    <row r="355" spans="1:39">
      <c r="A355" s="135"/>
      <c r="B355" s="136"/>
      <c r="C355" s="136"/>
      <c r="D355" s="136"/>
      <c r="E355" s="137">
        <f>INT((F354-LOOKUP(F354,DATE(YEAR(F354)+{-1;0;1},1,3)-WEEKDAY(DATE(YEAR(F354)+{-1;0;1},1,3))+2))/7)+1</f>
        <v>43</v>
      </c>
      <c r="F355" s="138" t="str">
        <f ca="1">IF(ISERROR(VLOOKUP(F354,Fériés,1,FALSE)),PROPER(TEXT(F354,"JJJJ")),OFFSET(INDEX(Fériés,MATCH(F354,Fériés,0),),,1))</f>
        <v>Mardi</v>
      </c>
      <c r="G355" s="139" t="s">
        <v>121</v>
      </c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0"/>
      <c r="AD355" s="140"/>
      <c r="AE355" s="140"/>
      <c r="AF355" s="140"/>
      <c r="AG355" s="140"/>
      <c r="AH355" s="140"/>
      <c r="AI355" s="140"/>
      <c r="AJ355" s="140"/>
      <c r="AK355" s="140"/>
      <c r="AL355" s="126"/>
      <c r="AM355" s="134">
        <f t="shared" ref="AM355:AM418" ca="1" si="350">AM354</f>
        <v>3</v>
      </c>
    </row>
    <row r="356" spans="1:39">
      <c r="A356" s="135"/>
      <c r="B356" s="136"/>
      <c r="C356" s="136"/>
      <c r="D356" s="136"/>
      <c r="E356" s="137">
        <f>INT((F356-LOOKUP(F356,DATE(YEAR(F356)+{-1;0;1},1,3)-WEEKDAY(DATE(YEAR(F356)+{-1;0;1},1,3))+2))/7)+1</f>
        <v>43</v>
      </c>
      <c r="F356" s="131">
        <f t="shared" ref="F356" si="351">F354+1</f>
        <v>43033</v>
      </c>
      <c r="G356" s="132" t="s">
        <v>74</v>
      </c>
      <c r="H356" s="133"/>
      <c r="I356" s="133"/>
      <c r="J356" s="133"/>
      <c r="K356" s="133"/>
      <c r="L356" s="133"/>
      <c r="M356" s="133"/>
      <c r="N356" s="133"/>
      <c r="O356" s="133"/>
      <c r="P356" s="133"/>
      <c r="Q356" s="133"/>
      <c r="R356" s="133"/>
      <c r="S356" s="133"/>
      <c r="T356" s="133"/>
      <c r="U356" s="133"/>
      <c r="V356" s="133"/>
      <c r="W356" s="133"/>
      <c r="X356" s="133"/>
      <c r="Y356" s="133"/>
      <c r="Z356" s="133"/>
      <c r="AA356" s="133"/>
      <c r="AB356" s="133"/>
      <c r="AC356" s="133"/>
      <c r="AD356" s="133"/>
      <c r="AE356" s="133"/>
      <c r="AF356" s="133"/>
      <c r="AG356" s="133"/>
      <c r="AH356" s="133"/>
      <c r="AI356" s="133"/>
      <c r="AJ356" s="133"/>
      <c r="AK356" s="133"/>
      <c r="AL356" s="126"/>
      <c r="AM356" s="134">
        <f t="array" aca="1" ref="AM356" ca="1">IF(OR($F356=Fériés),0,IF(OR(TEXT(WEEKDAY($F356),"JJJJ")=Jours_chômés),1,3))</f>
        <v>3</v>
      </c>
    </row>
    <row r="357" spans="1:39">
      <c r="A357" s="135"/>
      <c r="B357" s="136"/>
      <c r="C357" s="136"/>
      <c r="D357" s="136"/>
      <c r="E357" s="137">
        <f>INT((F356-LOOKUP(F356,DATE(YEAR(F356)+{-1;0;1},1,3)-WEEKDAY(DATE(YEAR(F356)+{-1;0;1},1,3))+2))/7)+1</f>
        <v>43</v>
      </c>
      <c r="F357" s="138" t="str">
        <f ca="1">IF(ISERROR(VLOOKUP(F356,Fériés,1,FALSE)),PROPER(TEXT(F356,"JJJJ")),OFFSET(INDEX(Fériés,MATCH(F356,Fériés,0),),,1))</f>
        <v>Mercredi</v>
      </c>
      <c r="G357" s="139" t="s">
        <v>121</v>
      </c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0"/>
      <c r="AD357" s="140"/>
      <c r="AE357" s="140"/>
      <c r="AF357" s="140"/>
      <c r="AG357" s="140"/>
      <c r="AH357" s="140"/>
      <c r="AI357" s="140"/>
      <c r="AJ357" s="140"/>
      <c r="AK357" s="140"/>
      <c r="AL357" s="126"/>
      <c r="AM357" s="134">
        <f t="shared" ref="AM357:AM420" ca="1" si="352">AM356</f>
        <v>3</v>
      </c>
    </row>
    <row r="358" spans="1:39">
      <c r="A358" s="135"/>
      <c r="B358" s="136"/>
      <c r="C358" s="136"/>
      <c r="D358" s="136"/>
      <c r="E358" s="137">
        <f>INT((F358-LOOKUP(F358,DATE(YEAR(F358)+{-1;0;1},1,3)-WEEKDAY(DATE(YEAR(F358)+{-1;0;1},1,3))+2))/7)+1</f>
        <v>43</v>
      </c>
      <c r="F358" s="131">
        <f t="shared" ref="F358" si="353">F356+1</f>
        <v>43034</v>
      </c>
      <c r="G358" s="132" t="s">
        <v>74</v>
      </c>
      <c r="H358" s="133"/>
      <c r="I358" s="133"/>
      <c r="J358" s="133"/>
      <c r="K358" s="133"/>
      <c r="L358" s="133"/>
      <c r="M358" s="133"/>
      <c r="N358" s="133"/>
      <c r="O358" s="133"/>
      <c r="P358" s="133"/>
      <c r="Q358" s="133"/>
      <c r="R358" s="133"/>
      <c r="S358" s="133"/>
      <c r="T358" s="133"/>
      <c r="U358" s="133"/>
      <c r="V358" s="133"/>
      <c r="W358" s="133"/>
      <c r="X358" s="133"/>
      <c r="Y358" s="133"/>
      <c r="Z358" s="133"/>
      <c r="AA358" s="133"/>
      <c r="AB358" s="133"/>
      <c r="AC358" s="133"/>
      <c r="AD358" s="133"/>
      <c r="AE358" s="133"/>
      <c r="AF358" s="133"/>
      <c r="AG358" s="133"/>
      <c r="AH358" s="133"/>
      <c r="AI358" s="133"/>
      <c r="AJ358" s="133"/>
      <c r="AK358" s="133"/>
      <c r="AL358" s="126"/>
      <c r="AM358" s="134">
        <f t="array" aca="1" ref="AM358" ca="1">IF(OR($F358=Fériés),0,IF(OR(TEXT(WEEKDAY($F358),"JJJJ")=Jours_chômés),1,3))</f>
        <v>3</v>
      </c>
    </row>
    <row r="359" spans="1:39">
      <c r="A359" s="135"/>
      <c r="B359" s="136"/>
      <c r="C359" s="136"/>
      <c r="D359" s="136"/>
      <c r="E359" s="137">
        <f>INT((F358-LOOKUP(F358,DATE(YEAR(F358)+{-1;0;1},1,3)-WEEKDAY(DATE(YEAR(F358)+{-1;0;1},1,3))+2))/7)+1</f>
        <v>43</v>
      </c>
      <c r="F359" s="138" t="str">
        <f ca="1">IF(ISERROR(VLOOKUP(F358,Fériés,1,FALSE)),PROPER(TEXT(F358,"JJJJ")),OFFSET(INDEX(Fériés,MATCH(F358,Fériés,0),),,1))</f>
        <v>Jeudi</v>
      </c>
      <c r="G359" s="139" t="s">
        <v>121</v>
      </c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0"/>
      <c r="AD359" s="140"/>
      <c r="AE359" s="140"/>
      <c r="AF359" s="140"/>
      <c r="AG359" s="140"/>
      <c r="AH359" s="140"/>
      <c r="AI359" s="140"/>
      <c r="AJ359" s="140"/>
      <c r="AK359" s="140"/>
      <c r="AL359" s="126"/>
      <c r="AM359" s="134">
        <f t="shared" ref="AM359:AM422" ca="1" si="354">AM358</f>
        <v>3</v>
      </c>
    </row>
    <row r="360" spans="1:39">
      <c r="A360" s="135"/>
      <c r="B360" s="136"/>
      <c r="C360" s="136"/>
      <c r="D360" s="136"/>
      <c r="E360" s="137">
        <f>INT((F360-LOOKUP(F360,DATE(YEAR(F360)+{-1;0;1},1,3)-WEEKDAY(DATE(YEAR(F360)+{-1;0;1},1,3))+2))/7)+1</f>
        <v>43</v>
      </c>
      <c r="F360" s="131">
        <f t="shared" ref="F360" si="355">F358+1</f>
        <v>43035</v>
      </c>
      <c r="G360" s="132" t="s">
        <v>74</v>
      </c>
      <c r="H360" s="133"/>
      <c r="I360" s="133"/>
      <c r="J360" s="133"/>
      <c r="K360" s="133"/>
      <c r="L360" s="133"/>
      <c r="M360" s="133"/>
      <c r="N360" s="133"/>
      <c r="O360" s="133"/>
      <c r="P360" s="133"/>
      <c r="Q360" s="133"/>
      <c r="R360" s="133"/>
      <c r="S360" s="133"/>
      <c r="T360" s="133"/>
      <c r="U360" s="133"/>
      <c r="V360" s="133"/>
      <c r="W360" s="133"/>
      <c r="X360" s="133"/>
      <c r="Y360" s="133"/>
      <c r="Z360" s="133"/>
      <c r="AA360" s="133"/>
      <c r="AB360" s="133"/>
      <c r="AC360" s="133"/>
      <c r="AD360" s="133"/>
      <c r="AE360" s="133"/>
      <c r="AF360" s="133"/>
      <c r="AG360" s="133"/>
      <c r="AH360" s="133"/>
      <c r="AI360" s="133"/>
      <c r="AJ360" s="133"/>
      <c r="AK360" s="133"/>
      <c r="AL360" s="126"/>
      <c r="AM360" s="134">
        <f t="array" aca="1" ref="AM360" ca="1">IF(OR($F360=Fériés),0,IF(OR(TEXT(WEEKDAY($F360),"JJJJ")=Jours_chômés),1,3))</f>
        <v>3</v>
      </c>
    </row>
    <row r="361" spans="1:39">
      <c r="A361" s="135"/>
      <c r="B361" s="136"/>
      <c r="C361" s="136"/>
      <c r="D361" s="136"/>
      <c r="E361" s="137">
        <f>INT((F360-LOOKUP(F360,DATE(YEAR(F360)+{-1;0;1},1,3)-WEEKDAY(DATE(YEAR(F360)+{-1;0;1},1,3))+2))/7)+1</f>
        <v>43</v>
      </c>
      <c r="F361" s="138" t="str">
        <f ca="1">IF(ISERROR(VLOOKUP(F360,Fériés,1,FALSE)),PROPER(TEXT(F360,"JJJJ")),OFFSET(INDEX(Fériés,MATCH(F360,Fériés,0),),,1))</f>
        <v>Vendredi</v>
      </c>
      <c r="G361" s="139" t="s">
        <v>121</v>
      </c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0"/>
      <c r="AD361" s="140"/>
      <c r="AE361" s="140"/>
      <c r="AF361" s="140"/>
      <c r="AG361" s="140"/>
      <c r="AH361" s="140"/>
      <c r="AI361" s="140"/>
      <c r="AJ361" s="140"/>
      <c r="AK361" s="140"/>
      <c r="AL361" s="126"/>
      <c r="AM361" s="134">
        <f t="shared" ref="AM361:AM424" ca="1" si="356">AM360</f>
        <v>3</v>
      </c>
    </row>
    <row r="362" spans="1:39">
      <c r="A362" s="135"/>
      <c r="B362" s="136"/>
      <c r="C362" s="136"/>
      <c r="D362" s="136"/>
      <c r="E362" s="137">
        <f>INT((F362-LOOKUP(F362,DATE(YEAR(F362)+{-1;0;1},1,3)-WEEKDAY(DATE(YEAR(F362)+{-1;0;1},1,3))+2))/7)+1</f>
        <v>43</v>
      </c>
      <c r="F362" s="131">
        <f t="shared" ref="F362" si="357">F360+1</f>
        <v>43036</v>
      </c>
      <c r="G362" s="132" t="s">
        <v>74</v>
      </c>
      <c r="H362" s="133"/>
      <c r="I362" s="133"/>
      <c r="J362" s="133"/>
      <c r="K362" s="133"/>
      <c r="L362" s="133"/>
      <c r="M362" s="133"/>
      <c r="N362" s="133"/>
      <c r="O362" s="133"/>
      <c r="P362" s="133"/>
      <c r="Q362" s="133"/>
      <c r="R362" s="133"/>
      <c r="S362" s="133"/>
      <c r="T362" s="133"/>
      <c r="U362" s="133"/>
      <c r="V362" s="133"/>
      <c r="W362" s="133"/>
      <c r="X362" s="133"/>
      <c r="Y362" s="133"/>
      <c r="Z362" s="133"/>
      <c r="AA362" s="133"/>
      <c r="AB362" s="133"/>
      <c r="AC362" s="133"/>
      <c r="AD362" s="133"/>
      <c r="AE362" s="133"/>
      <c r="AF362" s="133"/>
      <c r="AG362" s="133"/>
      <c r="AH362" s="133"/>
      <c r="AI362" s="133"/>
      <c r="AJ362" s="133"/>
      <c r="AK362" s="133"/>
      <c r="AL362" s="126"/>
      <c r="AM362" s="134">
        <f t="array" aca="1" ref="AM362" ca="1">IF(OR($F362=Fériés),0,IF(OR(TEXT(WEEKDAY($F362),"JJJJ")=Jours_chômés),1,3))</f>
        <v>1</v>
      </c>
    </row>
    <row r="363" spans="1:39">
      <c r="A363" s="135"/>
      <c r="B363" s="136"/>
      <c r="C363" s="136"/>
      <c r="D363" s="136"/>
      <c r="E363" s="137">
        <f>INT((F362-LOOKUP(F362,DATE(YEAR(F362)+{-1;0;1},1,3)-WEEKDAY(DATE(YEAR(F362)+{-1;0;1},1,3))+2))/7)+1</f>
        <v>43</v>
      </c>
      <c r="F363" s="138" t="str">
        <f ca="1">IF(ISERROR(VLOOKUP(F362,Fériés,1,FALSE)),PROPER(TEXT(F362,"JJJJ")),OFFSET(INDEX(Fériés,MATCH(F362,Fériés,0),),,1))</f>
        <v>Samedi</v>
      </c>
      <c r="G363" s="139" t="s">
        <v>121</v>
      </c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0"/>
      <c r="AD363" s="140"/>
      <c r="AE363" s="140"/>
      <c r="AF363" s="140"/>
      <c r="AG363" s="140"/>
      <c r="AH363" s="140"/>
      <c r="AI363" s="140"/>
      <c r="AJ363" s="140"/>
      <c r="AK363" s="140"/>
      <c r="AL363" s="126"/>
      <c r="AM363" s="134">
        <f t="shared" ref="AM363:AM426" ca="1" si="358">AM362</f>
        <v>1</v>
      </c>
    </row>
    <row r="364" spans="1:39">
      <c r="A364" s="135"/>
      <c r="B364" s="136"/>
      <c r="C364" s="136"/>
      <c r="D364" s="136"/>
      <c r="E364" s="137">
        <f>INT((F364-LOOKUP(F364,DATE(YEAR(F364)+{-1;0;1},1,3)-WEEKDAY(DATE(YEAR(F364)+{-1;0;1},1,3))+2))/7)+1</f>
        <v>43</v>
      </c>
      <c r="F364" s="131">
        <f t="shared" ref="F364" si="359">F362+1</f>
        <v>43037</v>
      </c>
      <c r="G364" s="132" t="s">
        <v>74</v>
      </c>
      <c r="H364" s="133"/>
      <c r="I364" s="133"/>
      <c r="J364" s="133"/>
      <c r="K364" s="133"/>
      <c r="L364" s="133"/>
      <c r="M364" s="133"/>
      <c r="N364" s="133"/>
      <c r="O364" s="133"/>
      <c r="P364" s="133"/>
      <c r="Q364" s="133"/>
      <c r="R364" s="133"/>
      <c r="S364" s="133"/>
      <c r="T364" s="133"/>
      <c r="U364" s="133"/>
      <c r="V364" s="133"/>
      <c r="W364" s="133"/>
      <c r="X364" s="133"/>
      <c r="Y364" s="133"/>
      <c r="Z364" s="133"/>
      <c r="AA364" s="133"/>
      <c r="AB364" s="133"/>
      <c r="AC364" s="133"/>
      <c r="AD364" s="133"/>
      <c r="AE364" s="133"/>
      <c r="AF364" s="133"/>
      <c r="AG364" s="133"/>
      <c r="AH364" s="133"/>
      <c r="AI364" s="133"/>
      <c r="AJ364" s="133"/>
      <c r="AK364" s="133"/>
      <c r="AL364" s="126"/>
      <c r="AM364" s="134">
        <f t="array" aca="1" ref="AM364" ca="1">IF(OR($F364=Fériés),0,IF(OR(TEXT(WEEKDAY($F364),"JJJJ")=Jours_chômés),1,3))</f>
        <v>1</v>
      </c>
    </row>
    <row r="365" spans="1:39">
      <c r="A365" s="135"/>
      <c r="B365" s="136"/>
      <c r="C365" s="136"/>
      <c r="D365" s="136"/>
      <c r="E365" s="137">
        <f>INT((F364-LOOKUP(F364,DATE(YEAR(F364)+{-1;0;1},1,3)-WEEKDAY(DATE(YEAR(F364)+{-1;0;1},1,3))+2))/7)+1</f>
        <v>43</v>
      </c>
      <c r="F365" s="138" t="str">
        <f ca="1">IF(ISERROR(VLOOKUP(F364,Fériés,1,FALSE)),PROPER(TEXT(F364,"JJJJ")),OFFSET(INDEX(Fériés,MATCH(F364,Fériés,0),),,1))</f>
        <v>Dimanche</v>
      </c>
      <c r="G365" s="139" t="s">
        <v>121</v>
      </c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0"/>
      <c r="AD365" s="140"/>
      <c r="AE365" s="140"/>
      <c r="AF365" s="140"/>
      <c r="AG365" s="140"/>
      <c r="AH365" s="140"/>
      <c r="AI365" s="140"/>
      <c r="AJ365" s="140"/>
      <c r="AK365" s="140"/>
      <c r="AL365" s="126"/>
      <c r="AM365" s="134">
        <f t="shared" ref="AM365:AM428" ca="1" si="360">AM364</f>
        <v>1</v>
      </c>
    </row>
    <row r="366" spans="1:39" ht="15" customHeight="1">
      <c r="A366" s="135"/>
      <c r="B366" s="136"/>
      <c r="C366" s="136"/>
      <c r="D366" s="136"/>
      <c r="E366" s="137">
        <f>INT((F366-LOOKUP(F366,DATE(YEAR(F366)+{-1;0;1},1,3)-WEEKDAY(DATE(YEAR(F366)+{-1;0;1},1,3))+2))/7)+1</f>
        <v>44</v>
      </c>
      <c r="F366" s="131">
        <f t="shared" ref="F366" si="361">F364+1</f>
        <v>43038</v>
      </c>
      <c r="G366" s="132" t="s">
        <v>74</v>
      </c>
      <c r="H366" s="133"/>
      <c r="I366" s="133"/>
      <c r="J366" s="133"/>
      <c r="K366" s="133"/>
      <c r="L366" s="133"/>
      <c r="M366" s="133"/>
      <c r="N366" s="133"/>
      <c r="O366" s="133"/>
      <c r="P366" s="133"/>
      <c r="Q366" s="133"/>
      <c r="R366" s="133"/>
      <c r="S366" s="133"/>
      <c r="T366" s="133"/>
      <c r="U366" s="133"/>
      <c r="V366" s="133"/>
      <c r="W366" s="133"/>
      <c r="X366" s="133"/>
      <c r="Y366" s="133"/>
      <c r="Z366" s="133"/>
      <c r="AA366" s="133"/>
      <c r="AB366" s="133"/>
      <c r="AC366" s="133"/>
      <c r="AD366" s="133"/>
      <c r="AE366" s="133"/>
      <c r="AF366" s="133"/>
      <c r="AG366" s="133"/>
      <c r="AH366" s="133"/>
      <c r="AI366" s="133"/>
      <c r="AJ366" s="133"/>
      <c r="AK366" s="133"/>
      <c r="AL366" s="126"/>
      <c r="AM366" s="134">
        <f t="array" aca="1" ref="AM366" ca="1">IF(OR($F366=Fériés),0,IF(OR(TEXT(WEEKDAY($F366),"JJJJ")=Jours_chômés),1,3))</f>
        <v>3</v>
      </c>
    </row>
    <row r="367" spans="1:39">
      <c r="A367" s="135"/>
      <c r="B367" s="136"/>
      <c r="C367" s="136"/>
      <c r="D367" s="136"/>
      <c r="E367" s="137">
        <f>INT((F366-LOOKUP(F366,DATE(YEAR(F366)+{-1;0;1},1,3)-WEEKDAY(DATE(YEAR(F366)+{-1;0;1},1,3))+2))/7)+1</f>
        <v>44</v>
      </c>
      <c r="F367" s="138" t="str">
        <f ca="1">IF(ISERROR(VLOOKUP(F366,Fériés,1,FALSE)),PROPER(TEXT(F366,"JJJJ")),OFFSET(INDEX(Fériés,MATCH(F366,Fériés,0),),,1))</f>
        <v>Lundi</v>
      </c>
      <c r="G367" s="139" t="s">
        <v>121</v>
      </c>
      <c r="H367" s="140"/>
      <c r="I367" s="140"/>
      <c r="J367" s="140"/>
      <c r="K367" s="140"/>
      <c r="L367" s="140"/>
      <c r="M367" s="140"/>
      <c r="N367" s="140"/>
      <c r="O367" s="140"/>
      <c r="P367" s="140"/>
      <c r="Q367" s="140"/>
      <c r="R367" s="140"/>
      <c r="S367" s="140"/>
      <c r="T367" s="140"/>
      <c r="U367" s="140"/>
      <c r="V367" s="140"/>
      <c r="W367" s="140"/>
      <c r="X367" s="140"/>
      <c r="Y367" s="140"/>
      <c r="Z367" s="140"/>
      <c r="AA367" s="140"/>
      <c r="AB367" s="140"/>
      <c r="AC367" s="140"/>
      <c r="AD367" s="140"/>
      <c r="AE367" s="140"/>
      <c r="AF367" s="140"/>
      <c r="AG367" s="140"/>
      <c r="AH367" s="140"/>
      <c r="AI367" s="140"/>
      <c r="AJ367" s="140"/>
      <c r="AK367" s="140"/>
      <c r="AL367" s="126"/>
      <c r="AM367" s="134">
        <f t="shared" ref="AM367:AM430" ca="1" si="362">AM366</f>
        <v>3</v>
      </c>
    </row>
    <row r="368" spans="1:39">
      <c r="A368" s="135"/>
      <c r="B368" s="136"/>
      <c r="C368" s="136"/>
      <c r="D368" s="136"/>
      <c r="E368" s="137">
        <f>INT((F368-LOOKUP(F368,DATE(YEAR(F368)+{-1;0;1},1,3)-WEEKDAY(DATE(YEAR(F368)+{-1;0;1},1,3))+2))/7)+1</f>
        <v>44</v>
      </c>
      <c r="F368" s="131">
        <f t="shared" ref="F368" si="363">F366+1</f>
        <v>43039</v>
      </c>
      <c r="G368" s="132" t="s">
        <v>74</v>
      </c>
      <c r="H368" s="133"/>
      <c r="I368" s="133"/>
      <c r="J368" s="133"/>
      <c r="K368" s="133"/>
      <c r="L368" s="133"/>
      <c r="M368" s="133"/>
      <c r="N368" s="133"/>
      <c r="O368" s="133"/>
      <c r="P368" s="133"/>
      <c r="Q368" s="133"/>
      <c r="R368" s="133"/>
      <c r="S368" s="133"/>
      <c r="T368" s="133"/>
      <c r="U368" s="133"/>
      <c r="V368" s="133"/>
      <c r="W368" s="133"/>
      <c r="X368" s="133"/>
      <c r="Y368" s="133"/>
      <c r="Z368" s="133"/>
      <c r="AA368" s="133"/>
      <c r="AB368" s="133"/>
      <c r="AC368" s="133"/>
      <c r="AD368" s="133"/>
      <c r="AE368" s="133"/>
      <c r="AF368" s="133"/>
      <c r="AG368" s="133"/>
      <c r="AH368" s="133"/>
      <c r="AI368" s="133"/>
      <c r="AJ368" s="133"/>
      <c r="AK368" s="133"/>
      <c r="AL368" s="126"/>
      <c r="AM368" s="134">
        <f t="array" aca="1" ref="AM368" ca="1">IF(OR($F368=Fériés),0,IF(OR(TEXT(WEEKDAY($F368),"JJJJ")=Jours_chômés),1,3))</f>
        <v>3</v>
      </c>
    </row>
    <row r="369" spans="1:39">
      <c r="A369" s="135"/>
      <c r="B369" s="136"/>
      <c r="C369" s="136"/>
      <c r="D369" s="136"/>
      <c r="E369" s="137">
        <f>INT((F368-LOOKUP(F368,DATE(YEAR(F368)+{-1;0;1},1,3)-WEEKDAY(DATE(YEAR(F368)+{-1;0;1},1,3))+2))/7)+1</f>
        <v>44</v>
      </c>
      <c r="F369" s="138" t="str">
        <f ca="1">IF(ISERROR(VLOOKUP(F368,Fériés,1,FALSE)),PROPER(TEXT(F368,"JJJJ")),OFFSET(INDEX(Fériés,MATCH(F368,Fériés,0),),,1))</f>
        <v>Mardi</v>
      </c>
      <c r="G369" s="139" t="s">
        <v>121</v>
      </c>
      <c r="H369" s="140"/>
      <c r="I369" s="140"/>
      <c r="J369" s="140"/>
      <c r="K369" s="140"/>
      <c r="L369" s="140"/>
      <c r="M369" s="140"/>
      <c r="N369" s="140"/>
      <c r="O369" s="140"/>
      <c r="P369" s="140"/>
      <c r="Q369" s="140"/>
      <c r="R369" s="140"/>
      <c r="S369" s="140"/>
      <c r="T369" s="140"/>
      <c r="U369" s="140"/>
      <c r="V369" s="140"/>
      <c r="W369" s="140"/>
      <c r="X369" s="140"/>
      <c r="Y369" s="140"/>
      <c r="Z369" s="140"/>
      <c r="AA369" s="140"/>
      <c r="AB369" s="140"/>
      <c r="AC369" s="140"/>
      <c r="AD369" s="140"/>
      <c r="AE369" s="140"/>
      <c r="AF369" s="140"/>
      <c r="AG369" s="140"/>
      <c r="AH369" s="140"/>
      <c r="AI369" s="140"/>
      <c r="AJ369" s="140"/>
      <c r="AK369" s="140"/>
      <c r="AL369" s="126"/>
      <c r="AM369" s="134">
        <f t="shared" ref="AM369:AM432" ca="1" si="364">AM368</f>
        <v>3</v>
      </c>
    </row>
    <row r="370" spans="1:39">
      <c r="A370" s="135"/>
      <c r="B370" s="136"/>
      <c r="C370" s="136"/>
      <c r="D370" s="136"/>
      <c r="E370" s="137">
        <f>INT((F370-LOOKUP(F370,DATE(YEAR(F370)+{-1;0;1},1,3)-WEEKDAY(DATE(YEAR(F370)+{-1;0;1},1,3))+2))/7)+1</f>
        <v>44</v>
      </c>
      <c r="F370" s="131">
        <f t="shared" ref="F370" si="365">F368+1</f>
        <v>43040</v>
      </c>
      <c r="G370" s="132" t="s">
        <v>74</v>
      </c>
      <c r="H370" s="133"/>
      <c r="I370" s="133"/>
      <c r="J370" s="133"/>
      <c r="K370" s="133"/>
      <c r="L370" s="133"/>
      <c r="M370" s="133"/>
      <c r="N370" s="133"/>
      <c r="O370" s="133"/>
      <c r="P370" s="133"/>
      <c r="Q370" s="133"/>
      <c r="R370" s="133"/>
      <c r="S370" s="133"/>
      <c r="T370" s="133"/>
      <c r="U370" s="133"/>
      <c r="V370" s="133"/>
      <c r="W370" s="133"/>
      <c r="X370" s="133"/>
      <c r="Y370" s="133"/>
      <c r="Z370" s="133"/>
      <c r="AA370" s="133"/>
      <c r="AB370" s="133"/>
      <c r="AC370" s="133"/>
      <c r="AD370" s="133"/>
      <c r="AE370" s="133"/>
      <c r="AF370" s="133"/>
      <c r="AG370" s="133"/>
      <c r="AH370" s="133"/>
      <c r="AI370" s="133"/>
      <c r="AJ370" s="133"/>
      <c r="AK370" s="133"/>
      <c r="AL370" s="126"/>
      <c r="AM370" s="134">
        <f t="array" aca="1" ref="AM370" ca="1">IF(OR($F370=Fériés),0,IF(OR(TEXT(WEEKDAY($F370),"JJJJ")=Jours_chômés),1,3))</f>
        <v>0</v>
      </c>
    </row>
    <row r="371" spans="1:39">
      <c r="A371" s="135"/>
      <c r="B371" s="136"/>
      <c r="C371" s="136"/>
      <c r="D371" s="136"/>
      <c r="E371" s="137">
        <f>INT((F370-LOOKUP(F370,DATE(YEAR(F370)+{-1;0;1},1,3)-WEEKDAY(DATE(YEAR(F370)+{-1;0;1},1,3))+2))/7)+1</f>
        <v>44</v>
      </c>
      <c r="F371" s="138" t="str">
        <f ca="1">IF(ISERROR(VLOOKUP(F370,Fériés,1,FALSE)),PROPER(TEXT(F370,"JJJJ")),OFFSET(INDEX(Fériés,MATCH(F370,Fériés,0),),,1))</f>
        <v>La Toussaint</v>
      </c>
      <c r="G371" s="139" t="s">
        <v>121</v>
      </c>
      <c r="H371" s="140"/>
      <c r="I371" s="140"/>
      <c r="J371" s="140"/>
      <c r="K371" s="140"/>
      <c r="L371" s="140"/>
      <c r="M371" s="140"/>
      <c r="N371" s="140"/>
      <c r="O371" s="140"/>
      <c r="P371" s="140"/>
      <c r="Q371" s="140"/>
      <c r="R371" s="140"/>
      <c r="S371" s="140"/>
      <c r="T371" s="140"/>
      <c r="U371" s="140"/>
      <c r="V371" s="140"/>
      <c r="W371" s="140"/>
      <c r="X371" s="140"/>
      <c r="Y371" s="140"/>
      <c r="Z371" s="140"/>
      <c r="AA371" s="140"/>
      <c r="AB371" s="140"/>
      <c r="AC371" s="140"/>
      <c r="AD371" s="140"/>
      <c r="AE371" s="140"/>
      <c r="AF371" s="140"/>
      <c r="AG371" s="140"/>
      <c r="AH371" s="140"/>
      <c r="AI371" s="140"/>
      <c r="AJ371" s="140"/>
      <c r="AK371" s="140"/>
      <c r="AL371" s="126"/>
      <c r="AM371" s="134">
        <f t="shared" ref="AM371:AM434" ca="1" si="366">AM370</f>
        <v>0</v>
      </c>
    </row>
    <row r="372" spans="1:39">
      <c r="A372" s="135"/>
      <c r="B372" s="136"/>
      <c r="C372" s="136"/>
      <c r="D372" s="136"/>
      <c r="E372" s="137">
        <f>INT((F372-LOOKUP(F372,DATE(YEAR(F372)+{-1;0;1},1,3)-WEEKDAY(DATE(YEAR(F372)+{-1;0;1},1,3))+2))/7)+1</f>
        <v>44</v>
      </c>
      <c r="F372" s="131">
        <f t="shared" ref="F372" si="367">F370+1</f>
        <v>43041</v>
      </c>
      <c r="G372" s="132" t="s">
        <v>74</v>
      </c>
      <c r="H372" s="133"/>
      <c r="I372" s="133"/>
      <c r="J372" s="133"/>
      <c r="K372" s="133"/>
      <c r="L372" s="133"/>
      <c r="M372" s="133"/>
      <c r="N372" s="133"/>
      <c r="O372" s="133"/>
      <c r="P372" s="133"/>
      <c r="Q372" s="133"/>
      <c r="R372" s="133"/>
      <c r="S372" s="133"/>
      <c r="T372" s="133"/>
      <c r="U372" s="133"/>
      <c r="V372" s="133"/>
      <c r="W372" s="133"/>
      <c r="X372" s="133"/>
      <c r="Y372" s="133"/>
      <c r="Z372" s="133"/>
      <c r="AA372" s="133"/>
      <c r="AB372" s="133"/>
      <c r="AC372" s="133"/>
      <c r="AD372" s="133"/>
      <c r="AE372" s="133"/>
      <c r="AF372" s="133"/>
      <c r="AG372" s="133"/>
      <c r="AH372" s="133"/>
      <c r="AI372" s="133"/>
      <c r="AJ372" s="133"/>
      <c r="AK372" s="133"/>
      <c r="AL372" s="126"/>
      <c r="AM372" s="134">
        <f t="array" aca="1" ref="AM372" ca="1">IF(OR($F372=Fériés),0,IF(OR(TEXT(WEEKDAY($F372),"JJJJ")=Jours_chômés),1,3))</f>
        <v>3</v>
      </c>
    </row>
    <row r="373" spans="1:39">
      <c r="A373" s="135"/>
      <c r="B373" s="136"/>
      <c r="C373" s="136"/>
      <c r="D373" s="136"/>
      <c r="E373" s="137">
        <f>INT((F372-LOOKUP(F372,DATE(YEAR(F372)+{-1;0;1},1,3)-WEEKDAY(DATE(YEAR(F372)+{-1;0;1},1,3))+2))/7)+1</f>
        <v>44</v>
      </c>
      <c r="F373" s="138" t="str">
        <f ca="1">IF(ISERROR(VLOOKUP(F372,Fériés,1,FALSE)),PROPER(TEXT(F372,"JJJJ")),OFFSET(INDEX(Fériés,MATCH(F372,Fériés,0),),,1))</f>
        <v>Jeudi</v>
      </c>
      <c r="G373" s="139" t="s">
        <v>121</v>
      </c>
      <c r="H373" s="140"/>
      <c r="I373" s="140"/>
      <c r="J373" s="140"/>
      <c r="K373" s="140"/>
      <c r="L373" s="140"/>
      <c r="M373" s="140"/>
      <c r="N373" s="140"/>
      <c r="O373" s="140"/>
      <c r="P373" s="140"/>
      <c r="Q373" s="140"/>
      <c r="R373" s="140"/>
      <c r="S373" s="140"/>
      <c r="T373" s="140"/>
      <c r="U373" s="140"/>
      <c r="V373" s="140"/>
      <c r="W373" s="140"/>
      <c r="X373" s="140"/>
      <c r="Y373" s="140"/>
      <c r="Z373" s="140"/>
      <c r="AA373" s="140"/>
      <c r="AB373" s="140"/>
      <c r="AC373" s="140"/>
      <c r="AD373" s="140"/>
      <c r="AE373" s="140"/>
      <c r="AF373" s="140"/>
      <c r="AG373" s="140"/>
      <c r="AH373" s="140"/>
      <c r="AI373" s="140"/>
      <c r="AJ373" s="140"/>
      <c r="AK373" s="140"/>
      <c r="AL373" s="126"/>
      <c r="AM373" s="134">
        <f t="shared" ref="AM373:AM436" ca="1" si="368">AM372</f>
        <v>3</v>
      </c>
    </row>
    <row r="374" spans="1:39">
      <c r="A374" s="135"/>
      <c r="B374" s="136"/>
      <c r="C374" s="136"/>
      <c r="D374" s="136"/>
      <c r="E374" s="137">
        <f>INT((F374-LOOKUP(F374,DATE(YEAR(F374)+{-1;0;1},1,3)-WEEKDAY(DATE(YEAR(F374)+{-1;0;1},1,3))+2))/7)+1</f>
        <v>44</v>
      </c>
      <c r="F374" s="131">
        <f t="shared" ref="F374" si="369">F372+1</f>
        <v>43042</v>
      </c>
      <c r="G374" s="132" t="s">
        <v>74</v>
      </c>
      <c r="H374" s="133"/>
      <c r="I374" s="133"/>
      <c r="J374" s="133"/>
      <c r="K374" s="133"/>
      <c r="L374" s="133"/>
      <c r="M374" s="133"/>
      <c r="N374" s="133"/>
      <c r="O374" s="133"/>
      <c r="P374" s="133"/>
      <c r="Q374" s="133"/>
      <c r="R374" s="133"/>
      <c r="S374" s="133"/>
      <c r="T374" s="133"/>
      <c r="U374" s="133"/>
      <c r="V374" s="133"/>
      <c r="W374" s="133"/>
      <c r="X374" s="133"/>
      <c r="Y374" s="133"/>
      <c r="Z374" s="133"/>
      <c r="AA374" s="133"/>
      <c r="AB374" s="133"/>
      <c r="AC374" s="133"/>
      <c r="AD374" s="133"/>
      <c r="AE374" s="133"/>
      <c r="AF374" s="133"/>
      <c r="AG374" s="133"/>
      <c r="AH374" s="133"/>
      <c r="AI374" s="133"/>
      <c r="AJ374" s="133"/>
      <c r="AK374" s="133"/>
      <c r="AL374" s="126"/>
      <c r="AM374" s="134">
        <f t="array" aca="1" ref="AM374" ca="1">IF(OR($F374=Fériés),0,IF(OR(TEXT(WEEKDAY($F374),"JJJJ")=Jours_chômés),1,3))</f>
        <v>3</v>
      </c>
    </row>
    <row r="375" spans="1:39">
      <c r="A375" s="135"/>
      <c r="B375" s="136"/>
      <c r="C375" s="136"/>
      <c r="D375" s="136"/>
      <c r="E375" s="137">
        <f>INT((F374-LOOKUP(F374,DATE(YEAR(F374)+{-1;0;1},1,3)-WEEKDAY(DATE(YEAR(F374)+{-1;0;1},1,3))+2))/7)+1</f>
        <v>44</v>
      </c>
      <c r="F375" s="138" t="str">
        <f ca="1">IF(ISERROR(VLOOKUP(F374,Fériés,1,FALSE)),PROPER(TEXT(F374,"JJJJ")),OFFSET(INDEX(Fériés,MATCH(F374,Fériés,0),),,1))</f>
        <v>Vendredi</v>
      </c>
      <c r="G375" s="139" t="s">
        <v>121</v>
      </c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0"/>
      <c r="AD375" s="140"/>
      <c r="AE375" s="140"/>
      <c r="AF375" s="140"/>
      <c r="AG375" s="140"/>
      <c r="AH375" s="140"/>
      <c r="AI375" s="140"/>
      <c r="AJ375" s="140"/>
      <c r="AK375" s="140"/>
      <c r="AL375" s="126"/>
      <c r="AM375" s="134">
        <f t="shared" ref="AM375:AM438" ca="1" si="370">AM374</f>
        <v>3</v>
      </c>
    </row>
    <row r="376" spans="1:39">
      <c r="A376" s="147" t="str">
        <f>UPPER(TEXT($F376,"MMMM"))&amp;" "&amp;YEAR($F376)</f>
        <v>NOVEMBRE 2017</v>
      </c>
      <c r="B376" s="136"/>
      <c r="C376" s="136"/>
      <c r="D376" s="136"/>
      <c r="E376" s="137">
        <f>INT((F376-LOOKUP(F376,DATE(YEAR(F376)+{-1;0;1},1,3)-WEEKDAY(DATE(YEAR(F376)+{-1;0;1},1,3))+2))/7)+1</f>
        <v>44</v>
      </c>
      <c r="F376" s="131">
        <f t="shared" ref="F376" si="371">F374+1</f>
        <v>43043</v>
      </c>
      <c r="G376" s="132" t="s">
        <v>74</v>
      </c>
      <c r="H376" s="133"/>
      <c r="I376" s="133"/>
      <c r="J376" s="133"/>
      <c r="K376" s="133"/>
      <c r="L376" s="133"/>
      <c r="M376" s="133"/>
      <c r="N376" s="133"/>
      <c r="O376" s="133"/>
      <c r="P376" s="133"/>
      <c r="Q376" s="133"/>
      <c r="R376" s="133"/>
      <c r="S376" s="133"/>
      <c r="T376" s="133"/>
      <c r="U376" s="133"/>
      <c r="V376" s="133"/>
      <c r="W376" s="133"/>
      <c r="X376" s="133"/>
      <c r="Y376" s="133"/>
      <c r="Z376" s="133"/>
      <c r="AA376" s="133"/>
      <c r="AB376" s="133"/>
      <c r="AC376" s="133"/>
      <c r="AD376" s="133"/>
      <c r="AE376" s="133"/>
      <c r="AF376" s="133"/>
      <c r="AG376" s="133"/>
      <c r="AH376" s="133"/>
      <c r="AI376" s="133"/>
      <c r="AJ376" s="133"/>
      <c r="AK376" s="133"/>
      <c r="AL376" s="126"/>
      <c r="AM376" s="134">
        <f t="array" aca="1" ref="AM376" ca="1">IF(OR($F376=Fériés),0,IF(OR(TEXT(WEEKDAY($F376),"JJJJ")=Jours_chômés),1,3))</f>
        <v>1</v>
      </c>
    </row>
    <row r="377" spans="1:39">
      <c r="A377" s="147"/>
      <c r="B377" s="136"/>
      <c r="C377" s="136"/>
      <c r="D377" s="136"/>
      <c r="E377" s="137">
        <f>INT((F376-LOOKUP(F376,DATE(YEAR(F376)+{-1;0;1},1,3)-WEEKDAY(DATE(YEAR(F376)+{-1;0;1},1,3))+2))/7)+1</f>
        <v>44</v>
      </c>
      <c r="F377" s="138" t="str">
        <f ca="1">IF(ISERROR(VLOOKUP(F376,Fériés,1,FALSE)),PROPER(TEXT(F376,"JJJJ")),OFFSET(INDEX(Fériés,MATCH(F376,Fériés,0),),,1))</f>
        <v>Samedi</v>
      </c>
      <c r="G377" s="139" t="s">
        <v>121</v>
      </c>
      <c r="H377" s="140"/>
      <c r="I377" s="140"/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  <c r="AB377" s="140"/>
      <c r="AC377" s="140"/>
      <c r="AD377" s="140"/>
      <c r="AE377" s="140"/>
      <c r="AF377" s="140"/>
      <c r="AG377" s="140"/>
      <c r="AH377" s="140"/>
      <c r="AI377" s="140"/>
      <c r="AJ377" s="140"/>
      <c r="AK377" s="140"/>
      <c r="AL377" s="126"/>
      <c r="AM377" s="134">
        <f t="shared" ref="AM377:AM440" ca="1" si="372">AM376</f>
        <v>1</v>
      </c>
    </row>
    <row r="378" spans="1:39">
      <c r="A378" s="147"/>
      <c r="B378" s="136"/>
      <c r="C378" s="136"/>
      <c r="D378" s="136"/>
      <c r="E378" s="137">
        <f>INT((F378-LOOKUP(F378,DATE(YEAR(F378)+{-1;0;1},1,3)-WEEKDAY(DATE(YEAR(F378)+{-1;0;1},1,3))+2))/7)+1</f>
        <v>44</v>
      </c>
      <c r="F378" s="131">
        <f t="shared" ref="F378" si="373">F376+1</f>
        <v>43044</v>
      </c>
      <c r="G378" s="132" t="s">
        <v>74</v>
      </c>
      <c r="H378" s="133"/>
      <c r="I378" s="133"/>
      <c r="J378" s="133"/>
      <c r="K378" s="133"/>
      <c r="L378" s="133"/>
      <c r="M378" s="133"/>
      <c r="N378" s="133"/>
      <c r="O378" s="133"/>
      <c r="P378" s="133"/>
      <c r="Q378" s="133"/>
      <c r="R378" s="133"/>
      <c r="S378" s="133"/>
      <c r="T378" s="133"/>
      <c r="U378" s="133"/>
      <c r="V378" s="133"/>
      <c r="W378" s="133"/>
      <c r="X378" s="133"/>
      <c r="Y378" s="133"/>
      <c r="Z378" s="133"/>
      <c r="AA378" s="133"/>
      <c r="AB378" s="133"/>
      <c r="AC378" s="133"/>
      <c r="AD378" s="133"/>
      <c r="AE378" s="133"/>
      <c r="AF378" s="133"/>
      <c r="AG378" s="133"/>
      <c r="AH378" s="133"/>
      <c r="AI378" s="133"/>
      <c r="AJ378" s="133"/>
      <c r="AK378" s="133"/>
      <c r="AL378" s="126"/>
      <c r="AM378" s="134">
        <f t="array" aca="1" ref="AM378" ca="1">IF(OR($F378=Fériés),0,IF(OR(TEXT(WEEKDAY($F378),"JJJJ")=Jours_chômés),1,3))</f>
        <v>1</v>
      </c>
    </row>
    <row r="379" spans="1:39">
      <c r="A379" s="147"/>
      <c r="B379" s="136"/>
      <c r="C379" s="136"/>
      <c r="D379" s="136"/>
      <c r="E379" s="137">
        <f>INT((F378-LOOKUP(F378,DATE(YEAR(F378)+{-1;0;1},1,3)-WEEKDAY(DATE(YEAR(F378)+{-1;0;1},1,3))+2))/7)+1</f>
        <v>44</v>
      </c>
      <c r="F379" s="138" t="str">
        <f ca="1">IF(ISERROR(VLOOKUP(F378,Fériés,1,FALSE)),PROPER(TEXT(F378,"JJJJ")),OFFSET(INDEX(Fériés,MATCH(F378,Fériés,0),),,1))</f>
        <v>Dimanche</v>
      </c>
      <c r="G379" s="139" t="s">
        <v>121</v>
      </c>
      <c r="H379" s="140"/>
      <c r="I379" s="140"/>
      <c r="J379" s="140"/>
      <c r="K379" s="140"/>
      <c r="L379" s="140"/>
      <c r="M379" s="140"/>
      <c r="N379" s="140"/>
      <c r="O379" s="140"/>
      <c r="P379" s="140"/>
      <c r="Q379" s="140"/>
      <c r="R379" s="140"/>
      <c r="S379" s="140"/>
      <c r="T379" s="140"/>
      <c r="U379" s="140"/>
      <c r="V379" s="140"/>
      <c r="W379" s="140"/>
      <c r="X379" s="140"/>
      <c r="Y379" s="140"/>
      <c r="Z379" s="140"/>
      <c r="AA379" s="140"/>
      <c r="AB379" s="140"/>
      <c r="AC379" s="140"/>
      <c r="AD379" s="140"/>
      <c r="AE379" s="140"/>
      <c r="AF379" s="140"/>
      <c r="AG379" s="140"/>
      <c r="AH379" s="140"/>
      <c r="AI379" s="140"/>
      <c r="AJ379" s="140"/>
      <c r="AK379" s="140"/>
      <c r="AL379" s="126"/>
      <c r="AM379" s="134">
        <f t="shared" ref="AM379:AM442" ca="1" si="374">AM378</f>
        <v>1</v>
      </c>
    </row>
    <row r="380" spans="1:39">
      <c r="A380" s="147"/>
      <c r="B380" s="136"/>
      <c r="C380" s="136"/>
      <c r="D380" s="136"/>
      <c r="E380" s="137">
        <f>INT((F380-LOOKUP(F380,DATE(YEAR(F380)+{-1;0;1},1,3)-WEEKDAY(DATE(YEAR(F380)+{-1;0;1},1,3))+2))/7)+1</f>
        <v>45</v>
      </c>
      <c r="F380" s="131">
        <f t="shared" ref="F380" si="375">F378+1</f>
        <v>43045</v>
      </c>
      <c r="G380" s="132" t="s">
        <v>74</v>
      </c>
      <c r="H380" s="133"/>
      <c r="I380" s="133"/>
      <c r="J380" s="133"/>
      <c r="K380" s="133"/>
      <c r="L380" s="133"/>
      <c r="M380" s="133"/>
      <c r="N380" s="133"/>
      <c r="O380" s="133"/>
      <c r="P380" s="133"/>
      <c r="Q380" s="133"/>
      <c r="R380" s="133"/>
      <c r="S380" s="133"/>
      <c r="T380" s="133"/>
      <c r="U380" s="133"/>
      <c r="V380" s="133"/>
      <c r="W380" s="133"/>
      <c r="X380" s="133"/>
      <c r="Y380" s="133"/>
      <c r="Z380" s="133"/>
      <c r="AA380" s="133"/>
      <c r="AB380" s="133"/>
      <c r="AC380" s="133"/>
      <c r="AD380" s="133"/>
      <c r="AE380" s="133"/>
      <c r="AF380" s="133"/>
      <c r="AG380" s="133"/>
      <c r="AH380" s="133"/>
      <c r="AI380" s="133"/>
      <c r="AJ380" s="133"/>
      <c r="AK380" s="133"/>
      <c r="AL380" s="126"/>
      <c r="AM380" s="134">
        <f t="array" aca="1" ref="AM380" ca="1">IF(OR($F380=Fériés),0,IF(OR(TEXT(WEEKDAY($F380),"JJJJ")=Jours_chômés),1,3))</f>
        <v>3</v>
      </c>
    </row>
    <row r="381" spans="1:39">
      <c r="A381" s="147"/>
      <c r="B381" s="136"/>
      <c r="C381" s="136"/>
      <c r="D381" s="136"/>
      <c r="E381" s="137">
        <f>INT((F380-LOOKUP(F380,DATE(YEAR(F380)+{-1;0;1},1,3)-WEEKDAY(DATE(YEAR(F380)+{-1;0;1},1,3))+2))/7)+1</f>
        <v>45</v>
      </c>
      <c r="F381" s="138" t="str">
        <f ca="1">IF(ISERROR(VLOOKUP(F380,Fériés,1,FALSE)),PROPER(TEXT(F380,"JJJJ")),OFFSET(INDEX(Fériés,MATCH(F380,Fériés,0),),,1))</f>
        <v>Lundi</v>
      </c>
      <c r="G381" s="139" t="s">
        <v>121</v>
      </c>
      <c r="H381" s="140"/>
      <c r="I381" s="140"/>
      <c r="J381" s="140"/>
      <c r="K381" s="140"/>
      <c r="L381" s="140"/>
      <c r="M381" s="140"/>
      <c r="N381" s="140"/>
      <c r="O381" s="140"/>
      <c r="P381" s="140"/>
      <c r="Q381" s="140"/>
      <c r="R381" s="140"/>
      <c r="S381" s="140"/>
      <c r="T381" s="140"/>
      <c r="U381" s="140"/>
      <c r="V381" s="140"/>
      <c r="W381" s="140"/>
      <c r="X381" s="140"/>
      <c r="Y381" s="140"/>
      <c r="Z381" s="140"/>
      <c r="AA381" s="140"/>
      <c r="AB381" s="140"/>
      <c r="AC381" s="140"/>
      <c r="AD381" s="140"/>
      <c r="AE381" s="140"/>
      <c r="AF381" s="140"/>
      <c r="AG381" s="140"/>
      <c r="AH381" s="140"/>
      <c r="AI381" s="140"/>
      <c r="AJ381" s="140"/>
      <c r="AK381" s="140"/>
      <c r="AL381" s="126"/>
      <c r="AM381" s="134">
        <f t="shared" ref="AM381:AM444" ca="1" si="376">AM380</f>
        <v>3</v>
      </c>
    </row>
    <row r="382" spans="1:39">
      <c r="A382" s="147"/>
      <c r="B382" s="136"/>
      <c r="C382" s="136"/>
      <c r="D382" s="136"/>
      <c r="E382" s="137">
        <f>INT((F382-LOOKUP(F382,DATE(YEAR(F382)+{-1;0;1},1,3)-WEEKDAY(DATE(YEAR(F382)+{-1;0;1},1,3))+2))/7)+1</f>
        <v>45</v>
      </c>
      <c r="F382" s="131">
        <f t="shared" ref="F382" si="377">F380+1</f>
        <v>43046</v>
      </c>
      <c r="G382" s="132" t="s">
        <v>74</v>
      </c>
      <c r="H382" s="133"/>
      <c r="I382" s="133"/>
      <c r="J382" s="133"/>
      <c r="K382" s="133"/>
      <c r="L382" s="133"/>
      <c r="M382" s="133"/>
      <c r="N382" s="133"/>
      <c r="O382" s="133"/>
      <c r="P382" s="133"/>
      <c r="Q382" s="133"/>
      <c r="R382" s="133"/>
      <c r="S382" s="133"/>
      <c r="T382" s="133"/>
      <c r="U382" s="133"/>
      <c r="V382" s="133"/>
      <c r="W382" s="133"/>
      <c r="X382" s="133"/>
      <c r="Y382" s="133"/>
      <c r="Z382" s="133"/>
      <c r="AA382" s="133"/>
      <c r="AB382" s="133"/>
      <c r="AC382" s="133"/>
      <c r="AD382" s="133"/>
      <c r="AE382" s="133"/>
      <c r="AF382" s="133"/>
      <c r="AG382" s="133"/>
      <c r="AH382" s="133"/>
      <c r="AI382" s="133"/>
      <c r="AJ382" s="133"/>
      <c r="AK382" s="133"/>
      <c r="AL382" s="126"/>
      <c r="AM382" s="134">
        <f t="array" aca="1" ref="AM382" ca="1">IF(OR($F382=Fériés),0,IF(OR(TEXT(WEEKDAY($F382),"JJJJ")=Jours_chômés),1,3))</f>
        <v>3</v>
      </c>
    </row>
    <row r="383" spans="1:39">
      <c r="A383" s="147"/>
      <c r="B383" s="136"/>
      <c r="C383" s="136"/>
      <c r="D383" s="136"/>
      <c r="E383" s="137">
        <f>INT((F382-LOOKUP(F382,DATE(YEAR(F382)+{-1;0;1},1,3)-WEEKDAY(DATE(YEAR(F382)+{-1;0;1},1,3))+2))/7)+1</f>
        <v>45</v>
      </c>
      <c r="F383" s="138" t="str">
        <f ca="1">IF(ISERROR(VLOOKUP(F382,Fériés,1,FALSE)),PROPER(TEXT(F382,"JJJJ")),OFFSET(INDEX(Fériés,MATCH(F382,Fériés,0),),,1))</f>
        <v>Mardi</v>
      </c>
      <c r="G383" s="139" t="s">
        <v>121</v>
      </c>
      <c r="H383" s="140"/>
      <c r="I383" s="140"/>
      <c r="J383" s="140"/>
      <c r="K383" s="140"/>
      <c r="L383" s="140"/>
      <c r="M383" s="140"/>
      <c r="N383" s="140"/>
      <c r="O383" s="140"/>
      <c r="P383" s="140"/>
      <c r="Q383" s="140"/>
      <c r="R383" s="140"/>
      <c r="S383" s="140"/>
      <c r="T383" s="140"/>
      <c r="U383" s="140"/>
      <c r="V383" s="140"/>
      <c r="W383" s="140"/>
      <c r="X383" s="140"/>
      <c r="Y383" s="140"/>
      <c r="Z383" s="140"/>
      <c r="AA383" s="140"/>
      <c r="AB383" s="140"/>
      <c r="AC383" s="140"/>
      <c r="AD383" s="140"/>
      <c r="AE383" s="140"/>
      <c r="AF383" s="140"/>
      <c r="AG383" s="140"/>
      <c r="AH383" s="140"/>
      <c r="AI383" s="140"/>
      <c r="AJ383" s="140"/>
      <c r="AK383" s="140"/>
      <c r="AL383" s="126"/>
      <c r="AM383" s="134">
        <f t="shared" ref="AM383:AM446" ca="1" si="378">AM382</f>
        <v>3</v>
      </c>
    </row>
    <row r="384" spans="1:39">
      <c r="A384" s="147"/>
      <c r="B384" s="136"/>
      <c r="C384" s="136"/>
      <c r="D384" s="136"/>
      <c r="E384" s="137">
        <f>INT((F384-LOOKUP(F384,DATE(YEAR(F384)+{-1;0;1},1,3)-WEEKDAY(DATE(YEAR(F384)+{-1;0;1},1,3))+2))/7)+1</f>
        <v>45</v>
      </c>
      <c r="F384" s="131">
        <f t="shared" ref="F384" si="379">F382+1</f>
        <v>43047</v>
      </c>
      <c r="G384" s="132" t="s">
        <v>74</v>
      </c>
      <c r="H384" s="133"/>
      <c r="I384" s="133"/>
      <c r="J384" s="133"/>
      <c r="K384" s="133"/>
      <c r="L384" s="133"/>
      <c r="M384" s="133"/>
      <c r="N384" s="133"/>
      <c r="O384" s="133"/>
      <c r="P384" s="133"/>
      <c r="Q384" s="133"/>
      <c r="R384" s="133"/>
      <c r="S384" s="133"/>
      <c r="T384" s="133"/>
      <c r="U384" s="133"/>
      <c r="V384" s="133"/>
      <c r="W384" s="133"/>
      <c r="X384" s="133"/>
      <c r="Y384" s="133"/>
      <c r="Z384" s="133"/>
      <c r="AA384" s="133"/>
      <c r="AB384" s="133"/>
      <c r="AC384" s="133"/>
      <c r="AD384" s="133"/>
      <c r="AE384" s="133"/>
      <c r="AF384" s="133"/>
      <c r="AG384" s="133"/>
      <c r="AH384" s="133"/>
      <c r="AI384" s="133"/>
      <c r="AJ384" s="133"/>
      <c r="AK384" s="133"/>
      <c r="AL384" s="126"/>
      <c r="AM384" s="134">
        <f t="array" aca="1" ref="AM384" ca="1">IF(OR($F384=Fériés),0,IF(OR(TEXT(WEEKDAY($F384),"JJJJ")=Jours_chômés),1,3))</f>
        <v>3</v>
      </c>
    </row>
    <row r="385" spans="1:39">
      <c r="A385" s="147"/>
      <c r="B385" s="136"/>
      <c r="C385" s="136"/>
      <c r="D385" s="136"/>
      <c r="E385" s="137">
        <f>INT((F384-LOOKUP(F384,DATE(YEAR(F384)+{-1;0;1},1,3)-WEEKDAY(DATE(YEAR(F384)+{-1;0;1},1,3))+2))/7)+1</f>
        <v>45</v>
      </c>
      <c r="F385" s="138" t="str">
        <f ca="1">IF(ISERROR(VLOOKUP(F384,Fériés,1,FALSE)),PROPER(TEXT(F384,"JJJJ")),OFFSET(INDEX(Fériés,MATCH(F384,Fériés,0),),,1))</f>
        <v>Mercredi</v>
      </c>
      <c r="G385" s="139" t="s">
        <v>121</v>
      </c>
      <c r="H385" s="140"/>
      <c r="I385" s="140"/>
      <c r="J385" s="140"/>
      <c r="K385" s="140"/>
      <c r="L385" s="140"/>
      <c r="M385" s="140"/>
      <c r="N385" s="140"/>
      <c r="O385" s="140"/>
      <c r="P385" s="140"/>
      <c r="Q385" s="140"/>
      <c r="R385" s="140"/>
      <c r="S385" s="140"/>
      <c r="T385" s="140"/>
      <c r="U385" s="140"/>
      <c r="V385" s="140"/>
      <c r="W385" s="140"/>
      <c r="X385" s="140"/>
      <c r="Y385" s="140"/>
      <c r="Z385" s="140"/>
      <c r="AA385" s="140"/>
      <c r="AB385" s="140"/>
      <c r="AC385" s="140"/>
      <c r="AD385" s="140"/>
      <c r="AE385" s="140"/>
      <c r="AF385" s="140"/>
      <c r="AG385" s="140"/>
      <c r="AH385" s="140"/>
      <c r="AI385" s="140"/>
      <c r="AJ385" s="140"/>
      <c r="AK385" s="140"/>
      <c r="AL385" s="126"/>
      <c r="AM385" s="134">
        <f t="shared" ref="AM385:AM448" ca="1" si="380">AM384</f>
        <v>3</v>
      </c>
    </row>
    <row r="386" spans="1:39">
      <c r="A386" s="147"/>
      <c r="B386" s="136"/>
      <c r="C386" s="136"/>
      <c r="D386" s="136"/>
      <c r="E386" s="137">
        <f>INT((F386-LOOKUP(F386,DATE(YEAR(F386)+{-1;0;1},1,3)-WEEKDAY(DATE(YEAR(F386)+{-1;0;1},1,3))+2))/7)+1</f>
        <v>45</v>
      </c>
      <c r="F386" s="131">
        <f t="shared" ref="F386" si="381">F384+1</f>
        <v>43048</v>
      </c>
      <c r="G386" s="132" t="s">
        <v>74</v>
      </c>
      <c r="H386" s="133"/>
      <c r="I386" s="133"/>
      <c r="J386" s="133"/>
      <c r="K386" s="133"/>
      <c r="L386" s="133"/>
      <c r="M386" s="133"/>
      <c r="N386" s="133"/>
      <c r="O386" s="133"/>
      <c r="P386" s="133"/>
      <c r="Q386" s="133"/>
      <c r="R386" s="133"/>
      <c r="S386" s="133"/>
      <c r="T386" s="133"/>
      <c r="U386" s="133"/>
      <c r="V386" s="133"/>
      <c r="W386" s="133"/>
      <c r="X386" s="133"/>
      <c r="Y386" s="133"/>
      <c r="Z386" s="133"/>
      <c r="AA386" s="133"/>
      <c r="AB386" s="133"/>
      <c r="AC386" s="133"/>
      <c r="AD386" s="133"/>
      <c r="AE386" s="133"/>
      <c r="AF386" s="133"/>
      <c r="AG386" s="133"/>
      <c r="AH386" s="133"/>
      <c r="AI386" s="133"/>
      <c r="AJ386" s="133"/>
      <c r="AK386" s="133"/>
      <c r="AL386" s="126"/>
      <c r="AM386" s="134">
        <f t="array" aca="1" ref="AM386" ca="1">IF(OR($F386=Fériés),0,IF(OR(TEXT(WEEKDAY($F386),"JJJJ")=Jours_chômés),1,3))</f>
        <v>3</v>
      </c>
    </row>
    <row r="387" spans="1:39">
      <c r="A387" s="147"/>
      <c r="B387" s="136"/>
      <c r="C387" s="136"/>
      <c r="D387" s="136"/>
      <c r="E387" s="137">
        <f>INT((F386-LOOKUP(F386,DATE(YEAR(F386)+{-1;0;1},1,3)-WEEKDAY(DATE(YEAR(F386)+{-1;0;1},1,3))+2))/7)+1</f>
        <v>45</v>
      </c>
      <c r="F387" s="138" t="str">
        <f ca="1">IF(ISERROR(VLOOKUP(F386,Fériés,1,FALSE)),PROPER(TEXT(F386,"JJJJ")),OFFSET(INDEX(Fériés,MATCH(F386,Fériés,0),),,1))</f>
        <v>Jeudi</v>
      </c>
      <c r="G387" s="139" t="s">
        <v>121</v>
      </c>
      <c r="H387" s="140"/>
      <c r="I387" s="140"/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  <c r="AB387" s="140"/>
      <c r="AC387" s="140"/>
      <c r="AD387" s="140"/>
      <c r="AE387" s="140"/>
      <c r="AF387" s="140"/>
      <c r="AG387" s="140"/>
      <c r="AH387" s="140"/>
      <c r="AI387" s="140"/>
      <c r="AJ387" s="140"/>
      <c r="AK387" s="140"/>
      <c r="AL387" s="126"/>
      <c r="AM387" s="134">
        <f t="shared" ref="AM387:AM450" ca="1" si="382">AM386</f>
        <v>3</v>
      </c>
    </row>
    <row r="388" spans="1:39" ht="15" customHeight="1">
      <c r="A388" s="147"/>
      <c r="B388" s="136"/>
      <c r="C388" s="136"/>
      <c r="D388" s="136"/>
      <c r="E388" s="137">
        <f>INT((F388-LOOKUP(F388,DATE(YEAR(F388)+{-1;0;1},1,3)-WEEKDAY(DATE(YEAR(F388)+{-1;0;1},1,3))+2))/7)+1</f>
        <v>45</v>
      </c>
      <c r="F388" s="131">
        <f t="shared" ref="F388" si="383">F386+1</f>
        <v>43049</v>
      </c>
      <c r="G388" s="132" t="s">
        <v>74</v>
      </c>
      <c r="H388" s="133"/>
      <c r="I388" s="133"/>
      <c r="J388" s="133"/>
      <c r="K388" s="133"/>
      <c r="L388" s="133"/>
      <c r="M388" s="133"/>
      <c r="N388" s="133"/>
      <c r="O388" s="133"/>
      <c r="P388" s="133"/>
      <c r="Q388" s="133"/>
      <c r="R388" s="133"/>
      <c r="S388" s="133"/>
      <c r="T388" s="133"/>
      <c r="U388" s="133"/>
      <c r="V388" s="133"/>
      <c r="W388" s="133"/>
      <c r="X388" s="133"/>
      <c r="Y388" s="133"/>
      <c r="Z388" s="133"/>
      <c r="AA388" s="133"/>
      <c r="AB388" s="133"/>
      <c r="AC388" s="133"/>
      <c r="AD388" s="133"/>
      <c r="AE388" s="133"/>
      <c r="AF388" s="133"/>
      <c r="AG388" s="133"/>
      <c r="AH388" s="133"/>
      <c r="AI388" s="133"/>
      <c r="AJ388" s="133"/>
      <c r="AK388" s="133"/>
      <c r="AL388" s="126"/>
      <c r="AM388" s="134">
        <f t="array" aca="1" ref="AM388" ca="1">IF(OR($F388=Fériés),0,IF(OR(TEXT(WEEKDAY($F388),"JJJJ")=Jours_chômés),1,3))</f>
        <v>3</v>
      </c>
    </row>
    <row r="389" spans="1:39">
      <c r="A389" s="147"/>
      <c r="B389" s="136"/>
      <c r="C389" s="136"/>
      <c r="D389" s="136"/>
      <c r="E389" s="137">
        <f>INT((F388-LOOKUP(F388,DATE(YEAR(F388)+{-1;0;1},1,3)-WEEKDAY(DATE(YEAR(F388)+{-1;0;1},1,3))+2))/7)+1</f>
        <v>45</v>
      </c>
      <c r="F389" s="138" t="str">
        <f ca="1">IF(ISERROR(VLOOKUP(F388,Fériés,1,FALSE)),PROPER(TEXT(F388,"JJJJ")),OFFSET(INDEX(Fériés,MATCH(F388,Fériés,0),),,1))</f>
        <v>Vendredi</v>
      </c>
      <c r="G389" s="139" t="s">
        <v>121</v>
      </c>
      <c r="H389" s="140"/>
      <c r="I389" s="140"/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  <c r="AB389" s="140"/>
      <c r="AC389" s="140"/>
      <c r="AD389" s="140"/>
      <c r="AE389" s="140"/>
      <c r="AF389" s="140"/>
      <c r="AG389" s="140"/>
      <c r="AH389" s="140"/>
      <c r="AI389" s="140"/>
      <c r="AJ389" s="140"/>
      <c r="AK389" s="140"/>
      <c r="AL389" s="126"/>
      <c r="AM389" s="134">
        <f t="shared" ref="AM389:AM452" ca="1" si="384">AM388</f>
        <v>3</v>
      </c>
    </row>
    <row r="390" spans="1:39">
      <c r="A390" s="147"/>
      <c r="B390" s="136"/>
      <c r="C390" s="136"/>
      <c r="D390" s="136"/>
      <c r="E390" s="137">
        <f>INT((F390-LOOKUP(F390,DATE(YEAR(F390)+{-1;0;1},1,3)-WEEKDAY(DATE(YEAR(F390)+{-1;0;1},1,3))+2))/7)+1</f>
        <v>45</v>
      </c>
      <c r="F390" s="131">
        <f t="shared" ref="F390" si="385">F388+1</f>
        <v>43050</v>
      </c>
      <c r="G390" s="132" t="s">
        <v>74</v>
      </c>
      <c r="H390" s="133"/>
      <c r="I390" s="133"/>
      <c r="J390" s="133"/>
      <c r="K390" s="133"/>
      <c r="L390" s="133"/>
      <c r="M390" s="133"/>
      <c r="N390" s="133"/>
      <c r="O390" s="133"/>
      <c r="P390" s="133"/>
      <c r="Q390" s="133"/>
      <c r="R390" s="133"/>
      <c r="S390" s="133"/>
      <c r="T390" s="133"/>
      <c r="U390" s="133"/>
      <c r="V390" s="133"/>
      <c r="W390" s="133"/>
      <c r="X390" s="133"/>
      <c r="Y390" s="133"/>
      <c r="Z390" s="133"/>
      <c r="AA390" s="133"/>
      <c r="AB390" s="133"/>
      <c r="AC390" s="133"/>
      <c r="AD390" s="133"/>
      <c r="AE390" s="133"/>
      <c r="AF390" s="133"/>
      <c r="AG390" s="133"/>
      <c r="AH390" s="133"/>
      <c r="AI390" s="133"/>
      <c r="AJ390" s="133"/>
      <c r="AK390" s="133"/>
      <c r="AL390" s="126"/>
      <c r="AM390" s="134">
        <f t="array" aca="1" ref="AM390" ca="1">IF(OR($F390=Fériés),0,IF(OR(TEXT(WEEKDAY($F390),"JJJJ")=Jours_chômés),1,3))</f>
        <v>0</v>
      </c>
    </row>
    <row r="391" spans="1:39">
      <c r="A391" s="147"/>
      <c r="B391" s="136"/>
      <c r="C391" s="136"/>
      <c r="D391" s="136"/>
      <c r="E391" s="137">
        <f>INT((F390-LOOKUP(F390,DATE(YEAR(F390)+{-1;0;1},1,3)-WEEKDAY(DATE(YEAR(F390)+{-1;0;1},1,3))+2))/7)+1</f>
        <v>45</v>
      </c>
      <c r="F391" s="138" t="str">
        <f ca="1">IF(ISERROR(VLOOKUP(F390,Fériés,1,FALSE)),PROPER(TEXT(F390,"JJJJ")),OFFSET(INDEX(Fériés,MATCH(F390,Fériés,0),),,1))</f>
        <v>Armistice 2017</v>
      </c>
      <c r="G391" s="139" t="s">
        <v>121</v>
      </c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40"/>
      <c r="AD391" s="140"/>
      <c r="AE391" s="140"/>
      <c r="AF391" s="140"/>
      <c r="AG391" s="140"/>
      <c r="AH391" s="140"/>
      <c r="AI391" s="140"/>
      <c r="AJ391" s="140"/>
      <c r="AK391" s="140"/>
      <c r="AL391" s="126"/>
      <c r="AM391" s="134">
        <f t="shared" ref="AM391:AM454" ca="1" si="386">AM390</f>
        <v>0</v>
      </c>
    </row>
    <row r="392" spans="1:39">
      <c r="A392" s="147"/>
      <c r="B392" s="136"/>
      <c r="C392" s="136"/>
      <c r="D392" s="136"/>
      <c r="E392" s="137">
        <f>INT((F392-LOOKUP(F392,DATE(YEAR(F392)+{-1;0;1},1,3)-WEEKDAY(DATE(YEAR(F392)+{-1;0;1},1,3))+2))/7)+1</f>
        <v>45</v>
      </c>
      <c r="F392" s="131">
        <f t="shared" ref="F392" si="387">F390+1</f>
        <v>43051</v>
      </c>
      <c r="G392" s="132" t="s">
        <v>74</v>
      </c>
      <c r="H392" s="133"/>
      <c r="I392" s="133"/>
      <c r="J392" s="133"/>
      <c r="K392" s="133"/>
      <c r="L392" s="133"/>
      <c r="M392" s="133"/>
      <c r="N392" s="133"/>
      <c r="O392" s="133"/>
      <c r="P392" s="133"/>
      <c r="Q392" s="133"/>
      <c r="R392" s="133"/>
      <c r="S392" s="133"/>
      <c r="T392" s="133"/>
      <c r="U392" s="133"/>
      <c r="V392" s="133"/>
      <c r="W392" s="133"/>
      <c r="X392" s="133"/>
      <c r="Y392" s="133"/>
      <c r="Z392" s="133"/>
      <c r="AA392" s="133"/>
      <c r="AB392" s="133"/>
      <c r="AC392" s="133"/>
      <c r="AD392" s="133"/>
      <c r="AE392" s="133"/>
      <c r="AF392" s="133"/>
      <c r="AG392" s="133"/>
      <c r="AH392" s="133"/>
      <c r="AI392" s="133"/>
      <c r="AJ392" s="133"/>
      <c r="AK392" s="133"/>
      <c r="AL392" s="126"/>
      <c r="AM392" s="134">
        <f t="array" aca="1" ref="AM392" ca="1">IF(OR($F392=Fériés),0,IF(OR(TEXT(WEEKDAY($F392),"JJJJ")=Jours_chômés),1,3))</f>
        <v>1</v>
      </c>
    </row>
    <row r="393" spans="1:39">
      <c r="A393" s="147"/>
      <c r="B393" s="136"/>
      <c r="C393" s="136"/>
      <c r="D393" s="136"/>
      <c r="E393" s="137">
        <f>INT((F392-LOOKUP(F392,DATE(YEAR(F392)+{-1;0;1},1,3)-WEEKDAY(DATE(YEAR(F392)+{-1;0;1},1,3))+2))/7)+1</f>
        <v>45</v>
      </c>
      <c r="F393" s="138" t="str">
        <f ca="1">IF(ISERROR(VLOOKUP(F392,Fériés,1,FALSE)),PROPER(TEXT(F392,"JJJJ")),OFFSET(INDEX(Fériés,MATCH(F392,Fériés,0),),,1))</f>
        <v>Dimanche</v>
      </c>
      <c r="G393" s="139" t="s">
        <v>121</v>
      </c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40"/>
      <c r="AD393" s="140"/>
      <c r="AE393" s="140"/>
      <c r="AF393" s="140"/>
      <c r="AG393" s="140"/>
      <c r="AH393" s="140"/>
      <c r="AI393" s="140"/>
      <c r="AJ393" s="140"/>
      <c r="AK393" s="140"/>
      <c r="AL393" s="126"/>
      <c r="AM393" s="134">
        <f t="shared" ref="AM393:AM456" ca="1" si="388">AM392</f>
        <v>1</v>
      </c>
    </row>
    <row r="394" spans="1:39">
      <c r="A394" s="147"/>
      <c r="B394" s="136"/>
      <c r="C394" s="136"/>
      <c r="D394" s="136"/>
      <c r="E394" s="137">
        <f>INT((F394-LOOKUP(F394,DATE(YEAR(F394)+{-1;0;1},1,3)-WEEKDAY(DATE(YEAR(F394)+{-1;0;1},1,3))+2))/7)+1</f>
        <v>46</v>
      </c>
      <c r="F394" s="131">
        <f t="shared" ref="F394" si="389">F392+1</f>
        <v>43052</v>
      </c>
      <c r="G394" s="132" t="s">
        <v>74</v>
      </c>
      <c r="H394" s="133"/>
      <c r="I394" s="133"/>
      <c r="J394" s="133"/>
      <c r="K394" s="133"/>
      <c r="L394" s="133"/>
      <c r="M394" s="133"/>
      <c r="N394" s="133"/>
      <c r="O394" s="133"/>
      <c r="P394" s="133"/>
      <c r="Q394" s="133"/>
      <c r="R394" s="133"/>
      <c r="S394" s="133"/>
      <c r="T394" s="133"/>
      <c r="U394" s="133"/>
      <c r="V394" s="133"/>
      <c r="W394" s="133"/>
      <c r="X394" s="133"/>
      <c r="Y394" s="133"/>
      <c r="Z394" s="133"/>
      <c r="AA394" s="133"/>
      <c r="AB394" s="133"/>
      <c r="AC394" s="133"/>
      <c r="AD394" s="133"/>
      <c r="AE394" s="133"/>
      <c r="AF394" s="133"/>
      <c r="AG394" s="133"/>
      <c r="AH394" s="133"/>
      <c r="AI394" s="133"/>
      <c r="AJ394" s="133"/>
      <c r="AK394" s="133"/>
      <c r="AL394" s="126"/>
      <c r="AM394" s="134">
        <f t="array" aca="1" ref="AM394" ca="1">IF(OR($F394=Fériés),0,IF(OR(TEXT(WEEKDAY($F394),"JJJJ")=Jours_chômés),1,3))</f>
        <v>3</v>
      </c>
    </row>
    <row r="395" spans="1:39">
      <c r="A395" s="147"/>
      <c r="B395" s="136"/>
      <c r="C395" s="136"/>
      <c r="D395" s="136"/>
      <c r="E395" s="137">
        <f>INT((F394-LOOKUP(F394,DATE(YEAR(F394)+{-1;0;1},1,3)-WEEKDAY(DATE(YEAR(F394)+{-1;0;1},1,3))+2))/7)+1</f>
        <v>46</v>
      </c>
      <c r="F395" s="138" t="str">
        <f ca="1">IF(ISERROR(VLOOKUP(F394,Fériés,1,FALSE)),PROPER(TEXT(F394,"JJJJ")),OFFSET(INDEX(Fériés,MATCH(F394,Fériés,0),),,1))</f>
        <v>Lundi</v>
      </c>
      <c r="G395" s="139" t="s">
        <v>121</v>
      </c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40"/>
      <c r="AD395" s="140"/>
      <c r="AE395" s="140"/>
      <c r="AF395" s="140"/>
      <c r="AG395" s="140"/>
      <c r="AH395" s="140"/>
      <c r="AI395" s="140"/>
      <c r="AJ395" s="140"/>
      <c r="AK395" s="140"/>
      <c r="AL395" s="126"/>
      <c r="AM395" s="134">
        <f t="shared" ref="AM395:AM458" ca="1" si="390">AM394</f>
        <v>3</v>
      </c>
    </row>
    <row r="396" spans="1:39">
      <c r="A396" s="147"/>
      <c r="B396" s="136"/>
      <c r="C396" s="136"/>
      <c r="D396" s="136"/>
      <c r="E396" s="137">
        <f>INT((F396-LOOKUP(F396,DATE(YEAR(F396)+{-1;0;1},1,3)-WEEKDAY(DATE(YEAR(F396)+{-1;0;1},1,3))+2))/7)+1</f>
        <v>46</v>
      </c>
      <c r="F396" s="131">
        <f t="shared" ref="F396" si="391">F394+1</f>
        <v>43053</v>
      </c>
      <c r="G396" s="132" t="s">
        <v>74</v>
      </c>
      <c r="H396" s="133"/>
      <c r="I396" s="133"/>
      <c r="J396" s="133"/>
      <c r="K396" s="133"/>
      <c r="L396" s="133"/>
      <c r="M396" s="133"/>
      <c r="N396" s="133"/>
      <c r="O396" s="133"/>
      <c r="P396" s="133"/>
      <c r="Q396" s="133"/>
      <c r="R396" s="133"/>
      <c r="S396" s="133"/>
      <c r="T396" s="133"/>
      <c r="U396" s="133"/>
      <c r="V396" s="133"/>
      <c r="W396" s="133"/>
      <c r="X396" s="133"/>
      <c r="Y396" s="133"/>
      <c r="Z396" s="133"/>
      <c r="AA396" s="133"/>
      <c r="AB396" s="133"/>
      <c r="AC396" s="133"/>
      <c r="AD396" s="133"/>
      <c r="AE396" s="133"/>
      <c r="AF396" s="133"/>
      <c r="AG396" s="133"/>
      <c r="AH396" s="133"/>
      <c r="AI396" s="133"/>
      <c r="AJ396" s="133"/>
      <c r="AK396" s="133"/>
      <c r="AL396" s="126"/>
      <c r="AM396" s="134">
        <f t="array" aca="1" ref="AM396" ca="1">IF(OR($F396=Fériés),0,IF(OR(TEXT(WEEKDAY($F396),"JJJJ")=Jours_chômés),1,3))</f>
        <v>3</v>
      </c>
    </row>
    <row r="397" spans="1:39">
      <c r="A397" s="147"/>
      <c r="B397" s="136"/>
      <c r="C397" s="136"/>
      <c r="D397" s="136"/>
      <c r="E397" s="137">
        <f>INT((F396-LOOKUP(F396,DATE(YEAR(F396)+{-1;0;1},1,3)-WEEKDAY(DATE(YEAR(F396)+{-1;0;1},1,3))+2))/7)+1</f>
        <v>46</v>
      </c>
      <c r="F397" s="138" t="str">
        <f ca="1">IF(ISERROR(VLOOKUP(F396,Fériés,1,FALSE)),PROPER(TEXT(F396,"JJJJ")),OFFSET(INDEX(Fériés,MATCH(F396,Fériés,0),),,1))</f>
        <v>Mardi</v>
      </c>
      <c r="G397" s="139" t="s">
        <v>121</v>
      </c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40"/>
      <c r="AD397" s="140"/>
      <c r="AE397" s="140"/>
      <c r="AF397" s="140"/>
      <c r="AG397" s="140"/>
      <c r="AH397" s="140"/>
      <c r="AI397" s="140"/>
      <c r="AJ397" s="140"/>
      <c r="AK397" s="140"/>
      <c r="AL397" s="126"/>
      <c r="AM397" s="134">
        <f t="shared" ref="AM397:AM460" ca="1" si="392">AM396</f>
        <v>3</v>
      </c>
    </row>
    <row r="398" spans="1:39">
      <c r="A398" s="147"/>
      <c r="B398" s="136"/>
      <c r="C398" s="136"/>
      <c r="D398" s="136"/>
      <c r="E398" s="137">
        <f>INT((F398-LOOKUP(F398,DATE(YEAR(F398)+{-1;0;1},1,3)-WEEKDAY(DATE(YEAR(F398)+{-1;0;1},1,3))+2))/7)+1</f>
        <v>46</v>
      </c>
      <c r="F398" s="131">
        <f t="shared" ref="F398" si="393">F396+1</f>
        <v>43054</v>
      </c>
      <c r="G398" s="132" t="s">
        <v>74</v>
      </c>
      <c r="H398" s="133"/>
      <c r="I398" s="133"/>
      <c r="J398" s="133"/>
      <c r="K398" s="133"/>
      <c r="L398" s="133"/>
      <c r="M398" s="133"/>
      <c r="N398" s="133"/>
      <c r="O398" s="133"/>
      <c r="P398" s="133"/>
      <c r="Q398" s="133"/>
      <c r="R398" s="133"/>
      <c r="S398" s="133"/>
      <c r="T398" s="133"/>
      <c r="U398" s="133"/>
      <c r="V398" s="133"/>
      <c r="W398" s="133"/>
      <c r="X398" s="133"/>
      <c r="Y398" s="133"/>
      <c r="Z398" s="133"/>
      <c r="AA398" s="133"/>
      <c r="AB398" s="133"/>
      <c r="AC398" s="133"/>
      <c r="AD398" s="133"/>
      <c r="AE398" s="133"/>
      <c r="AF398" s="133"/>
      <c r="AG398" s="133"/>
      <c r="AH398" s="133"/>
      <c r="AI398" s="133"/>
      <c r="AJ398" s="133"/>
      <c r="AK398" s="133"/>
      <c r="AL398" s="126"/>
      <c r="AM398" s="134">
        <f t="array" aca="1" ref="AM398" ca="1">IF(OR($F398=Fériés),0,IF(OR(TEXT(WEEKDAY($F398),"JJJJ")=Jours_chômés),1,3))</f>
        <v>3</v>
      </c>
    </row>
    <row r="399" spans="1:39">
      <c r="A399" s="147"/>
      <c r="B399" s="136"/>
      <c r="C399" s="136"/>
      <c r="D399" s="136"/>
      <c r="E399" s="137">
        <f>INT((F398-LOOKUP(F398,DATE(YEAR(F398)+{-1;0;1},1,3)-WEEKDAY(DATE(YEAR(F398)+{-1;0;1},1,3))+2))/7)+1</f>
        <v>46</v>
      </c>
      <c r="F399" s="138" t="str">
        <f ca="1">IF(ISERROR(VLOOKUP(F398,Fériés,1,FALSE)),PROPER(TEXT(F398,"JJJJ")),OFFSET(INDEX(Fériés,MATCH(F398,Fériés,0),),,1))</f>
        <v>Mercredi</v>
      </c>
      <c r="G399" s="139" t="s">
        <v>121</v>
      </c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40"/>
      <c r="AD399" s="140"/>
      <c r="AE399" s="140"/>
      <c r="AF399" s="140"/>
      <c r="AG399" s="140"/>
      <c r="AH399" s="140"/>
      <c r="AI399" s="140"/>
      <c r="AJ399" s="140"/>
      <c r="AK399" s="140"/>
      <c r="AL399" s="126"/>
      <c r="AM399" s="134">
        <f t="shared" ref="AM399:AM462" ca="1" si="394">AM398</f>
        <v>3</v>
      </c>
    </row>
    <row r="400" spans="1:39">
      <c r="A400" s="147"/>
      <c r="B400" s="136"/>
      <c r="C400" s="136"/>
      <c r="D400" s="136"/>
      <c r="E400" s="137">
        <f>INT((F400-LOOKUP(F400,DATE(YEAR(F400)+{-1;0;1},1,3)-WEEKDAY(DATE(YEAR(F400)+{-1;0;1},1,3))+2))/7)+1</f>
        <v>46</v>
      </c>
      <c r="F400" s="131">
        <f t="shared" ref="F400" si="395">F398+1</f>
        <v>43055</v>
      </c>
      <c r="G400" s="132" t="s">
        <v>74</v>
      </c>
      <c r="H400" s="133"/>
      <c r="I400" s="133"/>
      <c r="J400" s="133"/>
      <c r="K400" s="133"/>
      <c r="L400" s="133"/>
      <c r="M400" s="133"/>
      <c r="N400" s="133"/>
      <c r="O400" s="133"/>
      <c r="P400" s="133"/>
      <c r="Q400" s="133"/>
      <c r="R400" s="133"/>
      <c r="S400" s="133"/>
      <c r="T400" s="133"/>
      <c r="U400" s="133"/>
      <c r="V400" s="133"/>
      <c r="W400" s="133"/>
      <c r="X400" s="133"/>
      <c r="Y400" s="133"/>
      <c r="Z400" s="133"/>
      <c r="AA400" s="133"/>
      <c r="AB400" s="133"/>
      <c r="AC400" s="133"/>
      <c r="AD400" s="133"/>
      <c r="AE400" s="133"/>
      <c r="AF400" s="133"/>
      <c r="AG400" s="133"/>
      <c r="AH400" s="133"/>
      <c r="AI400" s="133"/>
      <c r="AJ400" s="133"/>
      <c r="AK400" s="133"/>
      <c r="AL400" s="126"/>
      <c r="AM400" s="134">
        <f t="array" aca="1" ref="AM400" ca="1">IF(OR($F400=Fériés),0,IF(OR(TEXT(WEEKDAY($F400),"JJJJ")=Jours_chômés),1,3))</f>
        <v>3</v>
      </c>
    </row>
    <row r="401" spans="1:39">
      <c r="A401" s="147"/>
      <c r="B401" s="136"/>
      <c r="C401" s="136"/>
      <c r="D401" s="136"/>
      <c r="E401" s="137">
        <f>INT((F400-LOOKUP(F400,DATE(YEAR(F400)+{-1;0;1},1,3)-WEEKDAY(DATE(YEAR(F400)+{-1;0;1},1,3))+2))/7)+1</f>
        <v>46</v>
      </c>
      <c r="F401" s="138" t="str">
        <f ca="1">IF(ISERROR(VLOOKUP(F400,Fériés,1,FALSE)),PROPER(TEXT(F400,"JJJJ")),OFFSET(INDEX(Fériés,MATCH(F400,Fériés,0),),,1))</f>
        <v>Jeudi</v>
      </c>
      <c r="G401" s="139" t="s">
        <v>121</v>
      </c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40"/>
      <c r="AD401" s="140"/>
      <c r="AE401" s="140"/>
      <c r="AF401" s="140"/>
      <c r="AG401" s="140"/>
      <c r="AH401" s="140"/>
      <c r="AI401" s="140"/>
      <c r="AJ401" s="140"/>
      <c r="AK401" s="140"/>
      <c r="AL401" s="126"/>
      <c r="AM401" s="134">
        <f t="shared" ref="AM401:AM464" ca="1" si="396">AM400</f>
        <v>3</v>
      </c>
    </row>
    <row r="402" spans="1:39">
      <c r="A402" s="147"/>
      <c r="B402" s="136"/>
      <c r="C402" s="136"/>
      <c r="D402" s="136"/>
      <c r="E402" s="137">
        <f>INT((F402-LOOKUP(F402,DATE(YEAR(F402)+{-1;0;1},1,3)-WEEKDAY(DATE(YEAR(F402)+{-1;0;1},1,3))+2))/7)+1</f>
        <v>46</v>
      </c>
      <c r="F402" s="131">
        <f t="shared" ref="F402" si="397">F400+1</f>
        <v>43056</v>
      </c>
      <c r="G402" s="132" t="s">
        <v>74</v>
      </c>
      <c r="H402" s="133"/>
      <c r="I402" s="133"/>
      <c r="J402" s="133"/>
      <c r="K402" s="133"/>
      <c r="L402" s="133"/>
      <c r="M402" s="133"/>
      <c r="N402" s="133"/>
      <c r="O402" s="133"/>
      <c r="P402" s="133"/>
      <c r="Q402" s="133"/>
      <c r="R402" s="133"/>
      <c r="S402" s="133"/>
      <c r="T402" s="133"/>
      <c r="U402" s="133"/>
      <c r="V402" s="133"/>
      <c r="W402" s="133"/>
      <c r="X402" s="133"/>
      <c r="Y402" s="133"/>
      <c r="Z402" s="133"/>
      <c r="AA402" s="133"/>
      <c r="AB402" s="133"/>
      <c r="AC402" s="133"/>
      <c r="AD402" s="133"/>
      <c r="AE402" s="133"/>
      <c r="AF402" s="133"/>
      <c r="AG402" s="133"/>
      <c r="AH402" s="133"/>
      <c r="AI402" s="133"/>
      <c r="AJ402" s="133"/>
      <c r="AK402" s="133"/>
      <c r="AL402" s="126"/>
      <c r="AM402" s="134">
        <f t="array" aca="1" ref="AM402" ca="1">IF(OR($F402=Fériés),0,IF(OR(TEXT(WEEKDAY($F402),"JJJJ")=Jours_chômés),1,3))</f>
        <v>3</v>
      </c>
    </row>
    <row r="403" spans="1:39">
      <c r="A403" s="147"/>
      <c r="B403" s="136"/>
      <c r="C403" s="136"/>
      <c r="D403" s="136"/>
      <c r="E403" s="137">
        <f>INT((F402-LOOKUP(F402,DATE(YEAR(F402)+{-1;0;1},1,3)-WEEKDAY(DATE(YEAR(F402)+{-1;0;1},1,3))+2))/7)+1</f>
        <v>46</v>
      </c>
      <c r="F403" s="138" t="str">
        <f ca="1">IF(ISERROR(VLOOKUP(F402,Fériés,1,FALSE)),PROPER(TEXT(F402,"JJJJ")),OFFSET(INDEX(Fériés,MATCH(F402,Fériés,0),),,1))</f>
        <v>Vendredi</v>
      </c>
      <c r="G403" s="139" t="s">
        <v>121</v>
      </c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40"/>
      <c r="AD403" s="140"/>
      <c r="AE403" s="140"/>
      <c r="AF403" s="140"/>
      <c r="AG403" s="140"/>
      <c r="AH403" s="140"/>
      <c r="AI403" s="140"/>
      <c r="AJ403" s="140"/>
      <c r="AK403" s="140"/>
      <c r="AL403" s="126"/>
      <c r="AM403" s="134">
        <f t="shared" ref="AM403:AM466" ca="1" si="398">AM402</f>
        <v>3</v>
      </c>
    </row>
    <row r="404" spans="1:39">
      <c r="A404" s="147"/>
      <c r="B404" s="136"/>
      <c r="C404" s="136"/>
      <c r="D404" s="136"/>
      <c r="E404" s="137">
        <f>INT((F404-LOOKUP(F404,DATE(YEAR(F404)+{-1;0;1},1,3)-WEEKDAY(DATE(YEAR(F404)+{-1;0;1},1,3))+2))/7)+1</f>
        <v>46</v>
      </c>
      <c r="F404" s="131">
        <f t="shared" ref="F404" si="399">F402+1</f>
        <v>43057</v>
      </c>
      <c r="G404" s="132" t="s">
        <v>74</v>
      </c>
      <c r="H404" s="133"/>
      <c r="I404" s="133"/>
      <c r="J404" s="133"/>
      <c r="K404" s="133"/>
      <c r="L404" s="133"/>
      <c r="M404" s="133"/>
      <c r="N404" s="133"/>
      <c r="O404" s="133"/>
      <c r="P404" s="133"/>
      <c r="Q404" s="133"/>
      <c r="R404" s="133"/>
      <c r="S404" s="133"/>
      <c r="T404" s="133"/>
      <c r="U404" s="133"/>
      <c r="V404" s="133"/>
      <c r="W404" s="133"/>
      <c r="X404" s="133"/>
      <c r="Y404" s="133"/>
      <c r="Z404" s="133"/>
      <c r="AA404" s="133"/>
      <c r="AB404" s="133"/>
      <c r="AC404" s="133"/>
      <c r="AD404" s="133"/>
      <c r="AE404" s="133"/>
      <c r="AF404" s="133"/>
      <c r="AG404" s="133"/>
      <c r="AH404" s="133"/>
      <c r="AI404" s="133"/>
      <c r="AJ404" s="133"/>
      <c r="AK404" s="133"/>
      <c r="AL404" s="126"/>
      <c r="AM404" s="134">
        <f t="array" aca="1" ref="AM404" ca="1">IF(OR($F404=Fériés),0,IF(OR(TEXT(WEEKDAY($F404),"JJJJ")=Jours_chômés),1,3))</f>
        <v>1</v>
      </c>
    </row>
    <row r="405" spans="1:39">
      <c r="A405" s="147"/>
      <c r="B405" s="136"/>
      <c r="C405" s="136"/>
      <c r="D405" s="136"/>
      <c r="E405" s="137">
        <f>INT((F404-LOOKUP(F404,DATE(YEAR(F404)+{-1;0;1},1,3)-WEEKDAY(DATE(YEAR(F404)+{-1;0;1},1,3))+2))/7)+1</f>
        <v>46</v>
      </c>
      <c r="F405" s="138" t="str">
        <f ca="1">IF(ISERROR(VLOOKUP(F404,Fériés,1,FALSE)),PROPER(TEXT(F404,"JJJJ")),OFFSET(INDEX(Fériés,MATCH(F404,Fériés,0),),,1))</f>
        <v>Samedi</v>
      </c>
      <c r="G405" s="139" t="s">
        <v>121</v>
      </c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40"/>
      <c r="AD405" s="140"/>
      <c r="AE405" s="140"/>
      <c r="AF405" s="140"/>
      <c r="AG405" s="140"/>
      <c r="AH405" s="140"/>
      <c r="AI405" s="140"/>
      <c r="AJ405" s="140"/>
      <c r="AK405" s="140"/>
      <c r="AL405" s="126"/>
      <c r="AM405" s="134">
        <f t="shared" ref="AM405:AM468" ca="1" si="400">AM404</f>
        <v>1</v>
      </c>
    </row>
    <row r="406" spans="1:39">
      <c r="A406" s="147"/>
      <c r="B406" s="136"/>
      <c r="C406" s="136"/>
      <c r="D406" s="136"/>
      <c r="E406" s="137">
        <f>INT((F406-LOOKUP(F406,DATE(YEAR(F406)+{-1;0;1},1,3)-WEEKDAY(DATE(YEAR(F406)+{-1;0;1},1,3))+2))/7)+1</f>
        <v>46</v>
      </c>
      <c r="F406" s="131">
        <f t="shared" ref="F406" si="401">F404+1</f>
        <v>43058</v>
      </c>
      <c r="G406" s="132" t="s">
        <v>74</v>
      </c>
      <c r="H406" s="133"/>
      <c r="I406" s="133"/>
      <c r="J406" s="133"/>
      <c r="K406" s="133"/>
      <c r="L406" s="133"/>
      <c r="M406" s="133"/>
      <c r="N406" s="133"/>
      <c r="O406" s="133"/>
      <c r="P406" s="133"/>
      <c r="Q406" s="133"/>
      <c r="R406" s="133"/>
      <c r="S406" s="133"/>
      <c r="T406" s="133"/>
      <c r="U406" s="133"/>
      <c r="V406" s="133"/>
      <c r="W406" s="133"/>
      <c r="X406" s="133"/>
      <c r="Y406" s="133"/>
      <c r="Z406" s="133"/>
      <c r="AA406" s="133"/>
      <c r="AB406" s="133"/>
      <c r="AC406" s="133"/>
      <c r="AD406" s="133"/>
      <c r="AE406" s="133"/>
      <c r="AF406" s="133"/>
      <c r="AG406" s="133"/>
      <c r="AH406" s="133"/>
      <c r="AI406" s="133"/>
      <c r="AJ406" s="133"/>
      <c r="AK406" s="133"/>
      <c r="AL406" s="126"/>
      <c r="AM406" s="134">
        <f t="array" aca="1" ref="AM406" ca="1">IF(OR($F406=Fériés),0,IF(OR(TEXT(WEEKDAY($F406),"JJJJ")=Jours_chômés),1,3))</f>
        <v>1</v>
      </c>
    </row>
    <row r="407" spans="1:39">
      <c r="A407" s="147"/>
      <c r="B407" s="136"/>
      <c r="C407" s="136"/>
      <c r="D407" s="136"/>
      <c r="E407" s="137">
        <f>INT((F406-LOOKUP(F406,DATE(YEAR(F406)+{-1;0;1},1,3)-WEEKDAY(DATE(YEAR(F406)+{-1;0;1},1,3))+2))/7)+1</f>
        <v>46</v>
      </c>
      <c r="F407" s="138" t="str">
        <f ca="1">IF(ISERROR(VLOOKUP(F406,Fériés,1,FALSE)),PROPER(TEXT(F406,"JJJJ")),OFFSET(INDEX(Fériés,MATCH(F406,Fériés,0),),,1))</f>
        <v>Dimanche</v>
      </c>
      <c r="G407" s="139" t="s">
        <v>121</v>
      </c>
      <c r="H407" s="140"/>
      <c r="I407" s="140"/>
      <c r="J407" s="140"/>
      <c r="K407" s="140"/>
      <c r="L407" s="140"/>
      <c r="M407" s="140"/>
      <c r="N407" s="140"/>
      <c r="O407" s="140"/>
      <c r="P407" s="140"/>
      <c r="Q407" s="140"/>
      <c r="R407" s="140"/>
      <c r="S407" s="140"/>
      <c r="T407" s="140"/>
      <c r="U407" s="140"/>
      <c r="V407" s="140"/>
      <c r="W407" s="140"/>
      <c r="X407" s="140"/>
      <c r="Y407" s="140"/>
      <c r="Z407" s="140"/>
      <c r="AA407" s="140"/>
      <c r="AB407" s="140"/>
      <c r="AC407" s="140"/>
      <c r="AD407" s="140"/>
      <c r="AE407" s="140"/>
      <c r="AF407" s="140"/>
      <c r="AG407" s="140"/>
      <c r="AH407" s="140"/>
      <c r="AI407" s="140"/>
      <c r="AJ407" s="140"/>
      <c r="AK407" s="140"/>
      <c r="AL407" s="126"/>
      <c r="AM407" s="134">
        <f t="shared" ref="AM407:AM470" ca="1" si="402">AM406</f>
        <v>1</v>
      </c>
    </row>
    <row r="408" spans="1:39">
      <c r="A408" s="147"/>
      <c r="B408" s="136"/>
      <c r="C408" s="136"/>
      <c r="D408" s="136"/>
      <c r="E408" s="137">
        <f>INT((F408-LOOKUP(F408,DATE(YEAR(F408)+{-1;0;1},1,3)-WEEKDAY(DATE(YEAR(F408)+{-1;0;1},1,3))+2))/7)+1</f>
        <v>47</v>
      </c>
      <c r="F408" s="131">
        <f t="shared" ref="F408" si="403">F406+1</f>
        <v>43059</v>
      </c>
      <c r="G408" s="132" t="s">
        <v>74</v>
      </c>
      <c r="H408" s="133"/>
      <c r="I408" s="133"/>
      <c r="J408" s="133"/>
      <c r="K408" s="133"/>
      <c r="L408" s="133"/>
      <c r="M408" s="133"/>
      <c r="N408" s="133"/>
      <c r="O408" s="133"/>
      <c r="P408" s="133"/>
      <c r="Q408" s="133"/>
      <c r="R408" s="133"/>
      <c r="S408" s="133"/>
      <c r="T408" s="133"/>
      <c r="U408" s="133"/>
      <c r="V408" s="133"/>
      <c r="W408" s="133"/>
      <c r="X408" s="133"/>
      <c r="Y408" s="133"/>
      <c r="Z408" s="133"/>
      <c r="AA408" s="133"/>
      <c r="AB408" s="133"/>
      <c r="AC408" s="133"/>
      <c r="AD408" s="133"/>
      <c r="AE408" s="133"/>
      <c r="AF408" s="133"/>
      <c r="AG408" s="133"/>
      <c r="AH408" s="133"/>
      <c r="AI408" s="133"/>
      <c r="AJ408" s="133"/>
      <c r="AK408" s="133"/>
      <c r="AL408" s="126"/>
      <c r="AM408" s="134">
        <f t="array" aca="1" ref="AM408" ca="1">IF(OR($F408=Fériés),0,IF(OR(TEXT(WEEKDAY($F408),"JJJJ")=Jours_chômés),1,3))</f>
        <v>3</v>
      </c>
    </row>
    <row r="409" spans="1:39">
      <c r="A409" s="147"/>
      <c r="B409" s="136"/>
      <c r="C409" s="136"/>
      <c r="D409" s="136"/>
      <c r="E409" s="137">
        <f>INT((F408-LOOKUP(F408,DATE(YEAR(F408)+{-1;0;1},1,3)-WEEKDAY(DATE(YEAR(F408)+{-1;0;1},1,3))+2))/7)+1</f>
        <v>47</v>
      </c>
      <c r="F409" s="138" t="str">
        <f ca="1">IF(ISERROR(VLOOKUP(F408,Fériés,1,FALSE)),PROPER(TEXT(F408,"JJJJ")),OFFSET(INDEX(Fériés,MATCH(F408,Fériés,0),),,1))</f>
        <v>Lundi</v>
      </c>
      <c r="G409" s="139" t="s">
        <v>121</v>
      </c>
      <c r="H409" s="140"/>
      <c r="I409" s="140"/>
      <c r="J409" s="140"/>
      <c r="K409" s="140"/>
      <c r="L409" s="140"/>
      <c r="M409" s="140"/>
      <c r="N409" s="140"/>
      <c r="O409" s="140"/>
      <c r="P409" s="140"/>
      <c r="Q409" s="140"/>
      <c r="R409" s="140"/>
      <c r="S409" s="140"/>
      <c r="T409" s="140"/>
      <c r="U409" s="140"/>
      <c r="V409" s="140"/>
      <c r="W409" s="140"/>
      <c r="X409" s="140"/>
      <c r="Y409" s="140"/>
      <c r="Z409" s="140"/>
      <c r="AA409" s="140"/>
      <c r="AB409" s="140"/>
      <c r="AC409" s="140"/>
      <c r="AD409" s="140"/>
      <c r="AE409" s="140"/>
      <c r="AF409" s="140"/>
      <c r="AG409" s="140"/>
      <c r="AH409" s="140"/>
      <c r="AI409" s="140"/>
      <c r="AJ409" s="140"/>
      <c r="AK409" s="140"/>
      <c r="AL409" s="126"/>
      <c r="AM409" s="134">
        <f t="shared" ref="AM409:AM472" ca="1" si="404">AM408</f>
        <v>3</v>
      </c>
    </row>
    <row r="410" spans="1:39">
      <c r="A410" s="135"/>
      <c r="B410" s="136"/>
      <c r="C410" s="136"/>
      <c r="D410" s="136"/>
      <c r="E410" s="137">
        <f>INT((F410-LOOKUP(F410,DATE(YEAR(F410)+{-1;0;1},1,3)-WEEKDAY(DATE(YEAR(F410)+{-1;0;1},1,3))+2))/7)+1</f>
        <v>47</v>
      </c>
      <c r="F410" s="131">
        <f t="shared" ref="F410" si="405">F408+1</f>
        <v>43060</v>
      </c>
      <c r="G410" s="132" t="s">
        <v>74</v>
      </c>
      <c r="H410" s="133"/>
      <c r="I410" s="133"/>
      <c r="J410" s="133"/>
      <c r="K410" s="133"/>
      <c r="L410" s="133"/>
      <c r="M410" s="133"/>
      <c r="N410" s="133"/>
      <c r="O410" s="133"/>
      <c r="P410" s="133"/>
      <c r="Q410" s="133"/>
      <c r="R410" s="133"/>
      <c r="S410" s="133"/>
      <c r="T410" s="133"/>
      <c r="U410" s="133"/>
      <c r="V410" s="133"/>
      <c r="W410" s="133"/>
      <c r="X410" s="133"/>
      <c r="Y410" s="133"/>
      <c r="Z410" s="133"/>
      <c r="AA410" s="133"/>
      <c r="AB410" s="133"/>
      <c r="AC410" s="133"/>
      <c r="AD410" s="133"/>
      <c r="AE410" s="133"/>
      <c r="AF410" s="133"/>
      <c r="AG410" s="133"/>
      <c r="AH410" s="133"/>
      <c r="AI410" s="133"/>
      <c r="AJ410" s="133"/>
      <c r="AK410" s="133"/>
      <c r="AL410" s="126"/>
      <c r="AM410" s="134">
        <f t="array" aca="1" ref="AM410" ca="1">IF(OR($F410=Fériés),0,IF(OR(TEXT(WEEKDAY($F410),"JJJJ")=Jours_chômés),1,3))</f>
        <v>3</v>
      </c>
    </row>
    <row r="411" spans="1:39">
      <c r="A411" s="135"/>
      <c r="B411" s="136"/>
      <c r="C411" s="136"/>
      <c r="D411" s="136"/>
      <c r="E411" s="137">
        <f>INT((F410-LOOKUP(F410,DATE(YEAR(F410)+{-1;0;1},1,3)-WEEKDAY(DATE(YEAR(F410)+{-1;0;1},1,3))+2))/7)+1</f>
        <v>47</v>
      </c>
      <c r="F411" s="138" t="str">
        <f ca="1">IF(ISERROR(VLOOKUP(F410,Fériés,1,FALSE)),PROPER(TEXT(F410,"JJJJ")),OFFSET(INDEX(Fériés,MATCH(F410,Fériés,0),),,1))</f>
        <v>Mardi</v>
      </c>
      <c r="G411" s="139" t="s">
        <v>121</v>
      </c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40"/>
      <c r="AD411" s="140"/>
      <c r="AE411" s="140"/>
      <c r="AF411" s="140"/>
      <c r="AG411" s="140"/>
      <c r="AH411" s="140"/>
      <c r="AI411" s="140"/>
      <c r="AJ411" s="140"/>
      <c r="AK411" s="140"/>
      <c r="AL411" s="126"/>
      <c r="AM411" s="134">
        <f t="shared" ref="AM411:AM474" ca="1" si="406">AM410</f>
        <v>3</v>
      </c>
    </row>
    <row r="412" spans="1:39">
      <c r="A412" s="135"/>
      <c r="B412" s="136"/>
      <c r="C412" s="136"/>
      <c r="D412" s="136"/>
      <c r="E412" s="137">
        <f>INT((F412-LOOKUP(F412,DATE(YEAR(F412)+{-1;0;1},1,3)-WEEKDAY(DATE(YEAR(F412)+{-1;0;1},1,3))+2))/7)+1</f>
        <v>47</v>
      </c>
      <c r="F412" s="131">
        <f t="shared" ref="F412" si="407">F410+1</f>
        <v>43061</v>
      </c>
      <c r="G412" s="132" t="s">
        <v>74</v>
      </c>
      <c r="H412" s="133"/>
      <c r="I412" s="133"/>
      <c r="J412" s="133"/>
      <c r="K412" s="133"/>
      <c r="L412" s="133"/>
      <c r="M412" s="133"/>
      <c r="N412" s="133"/>
      <c r="O412" s="133"/>
      <c r="P412" s="133"/>
      <c r="Q412" s="133"/>
      <c r="R412" s="133"/>
      <c r="S412" s="133"/>
      <c r="T412" s="133"/>
      <c r="U412" s="133"/>
      <c r="V412" s="133"/>
      <c r="W412" s="133"/>
      <c r="X412" s="133"/>
      <c r="Y412" s="133"/>
      <c r="Z412" s="133"/>
      <c r="AA412" s="133"/>
      <c r="AB412" s="133"/>
      <c r="AC412" s="133"/>
      <c r="AD412" s="133"/>
      <c r="AE412" s="133"/>
      <c r="AF412" s="133"/>
      <c r="AG412" s="133"/>
      <c r="AH412" s="133"/>
      <c r="AI412" s="133"/>
      <c r="AJ412" s="133"/>
      <c r="AK412" s="133"/>
      <c r="AL412" s="126"/>
      <c r="AM412" s="134">
        <f t="array" aca="1" ref="AM412" ca="1">IF(OR($F412=Fériés),0,IF(OR(TEXT(WEEKDAY($F412),"JJJJ")=Jours_chômés),1,3))</f>
        <v>3</v>
      </c>
    </row>
    <row r="413" spans="1:39">
      <c r="A413" s="135"/>
      <c r="B413" s="136"/>
      <c r="C413" s="136"/>
      <c r="D413" s="136"/>
      <c r="E413" s="137">
        <f>INT((F412-LOOKUP(F412,DATE(YEAR(F412)+{-1;0;1},1,3)-WEEKDAY(DATE(YEAR(F412)+{-1;0;1},1,3))+2))/7)+1</f>
        <v>47</v>
      </c>
      <c r="F413" s="138" t="str">
        <f ca="1">IF(ISERROR(VLOOKUP(F412,Fériés,1,FALSE)),PROPER(TEXT(F412,"JJJJ")),OFFSET(INDEX(Fériés,MATCH(F412,Fériés,0),),,1))</f>
        <v>Mercredi</v>
      </c>
      <c r="G413" s="139" t="s">
        <v>121</v>
      </c>
      <c r="H413" s="140"/>
      <c r="I413" s="140"/>
      <c r="J413" s="140"/>
      <c r="K413" s="140"/>
      <c r="L413" s="140"/>
      <c r="M413" s="140"/>
      <c r="N413" s="140"/>
      <c r="O413" s="140"/>
      <c r="P413" s="140"/>
      <c r="Q413" s="140"/>
      <c r="R413" s="140"/>
      <c r="S413" s="140"/>
      <c r="T413" s="140"/>
      <c r="U413" s="140"/>
      <c r="V413" s="140"/>
      <c r="W413" s="140"/>
      <c r="X413" s="140"/>
      <c r="Y413" s="140"/>
      <c r="Z413" s="140"/>
      <c r="AA413" s="140"/>
      <c r="AB413" s="140"/>
      <c r="AC413" s="140"/>
      <c r="AD413" s="140"/>
      <c r="AE413" s="140"/>
      <c r="AF413" s="140"/>
      <c r="AG413" s="140"/>
      <c r="AH413" s="140"/>
      <c r="AI413" s="140"/>
      <c r="AJ413" s="140"/>
      <c r="AK413" s="140"/>
      <c r="AL413" s="126"/>
      <c r="AM413" s="134">
        <f t="shared" ref="AM413:AM476" ca="1" si="408">AM412</f>
        <v>3</v>
      </c>
    </row>
    <row r="414" spans="1:39">
      <c r="A414" s="135"/>
      <c r="B414" s="136"/>
      <c r="C414" s="136"/>
      <c r="D414" s="136"/>
      <c r="E414" s="137">
        <f>INT((F414-LOOKUP(F414,DATE(YEAR(F414)+{-1;0;1},1,3)-WEEKDAY(DATE(YEAR(F414)+{-1;0;1},1,3))+2))/7)+1</f>
        <v>47</v>
      </c>
      <c r="F414" s="131">
        <f t="shared" ref="F414" si="409">F412+1</f>
        <v>43062</v>
      </c>
      <c r="G414" s="132" t="s">
        <v>74</v>
      </c>
      <c r="H414" s="133"/>
      <c r="I414" s="133"/>
      <c r="J414" s="133"/>
      <c r="K414" s="133"/>
      <c r="L414" s="133"/>
      <c r="M414" s="133"/>
      <c r="N414" s="133"/>
      <c r="O414" s="133"/>
      <c r="P414" s="133"/>
      <c r="Q414" s="133"/>
      <c r="R414" s="133"/>
      <c r="S414" s="133"/>
      <c r="T414" s="133"/>
      <c r="U414" s="133"/>
      <c r="V414" s="133"/>
      <c r="W414" s="133"/>
      <c r="X414" s="133"/>
      <c r="Y414" s="133"/>
      <c r="Z414" s="133"/>
      <c r="AA414" s="133"/>
      <c r="AB414" s="133"/>
      <c r="AC414" s="133"/>
      <c r="AD414" s="133"/>
      <c r="AE414" s="133"/>
      <c r="AF414" s="133"/>
      <c r="AG414" s="133"/>
      <c r="AH414" s="133"/>
      <c r="AI414" s="133"/>
      <c r="AJ414" s="133"/>
      <c r="AK414" s="133"/>
      <c r="AL414" s="126"/>
      <c r="AM414" s="134">
        <f t="array" aca="1" ref="AM414" ca="1">IF(OR($F414=Fériés),0,IF(OR(TEXT(WEEKDAY($F414),"JJJJ")=Jours_chômés),1,3))</f>
        <v>3</v>
      </c>
    </row>
    <row r="415" spans="1:39">
      <c r="A415" s="135"/>
      <c r="B415" s="136"/>
      <c r="C415" s="136"/>
      <c r="D415" s="136"/>
      <c r="E415" s="137">
        <f>INT((F414-LOOKUP(F414,DATE(YEAR(F414)+{-1;0;1},1,3)-WEEKDAY(DATE(YEAR(F414)+{-1;0;1},1,3))+2))/7)+1</f>
        <v>47</v>
      </c>
      <c r="F415" s="138" t="str">
        <f ca="1">IF(ISERROR(VLOOKUP(F414,Fériés,1,FALSE)),PROPER(TEXT(F414,"JJJJ")),OFFSET(INDEX(Fériés,MATCH(F414,Fériés,0),),,1))</f>
        <v>Jeudi</v>
      </c>
      <c r="G415" s="139" t="s">
        <v>121</v>
      </c>
      <c r="H415" s="140"/>
      <c r="I415" s="140"/>
      <c r="J415" s="140"/>
      <c r="K415" s="140"/>
      <c r="L415" s="140"/>
      <c r="M415" s="140"/>
      <c r="N415" s="140"/>
      <c r="O415" s="140"/>
      <c r="P415" s="140"/>
      <c r="Q415" s="140"/>
      <c r="R415" s="140"/>
      <c r="S415" s="140"/>
      <c r="T415" s="140"/>
      <c r="U415" s="140"/>
      <c r="V415" s="140"/>
      <c r="W415" s="140"/>
      <c r="X415" s="140"/>
      <c r="Y415" s="140"/>
      <c r="Z415" s="140"/>
      <c r="AA415" s="140"/>
      <c r="AB415" s="140"/>
      <c r="AC415" s="140"/>
      <c r="AD415" s="140"/>
      <c r="AE415" s="140"/>
      <c r="AF415" s="140"/>
      <c r="AG415" s="140"/>
      <c r="AH415" s="140"/>
      <c r="AI415" s="140"/>
      <c r="AJ415" s="140"/>
      <c r="AK415" s="140"/>
      <c r="AL415" s="126"/>
      <c r="AM415" s="134">
        <f t="shared" ref="AM415:AM478" ca="1" si="410">AM414</f>
        <v>3</v>
      </c>
    </row>
    <row r="416" spans="1:39">
      <c r="A416" s="135"/>
      <c r="B416" s="136"/>
      <c r="C416" s="136"/>
      <c r="D416" s="136"/>
      <c r="E416" s="137">
        <f>INT((F416-LOOKUP(F416,DATE(YEAR(F416)+{-1;0;1},1,3)-WEEKDAY(DATE(YEAR(F416)+{-1;0;1},1,3))+2))/7)+1</f>
        <v>47</v>
      </c>
      <c r="F416" s="131">
        <f t="shared" ref="F416" si="411">F414+1</f>
        <v>43063</v>
      </c>
      <c r="G416" s="132" t="s">
        <v>74</v>
      </c>
      <c r="H416" s="133"/>
      <c r="I416" s="133"/>
      <c r="J416" s="133"/>
      <c r="K416" s="133"/>
      <c r="L416" s="133"/>
      <c r="M416" s="133"/>
      <c r="N416" s="133"/>
      <c r="O416" s="133"/>
      <c r="P416" s="133"/>
      <c r="Q416" s="133"/>
      <c r="R416" s="133"/>
      <c r="S416" s="133"/>
      <c r="T416" s="133"/>
      <c r="U416" s="133"/>
      <c r="V416" s="133"/>
      <c r="W416" s="133"/>
      <c r="X416" s="133"/>
      <c r="Y416" s="133"/>
      <c r="Z416" s="133"/>
      <c r="AA416" s="133"/>
      <c r="AB416" s="133"/>
      <c r="AC416" s="133"/>
      <c r="AD416" s="133"/>
      <c r="AE416" s="133"/>
      <c r="AF416" s="133"/>
      <c r="AG416" s="133"/>
      <c r="AH416" s="133"/>
      <c r="AI416" s="133"/>
      <c r="AJ416" s="133"/>
      <c r="AK416" s="133"/>
      <c r="AL416" s="126"/>
      <c r="AM416" s="134">
        <f t="array" aca="1" ref="AM416" ca="1">IF(OR($F416=Fériés),0,IF(OR(TEXT(WEEKDAY($F416),"JJJJ")=Jours_chômés),1,3))</f>
        <v>3</v>
      </c>
    </row>
    <row r="417" spans="1:39">
      <c r="A417" s="135"/>
      <c r="B417" s="136"/>
      <c r="C417" s="136"/>
      <c r="D417" s="136"/>
      <c r="E417" s="137">
        <f>INT((F416-LOOKUP(F416,DATE(YEAR(F416)+{-1;0;1},1,3)-WEEKDAY(DATE(YEAR(F416)+{-1;0;1},1,3))+2))/7)+1</f>
        <v>47</v>
      </c>
      <c r="F417" s="138" t="str">
        <f ca="1">IF(ISERROR(VLOOKUP(F416,Fériés,1,FALSE)),PROPER(TEXT(F416,"JJJJ")),OFFSET(INDEX(Fériés,MATCH(F416,Fériés,0),),,1))</f>
        <v>Vendredi</v>
      </c>
      <c r="G417" s="139" t="s">
        <v>121</v>
      </c>
      <c r="H417" s="140"/>
      <c r="I417" s="140"/>
      <c r="J417" s="140"/>
      <c r="K417" s="140"/>
      <c r="L417" s="140"/>
      <c r="M417" s="140"/>
      <c r="N417" s="140"/>
      <c r="O417" s="140"/>
      <c r="P417" s="140"/>
      <c r="Q417" s="140"/>
      <c r="R417" s="140"/>
      <c r="S417" s="140"/>
      <c r="T417" s="140"/>
      <c r="U417" s="140"/>
      <c r="V417" s="140"/>
      <c r="W417" s="140"/>
      <c r="X417" s="140"/>
      <c r="Y417" s="140"/>
      <c r="Z417" s="140"/>
      <c r="AA417" s="140"/>
      <c r="AB417" s="140"/>
      <c r="AC417" s="140"/>
      <c r="AD417" s="140"/>
      <c r="AE417" s="140"/>
      <c r="AF417" s="140"/>
      <c r="AG417" s="140"/>
      <c r="AH417" s="140"/>
      <c r="AI417" s="140"/>
      <c r="AJ417" s="140"/>
      <c r="AK417" s="140"/>
      <c r="AL417" s="126"/>
      <c r="AM417" s="134">
        <f t="shared" ref="AM417:AM480" ca="1" si="412">AM416</f>
        <v>3</v>
      </c>
    </row>
    <row r="418" spans="1:39">
      <c r="A418" s="135"/>
      <c r="B418" s="136"/>
      <c r="C418" s="136"/>
      <c r="D418" s="136"/>
      <c r="E418" s="137">
        <f>INT((F418-LOOKUP(F418,DATE(YEAR(F418)+{-1;0;1},1,3)-WEEKDAY(DATE(YEAR(F418)+{-1;0;1},1,3))+2))/7)+1</f>
        <v>47</v>
      </c>
      <c r="F418" s="131">
        <f t="shared" ref="F418" si="413">F416+1</f>
        <v>43064</v>
      </c>
      <c r="G418" s="132" t="s">
        <v>74</v>
      </c>
      <c r="H418" s="133"/>
      <c r="I418" s="133"/>
      <c r="J418" s="133"/>
      <c r="K418" s="133"/>
      <c r="L418" s="133"/>
      <c r="M418" s="133"/>
      <c r="N418" s="133"/>
      <c r="O418" s="133"/>
      <c r="P418" s="133"/>
      <c r="Q418" s="133"/>
      <c r="R418" s="133"/>
      <c r="S418" s="133"/>
      <c r="T418" s="133"/>
      <c r="U418" s="133"/>
      <c r="V418" s="133"/>
      <c r="W418" s="133"/>
      <c r="X418" s="133"/>
      <c r="Y418" s="133"/>
      <c r="Z418" s="133"/>
      <c r="AA418" s="133"/>
      <c r="AB418" s="133"/>
      <c r="AC418" s="133"/>
      <c r="AD418" s="133"/>
      <c r="AE418" s="133"/>
      <c r="AF418" s="133"/>
      <c r="AG418" s="133"/>
      <c r="AH418" s="133"/>
      <c r="AI418" s="133"/>
      <c r="AJ418" s="133"/>
      <c r="AK418" s="133"/>
      <c r="AL418" s="126"/>
      <c r="AM418" s="134">
        <f t="array" aca="1" ref="AM418" ca="1">IF(OR($F418=Fériés),0,IF(OR(TEXT(WEEKDAY($F418),"JJJJ")=Jours_chômés),1,3))</f>
        <v>1</v>
      </c>
    </row>
    <row r="419" spans="1:39">
      <c r="A419" s="135"/>
      <c r="B419" s="136"/>
      <c r="C419" s="136"/>
      <c r="D419" s="136"/>
      <c r="E419" s="137">
        <f>INT((F418-LOOKUP(F418,DATE(YEAR(F418)+{-1;0;1},1,3)-WEEKDAY(DATE(YEAR(F418)+{-1;0;1},1,3))+2))/7)+1</f>
        <v>47</v>
      </c>
      <c r="F419" s="138" t="str">
        <f ca="1">IF(ISERROR(VLOOKUP(F418,Fériés,1,FALSE)),PROPER(TEXT(F418,"JJJJ")),OFFSET(INDEX(Fériés,MATCH(F418,Fériés,0),),,1))</f>
        <v>Samedi</v>
      </c>
      <c r="G419" s="139" t="s">
        <v>121</v>
      </c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40"/>
      <c r="AD419" s="140"/>
      <c r="AE419" s="140"/>
      <c r="AF419" s="140"/>
      <c r="AG419" s="140"/>
      <c r="AH419" s="140"/>
      <c r="AI419" s="140"/>
      <c r="AJ419" s="140"/>
      <c r="AK419" s="140"/>
      <c r="AL419" s="126"/>
      <c r="AM419" s="134">
        <f t="shared" ref="AM419:AM482" ca="1" si="414">AM418</f>
        <v>1</v>
      </c>
    </row>
    <row r="420" spans="1:39">
      <c r="A420" s="135"/>
      <c r="B420" s="136"/>
      <c r="C420" s="136"/>
      <c r="D420" s="136"/>
      <c r="E420" s="137">
        <f>INT((F420-LOOKUP(F420,DATE(YEAR(F420)+{-1;0;1},1,3)-WEEKDAY(DATE(YEAR(F420)+{-1;0;1},1,3))+2))/7)+1</f>
        <v>47</v>
      </c>
      <c r="F420" s="131">
        <f t="shared" ref="F420" si="415">F418+1</f>
        <v>43065</v>
      </c>
      <c r="G420" s="132" t="s">
        <v>74</v>
      </c>
      <c r="H420" s="133"/>
      <c r="I420" s="133"/>
      <c r="J420" s="133"/>
      <c r="K420" s="133"/>
      <c r="L420" s="133"/>
      <c r="M420" s="133"/>
      <c r="N420" s="133"/>
      <c r="O420" s="133"/>
      <c r="P420" s="133"/>
      <c r="Q420" s="133"/>
      <c r="R420" s="133"/>
      <c r="S420" s="133"/>
      <c r="T420" s="133"/>
      <c r="U420" s="133"/>
      <c r="V420" s="133"/>
      <c r="W420" s="133"/>
      <c r="X420" s="133"/>
      <c r="Y420" s="133"/>
      <c r="Z420" s="133"/>
      <c r="AA420" s="133"/>
      <c r="AB420" s="133"/>
      <c r="AC420" s="133"/>
      <c r="AD420" s="133"/>
      <c r="AE420" s="133"/>
      <c r="AF420" s="133"/>
      <c r="AG420" s="133"/>
      <c r="AH420" s="133"/>
      <c r="AI420" s="133"/>
      <c r="AJ420" s="133"/>
      <c r="AK420" s="133"/>
      <c r="AL420" s="126"/>
      <c r="AM420" s="134">
        <f t="array" aca="1" ref="AM420" ca="1">IF(OR($F420=Fériés),0,IF(OR(TEXT(WEEKDAY($F420),"JJJJ")=Jours_chômés),1,3))</f>
        <v>1</v>
      </c>
    </row>
    <row r="421" spans="1:39">
      <c r="A421" s="135"/>
      <c r="B421" s="136"/>
      <c r="C421" s="136"/>
      <c r="D421" s="136"/>
      <c r="E421" s="137">
        <f>INT((F420-LOOKUP(F420,DATE(YEAR(F420)+{-1;0;1},1,3)-WEEKDAY(DATE(YEAR(F420)+{-1;0;1},1,3))+2))/7)+1</f>
        <v>47</v>
      </c>
      <c r="F421" s="138" t="str">
        <f ca="1">IF(ISERROR(VLOOKUP(F420,Fériés,1,FALSE)),PROPER(TEXT(F420,"JJJJ")),OFFSET(INDEX(Fériés,MATCH(F420,Fériés,0),),,1))</f>
        <v>Dimanche</v>
      </c>
      <c r="G421" s="139" t="s">
        <v>121</v>
      </c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40"/>
      <c r="AD421" s="140"/>
      <c r="AE421" s="140"/>
      <c r="AF421" s="140"/>
      <c r="AG421" s="140"/>
      <c r="AH421" s="140"/>
      <c r="AI421" s="140"/>
      <c r="AJ421" s="140"/>
      <c r="AK421" s="140"/>
      <c r="AL421" s="126"/>
      <c r="AM421" s="134">
        <f t="shared" ref="AM421:AM484" ca="1" si="416">AM420</f>
        <v>1</v>
      </c>
    </row>
    <row r="422" spans="1:39">
      <c r="A422" s="135"/>
      <c r="B422" s="136"/>
      <c r="C422" s="136"/>
      <c r="D422" s="136"/>
      <c r="E422" s="137">
        <f>INT((F422-LOOKUP(F422,DATE(YEAR(F422)+{-1;0;1},1,3)-WEEKDAY(DATE(YEAR(F422)+{-1;0;1},1,3))+2))/7)+1</f>
        <v>48</v>
      </c>
      <c r="F422" s="131">
        <f t="shared" ref="F422" si="417">F420+1</f>
        <v>43066</v>
      </c>
      <c r="G422" s="132" t="s">
        <v>74</v>
      </c>
      <c r="H422" s="133"/>
      <c r="I422" s="133"/>
      <c r="J422" s="133"/>
      <c r="K422" s="133"/>
      <c r="L422" s="133"/>
      <c r="M422" s="133"/>
      <c r="N422" s="133"/>
      <c r="O422" s="133"/>
      <c r="P422" s="133"/>
      <c r="Q422" s="133"/>
      <c r="R422" s="133"/>
      <c r="S422" s="133"/>
      <c r="T422" s="133"/>
      <c r="U422" s="133"/>
      <c r="V422" s="133"/>
      <c r="W422" s="133"/>
      <c r="X422" s="133"/>
      <c r="Y422" s="133"/>
      <c r="Z422" s="133"/>
      <c r="AA422" s="133"/>
      <c r="AB422" s="133"/>
      <c r="AC422" s="133"/>
      <c r="AD422" s="133"/>
      <c r="AE422" s="133"/>
      <c r="AF422" s="133"/>
      <c r="AG422" s="133"/>
      <c r="AH422" s="133"/>
      <c r="AI422" s="133"/>
      <c r="AJ422" s="133"/>
      <c r="AK422" s="133"/>
      <c r="AL422" s="126"/>
      <c r="AM422" s="134">
        <f t="array" aca="1" ref="AM422" ca="1">IF(OR($F422=Fériés),0,IF(OR(TEXT(WEEKDAY($F422),"JJJJ")=Jours_chômés),1,3))</f>
        <v>3</v>
      </c>
    </row>
    <row r="423" spans="1:39">
      <c r="A423" s="135"/>
      <c r="B423" s="136"/>
      <c r="C423" s="136"/>
      <c r="D423" s="136"/>
      <c r="E423" s="137">
        <f>INT((F422-LOOKUP(F422,DATE(YEAR(F422)+{-1;0;1},1,3)-WEEKDAY(DATE(YEAR(F422)+{-1;0;1},1,3))+2))/7)+1</f>
        <v>48</v>
      </c>
      <c r="F423" s="138" t="str">
        <f ca="1">IF(ISERROR(VLOOKUP(F422,Fériés,1,FALSE)),PROPER(TEXT(F422,"JJJJ")),OFFSET(INDEX(Fériés,MATCH(F422,Fériés,0),),,1))</f>
        <v>Lundi</v>
      </c>
      <c r="G423" s="139" t="s">
        <v>121</v>
      </c>
      <c r="H423" s="140"/>
      <c r="I423" s="140"/>
      <c r="J423" s="140"/>
      <c r="K423" s="140"/>
      <c r="L423" s="140"/>
      <c r="M423" s="140"/>
      <c r="N423" s="140"/>
      <c r="O423" s="140"/>
      <c r="P423" s="140"/>
      <c r="Q423" s="140"/>
      <c r="R423" s="140"/>
      <c r="S423" s="140"/>
      <c r="T423" s="140"/>
      <c r="U423" s="140"/>
      <c r="V423" s="140"/>
      <c r="W423" s="140"/>
      <c r="X423" s="140"/>
      <c r="Y423" s="140"/>
      <c r="Z423" s="140"/>
      <c r="AA423" s="140"/>
      <c r="AB423" s="140"/>
      <c r="AC423" s="140"/>
      <c r="AD423" s="140"/>
      <c r="AE423" s="140"/>
      <c r="AF423" s="140"/>
      <c r="AG423" s="140"/>
      <c r="AH423" s="140"/>
      <c r="AI423" s="140"/>
      <c r="AJ423" s="140"/>
      <c r="AK423" s="140"/>
      <c r="AL423" s="126"/>
      <c r="AM423" s="134">
        <f t="shared" ref="AM423:AM486" ca="1" si="418">AM422</f>
        <v>3</v>
      </c>
    </row>
    <row r="424" spans="1:39">
      <c r="A424" s="135"/>
      <c r="B424" s="136"/>
      <c r="C424" s="136"/>
      <c r="D424" s="136"/>
      <c r="E424" s="137">
        <f>INT((F424-LOOKUP(F424,DATE(YEAR(F424)+{-1;0;1},1,3)-WEEKDAY(DATE(YEAR(F424)+{-1;0;1},1,3))+2))/7)+1</f>
        <v>48</v>
      </c>
      <c r="F424" s="131">
        <f t="shared" ref="F424" si="419">F422+1</f>
        <v>43067</v>
      </c>
      <c r="G424" s="132" t="s">
        <v>74</v>
      </c>
      <c r="H424" s="133"/>
      <c r="I424" s="133"/>
      <c r="J424" s="133"/>
      <c r="K424" s="133"/>
      <c r="L424" s="133"/>
      <c r="M424" s="133"/>
      <c r="N424" s="133"/>
      <c r="O424" s="133"/>
      <c r="P424" s="133"/>
      <c r="Q424" s="133"/>
      <c r="R424" s="133"/>
      <c r="S424" s="133"/>
      <c r="T424" s="133"/>
      <c r="U424" s="133"/>
      <c r="V424" s="133"/>
      <c r="W424" s="133"/>
      <c r="X424" s="133"/>
      <c r="Y424" s="133"/>
      <c r="Z424" s="133"/>
      <c r="AA424" s="133"/>
      <c r="AB424" s="133"/>
      <c r="AC424" s="133"/>
      <c r="AD424" s="133"/>
      <c r="AE424" s="133"/>
      <c r="AF424" s="133"/>
      <c r="AG424" s="133"/>
      <c r="AH424" s="133"/>
      <c r="AI424" s="133"/>
      <c r="AJ424" s="133"/>
      <c r="AK424" s="133"/>
      <c r="AL424" s="126"/>
      <c r="AM424" s="134">
        <f t="array" aca="1" ref="AM424" ca="1">IF(OR($F424=Fériés),0,IF(OR(TEXT(WEEKDAY($F424),"JJJJ")=Jours_chômés),1,3))</f>
        <v>3</v>
      </c>
    </row>
    <row r="425" spans="1:39">
      <c r="A425" s="135"/>
      <c r="B425" s="136"/>
      <c r="C425" s="136"/>
      <c r="D425" s="136"/>
      <c r="E425" s="137">
        <f>INT((F424-LOOKUP(F424,DATE(YEAR(F424)+{-1;0;1},1,3)-WEEKDAY(DATE(YEAR(F424)+{-1;0;1},1,3))+2))/7)+1</f>
        <v>48</v>
      </c>
      <c r="F425" s="138" t="str">
        <f ca="1">IF(ISERROR(VLOOKUP(F424,Fériés,1,FALSE)),PROPER(TEXT(F424,"JJJJ")),OFFSET(INDEX(Fériés,MATCH(F424,Fériés,0),),,1))</f>
        <v>Mardi</v>
      </c>
      <c r="G425" s="139" t="s">
        <v>121</v>
      </c>
      <c r="H425" s="140"/>
      <c r="I425" s="140"/>
      <c r="J425" s="140"/>
      <c r="K425" s="140"/>
      <c r="L425" s="140"/>
      <c r="M425" s="140"/>
      <c r="N425" s="140"/>
      <c r="O425" s="140"/>
      <c r="P425" s="140"/>
      <c r="Q425" s="140"/>
      <c r="R425" s="140"/>
      <c r="S425" s="140"/>
      <c r="T425" s="140"/>
      <c r="U425" s="140"/>
      <c r="V425" s="140"/>
      <c r="W425" s="140"/>
      <c r="X425" s="140"/>
      <c r="Y425" s="140"/>
      <c r="Z425" s="140"/>
      <c r="AA425" s="140"/>
      <c r="AB425" s="140"/>
      <c r="AC425" s="140"/>
      <c r="AD425" s="140"/>
      <c r="AE425" s="140"/>
      <c r="AF425" s="140"/>
      <c r="AG425" s="140"/>
      <c r="AH425" s="140"/>
      <c r="AI425" s="140"/>
      <c r="AJ425" s="140"/>
      <c r="AK425" s="140"/>
      <c r="AL425" s="126"/>
      <c r="AM425" s="134">
        <f t="shared" ref="AM425:AM488" ca="1" si="420">AM424</f>
        <v>3</v>
      </c>
    </row>
    <row r="426" spans="1:39">
      <c r="A426" s="135"/>
      <c r="B426" s="136"/>
      <c r="C426" s="136"/>
      <c r="D426" s="136"/>
      <c r="E426" s="137">
        <f>INT((F426-LOOKUP(F426,DATE(YEAR(F426)+{-1;0;1},1,3)-WEEKDAY(DATE(YEAR(F426)+{-1;0;1},1,3))+2))/7)+1</f>
        <v>48</v>
      </c>
      <c r="F426" s="131">
        <f t="shared" ref="F426" si="421">F424+1</f>
        <v>43068</v>
      </c>
      <c r="G426" s="132" t="s">
        <v>74</v>
      </c>
      <c r="H426" s="133"/>
      <c r="I426" s="133"/>
      <c r="J426" s="133"/>
      <c r="K426" s="133"/>
      <c r="L426" s="133"/>
      <c r="M426" s="133"/>
      <c r="N426" s="133"/>
      <c r="O426" s="133"/>
      <c r="P426" s="133"/>
      <c r="Q426" s="133"/>
      <c r="R426" s="133"/>
      <c r="S426" s="133"/>
      <c r="T426" s="133"/>
      <c r="U426" s="133"/>
      <c r="V426" s="133"/>
      <c r="W426" s="133"/>
      <c r="X426" s="133"/>
      <c r="Y426" s="133"/>
      <c r="Z426" s="133"/>
      <c r="AA426" s="133"/>
      <c r="AB426" s="133"/>
      <c r="AC426" s="133"/>
      <c r="AD426" s="133"/>
      <c r="AE426" s="133"/>
      <c r="AF426" s="133"/>
      <c r="AG426" s="133"/>
      <c r="AH426" s="133"/>
      <c r="AI426" s="133"/>
      <c r="AJ426" s="133"/>
      <c r="AK426" s="133"/>
      <c r="AL426" s="126"/>
      <c r="AM426" s="134">
        <f t="array" aca="1" ref="AM426" ca="1">IF(OR($F426=Fériés),0,IF(OR(TEXT(WEEKDAY($F426),"JJJJ")=Jours_chômés),1,3))</f>
        <v>3</v>
      </c>
    </row>
    <row r="427" spans="1:39">
      <c r="A427" s="135"/>
      <c r="B427" s="136"/>
      <c r="C427" s="136"/>
      <c r="D427" s="136"/>
      <c r="E427" s="137">
        <f>INT((F426-LOOKUP(F426,DATE(YEAR(F426)+{-1;0;1},1,3)-WEEKDAY(DATE(YEAR(F426)+{-1;0;1},1,3))+2))/7)+1</f>
        <v>48</v>
      </c>
      <c r="F427" s="138" t="str">
        <f ca="1">IF(ISERROR(VLOOKUP(F426,Fériés,1,FALSE)),PROPER(TEXT(F426,"JJJJ")),OFFSET(INDEX(Fériés,MATCH(F426,Fériés,0),),,1))</f>
        <v>Mercredi</v>
      </c>
      <c r="G427" s="139" t="s">
        <v>121</v>
      </c>
      <c r="H427" s="140"/>
      <c r="I427" s="140"/>
      <c r="J427" s="140"/>
      <c r="K427" s="140"/>
      <c r="L427" s="140"/>
      <c r="M427" s="140"/>
      <c r="N427" s="140"/>
      <c r="O427" s="140"/>
      <c r="P427" s="140"/>
      <c r="Q427" s="140"/>
      <c r="R427" s="140"/>
      <c r="S427" s="140"/>
      <c r="T427" s="140"/>
      <c r="U427" s="140"/>
      <c r="V427" s="140"/>
      <c r="W427" s="140"/>
      <c r="X427" s="140"/>
      <c r="Y427" s="140"/>
      <c r="Z427" s="140"/>
      <c r="AA427" s="140"/>
      <c r="AB427" s="140"/>
      <c r="AC427" s="140"/>
      <c r="AD427" s="140"/>
      <c r="AE427" s="140"/>
      <c r="AF427" s="140"/>
      <c r="AG427" s="140"/>
      <c r="AH427" s="140"/>
      <c r="AI427" s="140"/>
      <c r="AJ427" s="140"/>
      <c r="AK427" s="140"/>
      <c r="AL427" s="126"/>
      <c r="AM427" s="134">
        <f t="shared" ref="AM427:AM490" ca="1" si="422">AM426</f>
        <v>3</v>
      </c>
    </row>
    <row r="428" spans="1:39" ht="15" customHeight="1">
      <c r="A428" s="135"/>
      <c r="B428" s="136"/>
      <c r="C428" s="136"/>
      <c r="D428" s="136"/>
      <c r="E428" s="137">
        <f>INT((F428-LOOKUP(F428,DATE(YEAR(F428)+{-1;0;1},1,3)-WEEKDAY(DATE(YEAR(F428)+{-1;0;1},1,3))+2))/7)+1</f>
        <v>48</v>
      </c>
      <c r="F428" s="131">
        <f t="shared" ref="F428" si="423">F426+1</f>
        <v>43069</v>
      </c>
      <c r="G428" s="132" t="s">
        <v>74</v>
      </c>
      <c r="H428" s="133"/>
      <c r="I428" s="133"/>
      <c r="J428" s="133"/>
      <c r="K428" s="133"/>
      <c r="L428" s="133"/>
      <c r="M428" s="133"/>
      <c r="N428" s="133"/>
      <c r="O428" s="133"/>
      <c r="P428" s="133"/>
      <c r="Q428" s="133"/>
      <c r="R428" s="133"/>
      <c r="S428" s="133"/>
      <c r="T428" s="133"/>
      <c r="U428" s="133"/>
      <c r="V428" s="133"/>
      <c r="W428" s="133"/>
      <c r="X428" s="133"/>
      <c r="Y428" s="133"/>
      <c r="Z428" s="133"/>
      <c r="AA428" s="133"/>
      <c r="AB428" s="133"/>
      <c r="AC428" s="133"/>
      <c r="AD428" s="133"/>
      <c r="AE428" s="133"/>
      <c r="AF428" s="133"/>
      <c r="AG428" s="133"/>
      <c r="AH428" s="133"/>
      <c r="AI428" s="133"/>
      <c r="AJ428" s="133"/>
      <c r="AK428" s="133"/>
      <c r="AL428" s="126"/>
      <c r="AM428" s="134">
        <f t="array" aca="1" ref="AM428" ca="1">IF(OR($F428=Fériés),0,IF(OR(TEXT(WEEKDAY($F428),"JJJJ")=Jours_chômés),1,3))</f>
        <v>3</v>
      </c>
    </row>
    <row r="429" spans="1:39">
      <c r="A429" s="135"/>
      <c r="B429" s="136"/>
      <c r="C429" s="136"/>
      <c r="D429" s="136"/>
      <c r="E429" s="137">
        <f>INT((F428-LOOKUP(F428,DATE(YEAR(F428)+{-1;0;1},1,3)-WEEKDAY(DATE(YEAR(F428)+{-1;0;1},1,3))+2))/7)+1</f>
        <v>48</v>
      </c>
      <c r="F429" s="138" t="str">
        <f ca="1">IF(ISERROR(VLOOKUP(F428,Fériés,1,FALSE)),PROPER(TEXT(F428,"JJJJ")),OFFSET(INDEX(Fériés,MATCH(F428,Fériés,0),),,1))</f>
        <v>Jeudi</v>
      </c>
      <c r="G429" s="139" t="s">
        <v>121</v>
      </c>
      <c r="H429" s="140"/>
      <c r="I429" s="140"/>
      <c r="J429" s="140"/>
      <c r="K429" s="140"/>
      <c r="L429" s="140"/>
      <c r="M429" s="140"/>
      <c r="N429" s="140"/>
      <c r="O429" s="140"/>
      <c r="P429" s="140"/>
      <c r="Q429" s="140"/>
      <c r="R429" s="140"/>
      <c r="S429" s="140"/>
      <c r="T429" s="140"/>
      <c r="U429" s="140"/>
      <c r="V429" s="140"/>
      <c r="W429" s="140"/>
      <c r="X429" s="140"/>
      <c r="Y429" s="140"/>
      <c r="Z429" s="140"/>
      <c r="AA429" s="140"/>
      <c r="AB429" s="140"/>
      <c r="AC429" s="140"/>
      <c r="AD429" s="140"/>
      <c r="AE429" s="140"/>
      <c r="AF429" s="140"/>
      <c r="AG429" s="140"/>
      <c r="AH429" s="140"/>
      <c r="AI429" s="140"/>
      <c r="AJ429" s="140"/>
      <c r="AK429" s="140"/>
      <c r="AL429" s="126"/>
      <c r="AM429" s="134">
        <f t="shared" ref="AM429:AM492" ca="1" si="424">AM428</f>
        <v>3</v>
      </c>
    </row>
    <row r="430" spans="1:39">
      <c r="A430" s="135"/>
      <c r="B430" s="136"/>
      <c r="C430" s="136"/>
      <c r="D430" s="136"/>
      <c r="E430" s="137">
        <f>INT((F430-LOOKUP(F430,DATE(YEAR(F430)+{-1;0;1},1,3)-WEEKDAY(DATE(YEAR(F430)+{-1;0;1},1,3))+2))/7)+1</f>
        <v>48</v>
      </c>
      <c r="F430" s="131">
        <f t="shared" ref="F430" si="425">F428+1</f>
        <v>43070</v>
      </c>
      <c r="G430" s="132" t="s">
        <v>74</v>
      </c>
      <c r="H430" s="133"/>
      <c r="I430" s="133"/>
      <c r="J430" s="133"/>
      <c r="K430" s="133"/>
      <c r="L430" s="133"/>
      <c r="M430" s="133"/>
      <c r="N430" s="133"/>
      <c r="O430" s="133"/>
      <c r="P430" s="133"/>
      <c r="Q430" s="133"/>
      <c r="R430" s="133"/>
      <c r="S430" s="133"/>
      <c r="T430" s="133"/>
      <c r="U430" s="133"/>
      <c r="V430" s="133"/>
      <c r="W430" s="133"/>
      <c r="X430" s="133"/>
      <c r="Y430" s="133"/>
      <c r="Z430" s="133"/>
      <c r="AA430" s="133"/>
      <c r="AB430" s="133"/>
      <c r="AC430" s="133"/>
      <c r="AD430" s="133"/>
      <c r="AE430" s="133"/>
      <c r="AF430" s="133"/>
      <c r="AG430" s="133"/>
      <c r="AH430" s="133"/>
      <c r="AI430" s="133"/>
      <c r="AJ430" s="133"/>
      <c r="AK430" s="133"/>
      <c r="AL430" s="126"/>
      <c r="AM430" s="134">
        <f t="array" aca="1" ref="AM430" ca="1">IF(OR($F430=Fériés),0,IF(OR(TEXT(WEEKDAY($F430),"JJJJ")=Jours_chômés),1,3))</f>
        <v>3</v>
      </c>
    </row>
    <row r="431" spans="1:39">
      <c r="A431" s="135"/>
      <c r="B431" s="136"/>
      <c r="C431" s="136"/>
      <c r="D431" s="136"/>
      <c r="E431" s="137">
        <f>INT((F430-LOOKUP(F430,DATE(YEAR(F430)+{-1;0;1},1,3)-WEEKDAY(DATE(YEAR(F430)+{-1;0;1},1,3))+2))/7)+1</f>
        <v>48</v>
      </c>
      <c r="F431" s="138" t="str">
        <f ca="1">IF(ISERROR(VLOOKUP(F430,Fériés,1,FALSE)),PROPER(TEXT(F430,"JJJJ")),OFFSET(INDEX(Fériés,MATCH(F430,Fériés,0),),,1))</f>
        <v>Vendredi</v>
      </c>
      <c r="G431" s="139" t="s">
        <v>121</v>
      </c>
      <c r="H431" s="140"/>
      <c r="I431" s="140"/>
      <c r="J431" s="140"/>
      <c r="K431" s="140"/>
      <c r="L431" s="140"/>
      <c r="M431" s="140"/>
      <c r="N431" s="140"/>
      <c r="O431" s="140"/>
      <c r="P431" s="140"/>
      <c r="Q431" s="140"/>
      <c r="R431" s="140"/>
      <c r="S431" s="140"/>
      <c r="T431" s="140"/>
      <c r="U431" s="140"/>
      <c r="V431" s="140"/>
      <c r="W431" s="140"/>
      <c r="X431" s="140"/>
      <c r="Y431" s="140"/>
      <c r="Z431" s="140"/>
      <c r="AA431" s="140"/>
      <c r="AB431" s="140"/>
      <c r="AC431" s="140"/>
      <c r="AD431" s="140"/>
      <c r="AE431" s="140"/>
      <c r="AF431" s="140"/>
      <c r="AG431" s="140"/>
      <c r="AH431" s="140"/>
      <c r="AI431" s="140"/>
      <c r="AJ431" s="140"/>
      <c r="AK431" s="140"/>
      <c r="AL431" s="126"/>
      <c r="AM431" s="134">
        <f t="shared" ref="AM431:AM494" ca="1" si="426">AM430</f>
        <v>3</v>
      </c>
    </row>
    <row r="432" spans="1:39">
      <c r="A432" s="135"/>
      <c r="B432" s="136"/>
      <c r="C432" s="136"/>
      <c r="D432" s="136"/>
      <c r="E432" s="137">
        <f>INT((F432-LOOKUP(F432,DATE(YEAR(F432)+{-1;0;1},1,3)-WEEKDAY(DATE(YEAR(F432)+{-1;0;1},1,3))+2))/7)+1</f>
        <v>48</v>
      </c>
      <c r="F432" s="131">
        <f t="shared" ref="F432" si="427">F430+1</f>
        <v>43071</v>
      </c>
      <c r="G432" s="132" t="s">
        <v>74</v>
      </c>
      <c r="H432" s="133"/>
      <c r="I432" s="133"/>
      <c r="J432" s="133"/>
      <c r="K432" s="133"/>
      <c r="L432" s="133"/>
      <c r="M432" s="133"/>
      <c r="N432" s="133"/>
      <c r="O432" s="133"/>
      <c r="P432" s="133"/>
      <c r="Q432" s="133"/>
      <c r="R432" s="133"/>
      <c r="S432" s="133"/>
      <c r="T432" s="133"/>
      <c r="U432" s="133"/>
      <c r="V432" s="133"/>
      <c r="W432" s="133"/>
      <c r="X432" s="133"/>
      <c r="Y432" s="133"/>
      <c r="Z432" s="133"/>
      <c r="AA432" s="133"/>
      <c r="AB432" s="133"/>
      <c r="AC432" s="133"/>
      <c r="AD432" s="133"/>
      <c r="AE432" s="133"/>
      <c r="AF432" s="133"/>
      <c r="AG432" s="133"/>
      <c r="AH432" s="133"/>
      <c r="AI432" s="133"/>
      <c r="AJ432" s="133"/>
      <c r="AK432" s="133"/>
      <c r="AL432" s="126"/>
      <c r="AM432" s="134">
        <f t="array" aca="1" ref="AM432" ca="1">IF(OR($F432=Fériés),0,IF(OR(TEXT(WEEKDAY($F432),"JJJJ")=Jours_chômés),1,3))</f>
        <v>1</v>
      </c>
    </row>
    <row r="433" spans="1:39">
      <c r="A433" s="135"/>
      <c r="B433" s="136"/>
      <c r="C433" s="136"/>
      <c r="D433" s="136"/>
      <c r="E433" s="137">
        <f>INT((F432-LOOKUP(F432,DATE(YEAR(F432)+{-1;0;1},1,3)-WEEKDAY(DATE(YEAR(F432)+{-1;0;1},1,3))+2))/7)+1</f>
        <v>48</v>
      </c>
      <c r="F433" s="138" t="str">
        <f ca="1">IF(ISERROR(VLOOKUP(F432,Fériés,1,FALSE)),PROPER(TEXT(F432,"JJJJ")),OFFSET(INDEX(Fériés,MATCH(F432,Fériés,0),),,1))</f>
        <v>Samedi</v>
      </c>
      <c r="G433" s="139" t="s">
        <v>121</v>
      </c>
      <c r="H433" s="140"/>
      <c r="I433" s="140"/>
      <c r="J433" s="140"/>
      <c r="K433" s="140"/>
      <c r="L433" s="140"/>
      <c r="M433" s="140"/>
      <c r="N433" s="140"/>
      <c r="O433" s="140"/>
      <c r="P433" s="140"/>
      <c r="Q433" s="140"/>
      <c r="R433" s="140"/>
      <c r="S433" s="140"/>
      <c r="T433" s="140"/>
      <c r="U433" s="140"/>
      <c r="V433" s="140"/>
      <c r="W433" s="140"/>
      <c r="X433" s="140"/>
      <c r="Y433" s="140"/>
      <c r="Z433" s="140"/>
      <c r="AA433" s="140"/>
      <c r="AB433" s="140"/>
      <c r="AC433" s="140"/>
      <c r="AD433" s="140"/>
      <c r="AE433" s="140"/>
      <c r="AF433" s="140"/>
      <c r="AG433" s="140"/>
      <c r="AH433" s="140"/>
      <c r="AI433" s="140"/>
      <c r="AJ433" s="140"/>
      <c r="AK433" s="140"/>
      <c r="AL433" s="126"/>
      <c r="AM433" s="134">
        <f t="shared" ref="AM433:AM496" ca="1" si="428">AM432</f>
        <v>1</v>
      </c>
    </row>
    <row r="434" spans="1:39">
      <c r="A434" s="135"/>
      <c r="B434" s="136"/>
      <c r="C434" s="136"/>
      <c r="D434" s="136"/>
      <c r="E434" s="137">
        <f>INT((F434-LOOKUP(F434,DATE(YEAR(F434)+{-1;0;1},1,3)-WEEKDAY(DATE(YEAR(F434)+{-1;0;1},1,3))+2))/7)+1</f>
        <v>48</v>
      </c>
      <c r="F434" s="131">
        <f t="shared" ref="F434" si="429">F432+1</f>
        <v>43072</v>
      </c>
      <c r="G434" s="132" t="s">
        <v>74</v>
      </c>
      <c r="H434" s="133"/>
      <c r="I434" s="133"/>
      <c r="J434" s="133"/>
      <c r="K434" s="133"/>
      <c r="L434" s="133"/>
      <c r="M434" s="133"/>
      <c r="N434" s="133"/>
      <c r="O434" s="133"/>
      <c r="P434" s="133"/>
      <c r="Q434" s="133"/>
      <c r="R434" s="133"/>
      <c r="S434" s="133"/>
      <c r="T434" s="133"/>
      <c r="U434" s="133"/>
      <c r="V434" s="133"/>
      <c r="W434" s="133"/>
      <c r="X434" s="133"/>
      <c r="Y434" s="133"/>
      <c r="Z434" s="133"/>
      <c r="AA434" s="133"/>
      <c r="AB434" s="133"/>
      <c r="AC434" s="133"/>
      <c r="AD434" s="133"/>
      <c r="AE434" s="133"/>
      <c r="AF434" s="133"/>
      <c r="AG434" s="133"/>
      <c r="AH434" s="133"/>
      <c r="AI434" s="133"/>
      <c r="AJ434" s="133"/>
      <c r="AK434" s="133"/>
      <c r="AL434" s="126"/>
      <c r="AM434" s="134">
        <f t="array" aca="1" ref="AM434" ca="1">IF(OR($F434=Fériés),0,IF(OR(TEXT(WEEKDAY($F434),"JJJJ")=Jours_chômés),1,3))</f>
        <v>1</v>
      </c>
    </row>
    <row r="435" spans="1:39">
      <c r="A435" s="135"/>
      <c r="B435" s="136"/>
      <c r="C435" s="136"/>
      <c r="D435" s="136"/>
      <c r="E435" s="137">
        <f>INT((F434-LOOKUP(F434,DATE(YEAR(F434)+{-1;0;1},1,3)-WEEKDAY(DATE(YEAR(F434)+{-1;0;1},1,3))+2))/7)+1</f>
        <v>48</v>
      </c>
      <c r="F435" s="138" t="str">
        <f ca="1">IF(ISERROR(VLOOKUP(F434,Fériés,1,FALSE)),PROPER(TEXT(F434,"JJJJ")),OFFSET(INDEX(Fériés,MATCH(F434,Fériés,0),),,1))</f>
        <v>Dimanche</v>
      </c>
      <c r="G435" s="139" t="s">
        <v>121</v>
      </c>
      <c r="H435" s="140"/>
      <c r="I435" s="140"/>
      <c r="J435" s="140"/>
      <c r="K435" s="140"/>
      <c r="L435" s="140"/>
      <c r="M435" s="140"/>
      <c r="N435" s="140"/>
      <c r="O435" s="140"/>
      <c r="P435" s="140"/>
      <c r="Q435" s="140"/>
      <c r="R435" s="140"/>
      <c r="S435" s="140"/>
      <c r="T435" s="140"/>
      <c r="U435" s="140"/>
      <c r="V435" s="140"/>
      <c r="W435" s="140"/>
      <c r="X435" s="140"/>
      <c r="Y435" s="140"/>
      <c r="Z435" s="140"/>
      <c r="AA435" s="140"/>
      <c r="AB435" s="140"/>
      <c r="AC435" s="140"/>
      <c r="AD435" s="140"/>
      <c r="AE435" s="140"/>
      <c r="AF435" s="140"/>
      <c r="AG435" s="140"/>
      <c r="AH435" s="140"/>
      <c r="AI435" s="140"/>
      <c r="AJ435" s="140"/>
      <c r="AK435" s="140"/>
      <c r="AL435" s="126"/>
      <c r="AM435" s="134">
        <f t="shared" ref="AM435:AM498" ca="1" si="430">AM434</f>
        <v>1</v>
      </c>
    </row>
    <row r="436" spans="1:39">
      <c r="A436" s="135"/>
      <c r="B436" s="136"/>
      <c r="C436" s="136"/>
      <c r="D436" s="136"/>
      <c r="E436" s="137">
        <f>INT((F436-LOOKUP(F436,DATE(YEAR(F436)+{-1;0;1},1,3)-WEEKDAY(DATE(YEAR(F436)+{-1;0;1},1,3))+2))/7)+1</f>
        <v>49</v>
      </c>
      <c r="F436" s="131">
        <f t="shared" ref="F436" si="431">F434+1</f>
        <v>43073</v>
      </c>
      <c r="G436" s="132" t="s">
        <v>74</v>
      </c>
      <c r="H436" s="133"/>
      <c r="I436" s="133"/>
      <c r="J436" s="133"/>
      <c r="K436" s="133"/>
      <c r="L436" s="133"/>
      <c r="M436" s="133"/>
      <c r="N436" s="133"/>
      <c r="O436" s="133"/>
      <c r="P436" s="133"/>
      <c r="Q436" s="133"/>
      <c r="R436" s="133"/>
      <c r="S436" s="133"/>
      <c r="T436" s="133"/>
      <c r="U436" s="133"/>
      <c r="V436" s="133"/>
      <c r="W436" s="133"/>
      <c r="X436" s="133"/>
      <c r="Y436" s="133"/>
      <c r="Z436" s="133"/>
      <c r="AA436" s="133"/>
      <c r="AB436" s="133"/>
      <c r="AC436" s="133"/>
      <c r="AD436" s="133"/>
      <c r="AE436" s="133"/>
      <c r="AF436" s="133"/>
      <c r="AG436" s="133"/>
      <c r="AH436" s="133"/>
      <c r="AI436" s="133"/>
      <c r="AJ436" s="133"/>
      <c r="AK436" s="133"/>
      <c r="AL436" s="126"/>
      <c r="AM436" s="134">
        <f t="array" aca="1" ref="AM436" ca="1">IF(OR($F436=Fériés),0,IF(OR(TEXT(WEEKDAY($F436),"JJJJ")=Jours_chômés),1,3))</f>
        <v>3</v>
      </c>
    </row>
    <row r="437" spans="1:39">
      <c r="A437" s="135"/>
      <c r="B437" s="136"/>
      <c r="C437" s="136"/>
      <c r="D437" s="136"/>
      <c r="E437" s="137">
        <f>INT((F436-LOOKUP(F436,DATE(YEAR(F436)+{-1;0;1},1,3)-WEEKDAY(DATE(YEAR(F436)+{-1;0;1},1,3))+2))/7)+1</f>
        <v>49</v>
      </c>
      <c r="F437" s="138" t="str">
        <f ca="1">IF(ISERROR(VLOOKUP(F436,Fériés,1,FALSE)),PROPER(TEXT(F436,"JJJJ")),OFFSET(INDEX(Fériés,MATCH(F436,Fériés,0),),,1))</f>
        <v>Lundi</v>
      </c>
      <c r="G437" s="139" t="s">
        <v>121</v>
      </c>
      <c r="H437" s="140"/>
      <c r="I437" s="140"/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  <c r="AB437" s="140"/>
      <c r="AC437" s="140"/>
      <c r="AD437" s="140"/>
      <c r="AE437" s="140"/>
      <c r="AF437" s="140"/>
      <c r="AG437" s="140"/>
      <c r="AH437" s="140"/>
      <c r="AI437" s="140"/>
      <c r="AJ437" s="140"/>
      <c r="AK437" s="140"/>
      <c r="AL437" s="126"/>
      <c r="AM437" s="134">
        <f t="shared" ref="AM437:AM500" ca="1" si="432">AM436</f>
        <v>3</v>
      </c>
    </row>
    <row r="438" spans="1:39">
      <c r="A438" s="147" t="str">
        <f>UPPER(TEXT($F438,"MMMM"))&amp;" "&amp;YEAR($F438)</f>
        <v>DÉCEMBRE 2017</v>
      </c>
      <c r="B438" s="136"/>
      <c r="C438" s="136"/>
      <c r="D438" s="136"/>
      <c r="E438" s="137">
        <f>INT((F438-LOOKUP(F438,DATE(YEAR(F438)+{-1;0;1},1,3)-WEEKDAY(DATE(YEAR(F438)+{-1;0;1},1,3))+2))/7)+1</f>
        <v>49</v>
      </c>
      <c r="F438" s="131">
        <f t="shared" ref="F438" si="433">F436+1</f>
        <v>43074</v>
      </c>
      <c r="G438" s="132" t="s">
        <v>74</v>
      </c>
      <c r="H438" s="133"/>
      <c r="I438" s="133"/>
      <c r="J438" s="133"/>
      <c r="K438" s="133"/>
      <c r="L438" s="133"/>
      <c r="M438" s="133"/>
      <c r="N438" s="133"/>
      <c r="O438" s="133"/>
      <c r="P438" s="133"/>
      <c r="Q438" s="133"/>
      <c r="R438" s="133"/>
      <c r="S438" s="133"/>
      <c r="T438" s="133"/>
      <c r="U438" s="133"/>
      <c r="V438" s="133"/>
      <c r="W438" s="133"/>
      <c r="X438" s="133"/>
      <c r="Y438" s="133"/>
      <c r="Z438" s="133"/>
      <c r="AA438" s="133"/>
      <c r="AB438" s="133"/>
      <c r="AC438" s="133"/>
      <c r="AD438" s="133"/>
      <c r="AE438" s="133"/>
      <c r="AF438" s="133"/>
      <c r="AG438" s="133"/>
      <c r="AH438" s="133"/>
      <c r="AI438" s="133"/>
      <c r="AJ438" s="133"/>
      <c r="AK438" s="133"/>
      <c r="AL438" s="126"/>
      <c r="AM438" s="134">
        <f t="array" aca="1" ref="AM438" ca="1">IF(OR($F438=Fériés),0,IF(OR(TEXT(WEEKDAY($F438),"JJJJ")=Jours_chômés),1,3))</f>
        <v>3</v>
      </c>
    </row>
    <row r="439" spans="1:39">
      <c r="A439" s="147"/>
      <c r="B439" s="136"/>
      <c r="C439" s="136"/>
      <c r="D439" s="136"/>
      <c r="E439" s="137">
        <f>INT((F438-LOOKUP(F438,DATE(YEAR(F438)+{-1;0;1},1,3)-WEEKDAY(DATE(YEAR(F438)+{-1;0;1},1,3))+2))/7)+1</f>
        <v>49</v>
      </c>
      <c r="F439" s="138" t="str">
        <f ca="1">IF(ISERROR(VLOOKUP(F438,Fériés,1,FALSE)),PROPER(TEXT(F438,"JJJJ")),OFFSET(INDEX(Fériés,MATCH(F438,Fériés,0),),,1))</f>
        <v>Mardi</v>
      </c>
      <c r="G439" s="139" t="s">
        <v>121</v>
      </c>
      <c r="H439" s="140"/>
      <c r="I439" s="140"/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  <c r="AB439" s="140"/>
      <c r="AC439" s="140"/>
      <c r="AD439" s="140"/>
      <c r="AE439" s="140"/>
      <c r="AF439" s="140"/>
      <c r="AG439" s="140"/>
      <c r="AH439" s="140"/>
      <c r="AI439" s="140"/>
      <c r="AJ439" s="140"/>
      <c r="AK439" s="140"/>
      <c r="AL439" s="126"/>
      <c r="AM439" s="134">
        <f t="shared" ref="AM439:AM502" ca="1" si="434">AM438</f>
        <v>3</v>
      </c>
    </row>
    <row r="440" spans="1:39">
      <c r="A440" s="147"/>
      <c r="B440" s="136"/>
      <c r="C440" s="136"/>
      <c r="D440" s="136"/>
      <c r="E440" s="137">
        <f>INT((F440-LOOKUP(F440,DATE(YEAR(F440)+{-1;0;1},1,3)-WEEKDAY(DATE(YEAR(F440)+{-1;0;1},1,3))+2))/7)+1</f>
        <v>49</v>
      </c>
      <c r="F440" s="131">
        <f t="shared" ref="F440" si="435">F438+1</f>
        <v>43075</v>
      </c>
      <c r="G440" s="132" t="s">
        <v>74</v>
      </c>
      <c r="H440" s="133"/>
      <c r="I440" s="133"/>
      <c r="J440" s="133"/>
      <c r="K440" s="133"/>
      <c r="L440" s="133"/>
      <c r="M440" s="133"/>
      <c r="N440" s="133"/>
      <c r="O440" s="133"/>
      <c r="P440" s="133"/>
      <c r="Q440" s="133"/>
      <c r="R440" s="133"/>
      <c r="S440" s="133"/>
      <c r="T440" s="133"/>
      <c r="U440" s="133"/>
      <c r="V440" s="133"/>
      <c r="W440" s="133"/>
      <c r="X440" s="133"/>
      <c r="Y440" s="133"/>
      <c r="Z440" s="133"/>
      <c r="AA440" s="133"/>
      <c r="AB440" s="133"/>
      <c r="AC440" s="133"/>
      <c r="AD440" s="133"/>
      <c r="AE440" s="133"/>
      <c r="AF440" s="133"/>
      <c r="AG440" s="133"/>
      <c r="AH440" s="133"/>
      <c r="AI440" s="133"/>
      <c r="AJ440" s="133"/>
      <c r="AK440" s="133"/>
      <c r="AL440" s="126"/>
      <c r="AM440" s="134">
        <f t="array" aca="1" ref="AM440" ca="1">IF(OR($F440=Fériés),0,IF(OR(TEXT(WEEKDAY($F440),"JJJJ")=Jours_chômés),1,3))</f>
        <v>3</v>
      </c>
    </row>
    <row r="441" spans="1:39">
      <c r="A441" s="147"/>
      <c r="B441" s="136"/>
      <c r="C441" s="136"/>
      <c r="D441" s="136"/>
      <c r="E441" s="137">
        <f>INT((F440-LOOKUP(F440,DATE(YEAR(F440)+{-1;0;1},1,3)-WEEKDAY(DATE(YEAR(F440)+{-1;0;1},1,3))+2))/7)+1</f>
        <v>49</v>
      </c>
      <c r="F441" s="138" t="str">
        <f ca="1">IF(ISERROR(VLOOKUP(F440,Fériés,1,FALSE)),PROPER(TEXT(F440,"JJJJ")),OFFSET(INDEX(Fériés,MATCH(F440,Fériés,0),),,1))</f>
        <v>Mercredi</v>
      </c>
      <c r="G441" s="139" t="s">
        <v>121</v>
      </c>
      <c r="H441" s="140"/>
      <c r="I441" s="140"/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  <c r="AB441" s="140"/>
      <c r="AC441" s="140"/>
      <c r="AD441" s="140"/>
      <c r="AE441" s="140"/>
      <c r="AF441" s="140"/>
      <c r="AG441" s="140"/>
      <c r="AH441" s="140"/>
      <c r="AI441" s="140"/>
      <c r="AJ441" s="140"/>
      <c r="AK441" s="140"/>
      <c r="AL441" s="126"/>
      <c r="AM441" s="134">
        <f t="shared" ref="AM441:AM504" ca="1" si="436">AM440</f>
        <v>3</v>
      </c>
    </row>
    <row r="442" spans="1:39">
      <c r="A442" s="147"/>
      <c r="B442" s="136"/>
      <c r="C442" s="136"/>
      <c r="D442" s="136"/>
      <c r="E442" s="137">
        <f>INT((F442-LOOKUP(F442,DATE(YEAR(F442)+{-1;0;1},1,3)-WEEKDAY(DATE(YEAR(F442)+{-1;0;1},1,3))+2))/7)+1</f>
        <v>49</v>
      </c>
      <c r="F442" s="131">
        <f t="shared" ref="F442" si="437">F440+1</f>
        <v>43076</v>
      </c>
      <c r="G442" s="132" t="s">
        <v>74</v>
      </c>
      <c r="H442" s="133"/>
      <c r="I442" s="133"/>
      <c r="J442" s="133"/>
      <c r="K442" s="133"/>
      <c r="L442" s="133"/>
      <c r="M442" s="133"/>
      <c r="N442" s="133"/>
      <c r="O442" s="133"/>
      <c r="P442" s="133"/>
      <c r="Q442" s="133"/>
      <c r="R442" s="133"/>
      <c r="S442" s="133"/>
      <c r="T442" s="133"/>
      <c r="U442" s="133"/>
      <c r="V442" s="133"/>
      <c r="W442" s="133"/>
      <c r="X442" s="133"/>
      <c r="Y442" s="133"/>
      <c r="Z442" s="133"/>
      <c r="AA442" s="133"/>
      <c r="AB442" s="133"/>
      <c r="AC442" s="133"/>
      <c r="AD442" s="133"/>
      <c r="AE442" s="133"/>
      <c r="AF442" s="133"/>
      <c r="AG442" s="133"/>
      <c r="AH442" s="133"/>
      <c r="AI442" s="133"/>
      <c r="AJ442" s="133"/>
      <c r="AK442" s="133"/>
      <c r="AL442" s="126"/>
      <c r="AM442" s="134">
        <f t="array" aca="1" ref="AM442" ca="1">IF(OR($F442=Fériés),0,IF(OR(TEXT(WEEKDAY($F442),"JJJJ")=Jours_chômés),1,3))</f>
        <v>3</v>
      </c>
    </row>
    <row r="443" spans="1:39">
      <c r="A443" s="147"/>
      <c r="B443" s="136"/>
      <c r="C443" s="136"/>
      <c r="D443" s="136"/>
      <c r="E443" s="137">
        <f>INT((F442-LOOKUP(F442,DATE(YEAR(F442)+{-1;0;1},1,3)-WEEKDAY(DATE(YEAR(F442)+{-1;0;1},1,3))+2))/7)+1</f>
        <v>49</v>
      </c>
      <c r="F443" s="138" t="str">
        <f ca="1">IF(ISERROR(VLOOKUP(F442,Fériés,1,FALSE)),PROPER(TEXT(F442,"JJJJ")),OFFSET(INDEX(Fériés,MATCH(F442,Fériés,0),),,1))</f>
        <v>Jeudi</v>
      </c>
      <c r="G443" s="139" t="s">
        <v>121</v>
      </c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40"/>
      <c r="AD443" s="140"/>
      <c r="AE443" s="140"/>
      <c r="AF443" s="140"/>
      <c r="AG443" s="140"/>
      <c r="AH443" s="140"/>
      <c r="AI443" s="140"/>
      <c r="AJ443" s="140"/>
      <c r="AK443" s="140"/>
      <c r="AL443" s="126"/>
      <c r="AM443" s="134">
        <f t="shared" ref="AM443:AM506" ca="1" si="438">AM442</f>
        <v>3</v>
      </c>
    </row>
    <row r="444" spans="1:39">
      <c r="A444" s="147"/>
      <c r="B444" s="136"/>
      <c r="C444" s="136"/>
      <c r="D444" s="136"/>
      <c r="E444" s="137">
        <f>INT((F444-LOOKUP(F444,DATE(YEAR(F444)+{-1;0;1},1,3)-WEEKDAY(DATE(YEAR(F444)+{-1;0;1},1,3))+2))/7)+1</f>
        <v>49</v>
      </c>
      <c r="F444" s="131">
        <f t="shared" ref="F444" si="439">F442+1</f>
        <v>43077</v>
      </c>
      <c r="G444" s="132" t="s">
        <v>74</v>
      </c>
      <c r="H444" s="133"/>
      <c r="I444" s="133"/>
      <c r="J444" s="133"/>
      <c r="K444" s="133"/>
      <c r="L444" s="133"/>
      <c r="M444" s="133"/>
      <c r="N444" s="133"/>
      <c r="O444" s="133"/>
      <c r="P444" s="133"/>
      <c r="Q444" s="133"/>
      <c r="R444" s="133"/>
      <c r="S444" s="133"/>
      <c r="T444" s="133"/>
      <c r="U444" s="133"/>
      <c r="V444" s="133"/>
      <c r="W444" s="133"/>
      <c r="X444" s="133"/>
      <c r="Y444" s="133"/>
      <c r="Z444" s="133"/>
      <c r="AA444" s="133"/>
      <c r="AB444" s="133"/>
      <c r="AC444" s="133"/>
      <c r="AD444" s="133"/>
      <c r="AE444" s="133"/>
      <c r="AF444" s="133"/>
      <c r="AG444" s="133"/>
      <c r="AH444" s="133"/>
      <c r="AI444" s="133"/>
      <c r="AJ444" s="133"/>
      <c r="AK444" s="133"/>
      <c r="AL444" s="126"/>
      <c r="AM444" s="134">
        <f t="array" aca="1" ref="AM444" ca="1">IF(OR($F444=Fériés),0,IF(OR(TEXT(WEEKDAY($F444),"JJJJ")=Jours_chômés),1,3))</f>
        <v>3</v>
      </c>
    </row>
    <row r="445" spans="1:39">
      <c r="A445" s="147"/>
      <c r="B445" s="136"/>
      <c r="C445" s="136"/>
      <c r="D445" s="136"/>
      <c r="E445" s="137">
        <f>INT((F444-LOOKUP(F444,DATE(YEAR(F444)+{-1;0;1},1,3)-WEEKDAY(DATE(YEAR(F444)+{-1;0;1},1,3))+2))/7)+1</f>
        <v>49</v>
      </c>
      <c r="F445" s="138" t="str">
        <f ca="1">IF(ISERROR(VLOOKUP(F444,Fériés,1,FALSE)),PROPER(TEXT(F444,"JJJJ")),OFFSET(INDEX(Fériés,MATCH(F444,Fériés,0),),,1))</f>
        <v>Vendredi</v>
      </c>
      <c r="G445" s="139" t="s">
        <v>121</v>
      </c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40"/>
      <c r="AD445" s="140"/>
      <c r="AE445" s="140"/>
      <c r="AF445" s="140"/>
      <c r="AG445" s="140"/>
      <c r="AH445" s="140"/>
      <c r="AI445" s="140"/>
      <c r="AJ445" s="140"/>
      <c r="AK445" s="140"/>
      <c r="AL445" s="126"/>
      <c r="AM445" s="134">
        <f t="shared" ref="AM445:AM508" ca="1" si="440">AM444</f>
        <v>3</v>
      </c>
    </row>
    <row r="446" spans="1:39">
      <c r="A446" s="147"/>
      <c r="B446" s="136"/>
      <c r="C446" s="136"/>
      <c r="D446" s="136"/>
      <c r="E446" s="137">
        <f>INT((F446-LOOKUP(F446,DATE(YEAR(F446)+{-1;0;1},1,3)-WEEKDAY(DATE(YEAR(F446)+{-1;0;1},1,3))+2))/7)+1</f>
        <v>49</v>
      </c>
      <c r="F446" s="131">
        <f t="shared" ref="F446" si="441">F444+1</f>
        <v>43078</v>
      </c>
      <c r="G446" s="132" t="s">
        <v>74</v>
      </c>
      <c r="H446" s="133"/>
      <c r="I446" s="133"/>
      <c r="J446" s="133"/>
      <c r="K446" s="133"/>
      <c r="L446" s="133"/>
      <c r="M446" s="133"/>
      <c r="N446" s="133"/>
      <c r="O446" s="133"/>
      <c r="P446" s="133"/>
      <c r="Q446" s="133"/>
      <c r="R446" s="133"/>
      <c r="S446" s="133"/>
      <c r="T446" s="133"/>
      <c r="U446" s="133"/>
      <c r="V446" s="133"/>
      <c r="W446" s="133"/>
      <c r="X446" s="133"/>
      <c r="Y446" s="133"/>
      <c r="Z446" s="133"/>
      <c r="AA446" s="133"/>
      <c r="AB446" s="133"/>
      <c r="AC446" s="133"/>
      <c r="AD446" s="133"/>
      <c r="AE446" s="133"/>
      <c r="AF446" s="133"/>
      <c r="AG446" s="133"/>
      <c r="AH446" s="133"/>
      <c r="AI446" s="133"/>
      <c r="AJ446" s="133"/>
      <c r="AK446" s="133"/>
      <c r="AL446" s="126"/>
      <c r="AM446" s="134">
        <f t="array" aca="1" ref="AM446" ca="1">IF(OR($F446=Fériés),0,IF(OR(TEXT(WEEKDAY($F446),"JJJJ")=Jours_chômés),1,3))</f>
        <v>1</v>
      </c>
    </row>
    <row r="447" spans="1:39">
      <c r="A447" s="147"/>
      <c r="B447" s="136"/>
      <c r="C447" s="136"/>
      <c r="D447" s="136"/>
      <c r="E447" s="137">
        <f>INT((F446-LOOKUP(F446,DATE(YEAR(F446)+{-1;0;1},1,3)-WEEKDAY(DATE(YEAR(F446)+{-1;0;1},1,3))+2))/7)+1</f>
        <v>49</v>
      </c>
      <c r="F447" s="138" t="str">
        <f ca="1">IF(ISERROR(VLOOKUP(F446,Fériés,1,FALSE)),PROPER(TEXT(F446,"JJJJ")),OFFSET(INDEX(Fériés,MATCH(F446,Fériés,0),),,1))</f>
        <v>Samedi</v>
      </c>
      <c r="G447" s="139" t="s">
        <v>121</v>
      </c>
      <c r="H447" s="140"/>
      <c r="I447" s="140"/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  <c r="AB447" s="140"/>
      <c r="AC447" s="140"/>
      <c r="AD447" s="140"/>
      <c r="AE447" s="140"/>
      <c r="AF447" s="140"/>
      <c r="AG447" s="140"/>
      <c r="AH447" s="140"/>
      <c r="AI447" s="140"/>
      <c r="AJ447" s="140"/>
      <c r="AK447" s="140"/>
      <c r="AL447" s="126"/>
      <c r="AM447" s="134">
        <f t="shared" ref="AM447:AM510" ca="1" si="442">AM446</f>
        <v>1</v>
      </c>
    </row>
    <row r="448" spans="1:39">
      <c r="A448" s="147"/>
      <c r="B448" s="136"/>
      <c r="C448" s="136"/>
      <c r="D448" s="136"/>
      <c r="E448" s="137">
        <f>INT((F448-LOOKUP(F448,DATE(YEAR(F448)+{-1;0;1},1,3)-WEEKDAY(DATE(YEAR(F448)+{-1;0;1},1,3))+2))/7)+1</f>
        <v>49</v>
      </c>
      <c r="F448" s="131">
        <f t="shared" ref="F448" si="443">F446+1</f>
        <v>43079</v>
      </c>
      <c r="G448" s="132" t="s">
        <v>74</v>
      </c>
      <c r="H448" s="133"/>
      <c r="I448" s="133"/>
      <c r="J448" s="133"/>
      <c r="K448" s="133"/>
      <c r="L448" s="133"/>
      <c r="M448" s="133"/>
      <c r="N448" s="133"/>
      <c r="O448" s="133"/>
      <c r="P448" s="133"/>
      <c r="Q448" s="133"/>
      <c r="R448" s="133"/>
      <c r="S448" s="133"/>
      <c r="T448" s="133"/>
      <c r="U448" s="133"/>
      <c r="V448" s="133"/>
      <c r="W448" s="133"/>
      <c r="X448" s="133"/>
      <c r="Y448" s="133"/>
      <c r="Z448" s="133"/>
      <c r="AA448" s="133"/>
      <c r="AB448" s="133"/>
      <c r="AC448" s="133"/>
      <c r="AD448" s="133"/>
      <c r="AE448" s="133"/>
      <c r="AF448" s="133"/>
      <c r="AG448" s="133"/>
      <c r="AH448" s="133"/>
      <c r="AI448" s="133"/>
      <c r="AJ448" s="133"/>
      <c r="AK448" s="133"/>
      <c r="AL448" s="126"/>
      <c r="AM448" s="134">
        <f t="array" aca="1" ref="AM448" ca="1">IF(OR($F448=Fériés),0,IF(OR(TEXT(WEEKDAY($F448),"JJJJ")=Jours_chômés),1,3))</f>
        <v>1</v>
      </c>
    </row>
    <row r="449" spans="1:39">
      <c r="A449" s="147"/>
      <c r="B449" s="136"/>
      <c r="C449" s="136"/>
      <c r="D449" s="136"/>
      <c r="E449" s="137">
        <f>INT((F448-LOOKUP(F448,DATE(YEAR(F448)+{-1;0;1},1,3)-WEEKDAY(DATE(YEAR(F448)+{-1;0;1},1,3))+2))/7)+1</f>
        <v>49</v>
      </c>
      <c r="F449" s="138" t="str">
        <f ca="1">IF(ISERROR(VLOOKUP(F448,Fériés,1,FALSE)),PROPER(TEXT(F448,"JJJJ")),OFFSET(INDEX(Fériés,MATCH(F448,Fériés,0),),,1))</f>
        <v>Dimanche</v>
      </c>
      <c r="G449" s="139" t="s">
        <v>121</v>
      </c>
      <c r="H449" s="140"/>
      <c r="I449" s="140"/>
      <c r="J449" s="140"/>
      <c r="K449" s="140"/>
      <c r="L449" s="140"/>
      <c r="M449" s="140"/>
      <c r="N449" s="140"/>
      <c r="O449" s="140"/>
      <c r="P449" s="140"/>
      <c r="Q449" s="140"/>
      <c r="R449" s="140"/>
      <c r="S449" s="140"/>
      <c r="T449" s="140"/>
      <c r="U449" s="140"/>
      <c r="V449" s="140"/>
      <c r="W449" s="140"/>
      <c r="X449" s="140"/>
      <c r="Y449" s="140"/>
      <c r="Z449" s="140"/>
      <c r="AA449" s="140"/>
      <c r="AB449" s="140"/>
      <c r="AC449" s="140"/>
      <c r="AD449" s="140"/>
      <c r="AE449" s="140"/>
      <c r="AF449" s="140"/>
      <c r="AG449" s="140"/>
      <c r="AH449" s="140"/>
      <c r="AI449" s="140"/>
      <c r="AJ449" s="140"/>
      <c r="AK449" s="140"/>
      <c r="AL449" s="126"/>
      <c r="AM449" s="134">
        <f t="shared" ref="AM449:AM512" ca="1" si="444">AM448</f>
        <v>1</v>
      </c>
    </row>
    <row r="450" spans="1:39">
      <c r="A450" s="147"/>
      <c r="B450" s="136"/>
      <c r="C450" s="136"/>
      <c r="D450" s="136"/>
      <c r="E450" s="137">
        <f>INT((F450-LOOKUP(F450,DATE(YEAR(F450)+{-1;0;1},1,3)-WEEKDAY(DATE(YEAR(F450)+{-1;0;1},1,3))+2))/7)+1</f>
        <v>50</v>
      </c>
      <c r="F450" s="131">
        <f t="shared" ref="F450" si="445">F448+1</f>
        <v>43080</v>
      </c>
      <c r="G450" s="132" t="s">
        <v>74</v>
      </c>
      <c r="H450" s="133"/>
      <c r="I450" s="133"/>
      <c r="J450" s="133"/>
      <c r="K450" s="133"/>
      <c r="L450" s="133"/>
      <c r="M450" s="133"/>
      <c r="N450" s="133"/>
      <c r="O450" s="133"/>
      <c r="P450" s="133"/>
      <c r="Q450" s="133"/>
      <c r="R450" s="133"/>
      <c r="S450" s="133"/>
      <c r="T450" s="133"/>
      <c r="U450" s="133"/>
      <c r="V450" s="133"/>
      <c r="W450" s="133"/>
      <c r="X450" s="133"/>
      <c r="Y450" s="133"/>
      <c r="Z450" s="133"/>
      <c r="AA450" s="133"/>
      <c r="AB450" s="133"/>
      <c r="AC450" s="133"/>
      <c r="AD450" s="133"/>
      <c r="AE450" s="133"/>
      <c r="AF450" s="133"/>
      <c r="AG450" s="133"/>
      <c r="AH450" s="133"/>
      <c r="AI450" s="133"/>
      <c r="AJ450" s="133"/>
      <c r="AK450" s="133"/>
      <c r="AL450" s="126"/>
      <c r="AM450" s="134">
        <f t="array" aca="1" ref="AM450" ca="1">IF(OR($F450=Fériés),0,IF(OR(TEXT(WEEKDAY($F450),"JJJJ")=Jours_chômés),1,3))</f>
        <v>3</v>
      </c>
    </row>
    <row r="451" spans="1:39">
      <c r="A451" s="147"/>
      <c r="B451" s="136"/>
      <c r="C451" s="136"/>
      <c r="D451" s="136"/>
      <c r="E451" s="137">
        <f>INT((F450-LOOKUP(F450,DATE(YEAR(F450)+{-1;0;1},1,3)-WEEKDAY(DATE(YEAR(F450)+{-1;0;1},1,3))+2))/7)+1</f>
        <v>50</v>
      </c>
      <c r="F451" s="138" t="str">
        <f ca="1">IF(ISERROR(VLOOKUP(F450,Fériés,1,FALSE)),PROPER(TEXT(F450,"JJJJ")),OFFSET(INDEX(Fériés,MATCH(F450,Fériés,0),),,1))</f>
        <v>Lundi</v>
      </c>
      <c r="G451" s="139" t="s">
        <v>121</v>
      </c>
      <c r="H451" s="140"/>
      <c r="I451" s="140"/>
      <c r="J451" s="140"/>
      <c r="K451" s="140"/>
      <c r="L451" s="140"/>
      <c r="M451" s="140"/>
      <c r="N451" s="140"/>
      <c r="O451" s="140"/>
      <c r="P451" s="140"/>
      <c r="Q451" s="140"/>
      <c r="R451" s="140"/>
      <c r="S451" s="140"/>
      <c r="T451" s="140"/>
      <c r="U451" s="140"/>
      <c r="V451" s="140"/>
      <c r="W451" s="140"/>
      <c r="X451" s="140"/>
      <c r="Y451" s="140"/>
      <c r="Z451" s="140"/>
      <c r="AA451" s="140"/>
      <c r="AB451" s="140"/>
      <c r="AC451" s="140"/>
      <c r="AD451" s="140"/>
      <c r="AE451" s="140"/>
      <c r="AF451" s="140"/>
      <c r="AG451" s="140"/>
      <c r="AH451" s="140"/>
      <c r="AI451" s="140"/>
      <c r="AJ451" s="140"/>
      <c r="AK451" s="140"/>
      <c r="AL451" s="126"/>
      <c r="AM451" s="134">
        <f t="shared" ref="AM451:AM514" ca="1" si="446">AM450</f>
        <v>3</v>
      </c>
    </row>
    <row r="452" spans="1:39">
      <c r="A452" s="147"/>
      <c r="B452" s="136"/>
      <c r="C452" s="136"/>
      <c r="D452" s="136"/>
      <c r="E452" s="137">
        <f>INT((F452-LOOKUP(F452,DATE(YEAR(F452)+{-1;0;1},1,3)-WEEKDAY(DATE(YEAR(F452)+{-1;0;1},1,3))+2))/7)+1</f>
        <v>50</v>
      </c>
      <c r="F452" s="131">
        <f t="shared" ref="F452" si="447">F450+1</f>
        <v>43081</v>
      </c>
      <c r="G452" s="132" t="s">
        <v>74</v>
      </c>
      <c r="H452" s="133"/>
      <c r="I452" s="133"/>
      <c r="J452" s="133"/>
      <c r="K452" s="133"/>
      <c r="L452" s="133"/>
      <c r="M452" s="133"/>
      <c r="N452" s="133"/>
      <c r="O452" s="133"/>
      <c r="P452" s="133"/>
      <c r="Q452" s="133"/>
      <c r="R452" s="133"/>
      <c r="S452" s="133"/>
      <c r="T452" s="133"/>
      <c r="U452" s="133"/>
      <c r="V452" s="133"/>
      <c r="W452" s="133"/>
      <c r="X452" s="133"/>
      <c r="Y452" s="133"/>
      <c r="Z452" s="133"/>
      <c r="AA452" s="133"/>
      <c r="AB452" s="133"/>
      <c r="AC452" s="133"/>
      <c r="AD452" s="133"/>
      <c r="AE452" s="133"/>
      <c r="AF452" s="133"/>
      <c r="AG452" s="133"/>
      <c r="AH452" s="133"/>
      <c r="AI452" s="133"/>
      <c r="AJ452" s="133"/>
      <c r="AK452" s="133"/>
      <c r="AL452" s="126"/>
      <c r="AM452" s="134">
        <f t="array" aca="1" ref="AM452" ca="1">IF(OR($F452=Fériés),0,IF(OR(TEXT(WEEKDAY($F452),"JJJJ")=Jours_chômés),1,3))</f>
        <v>3</v>
      </c>
    </row>
    <row r="453" spans="1:39">
      <c r="A453" s="147"/>
      <c r="B453" s="136"/>
      <c r="C453" s="136"/>
      <c r="D453" s="136"/>
      <c r="E453" s="137">
        <f>INT((F452-LOOKUP(F452,DATE(YEAR(F452)+{-1;0;1},1,3)-WEEKDAY(DATE(YEAR(F452)+{-1;0;1},1,3))+2))/7)+1</f>
        <v>50</v>
      </c>
      <c r="F453" s="138" t="str">
        <f ca="1">IF(ISERROR(VLOOKUP(F452,Fériés,1,FALSE)),PROPER(TEXT(F452,"JJJJ")),OFFSET(INDEX(Fériés,MATCH(F452,Fériés,0),),,1))</f>
        <v>Mardi</v>
      </c>
      <c r="G453" s="139" t="s">
        <v>121</v>
      </c>
      <c r="H453" s="140"/>
      <c r="I453" s="140"/>
      <c r="J453" s="140"/>
      <c r="K453" s="140"/>
      <c r="L453" s="140"/>
      <c r="M453" s="140"/>
      <c r="N453" s="140"/>
      <c r="O453" s="140"/>
      <c r="P453" s="140"/>
      <c r="Q453" s="140"/>
      <c r="R453" s="140"/>
      <c r="S453" s="140"/>
      <c r="T453" s="140"/>
      <c r="U453" s="140"/>
      <c r="V453" s="140"/>
      <c r="W453" s="140"/>
      <c r="X453" s="140"/>
      <c r="Y453" s="140"/>
      <c r="Z453" s="140"/>
      <c r="AA453" s="140"/>
      <c r="AB453" s="140"/>
      <c r="AC453" s="140"/>
      <c r="AD453" s="140"/>
      <c r="AE453" s="140"/>
      <c r="AF453" s="140"/>
      <c r="AG453" s="140"/>
      <c r="AH453" s="140"/>
      <c r="AI453" s="140"/>
      <c r="AJ453" s="140"/>
      <c r="AK453" s="140"/>
      <c r="AL453" s="126"/>
      <c r="AM453" s="134">
        <f t="shared" ref="AM453:AM516" ca="1" si="448">AM452</f>
        <v>3</v>
      </c>
    </row>
    <row r="454" spans="1:39">
      <c r="A454" s="147"/>
      <c r="B454" s="136"/>
      <c r="C454" s="136"/>
      <c r="D454" s="136"/>
      <c r="E454" s="137">
        <f>INT((F454-LOOKUP(F454,DATE(YEAR(F454)+{-1;0;1},1,3)-WEEKDAY(DATE(YEAR(F454)+{-1;0;1},1,3))+2))/7)+1</f>
        <v>50</v>
      </c>
      <c r="F454" s="131">
        <f t="shared" ref="F454" si="449">F452+1</f>
        <v>43082</v>
      </c>
      <c r="G454" s="132" t="s">
        <v>74</v>
      </c>
      <c r="H454" s="133"/>
      <c r="I454" s="133"/>
      <c r="J454" s="133"/>
      <c r="K454" s="133"/>
      <c r="L454" s="133"/>
      <c r="M454" s="133"/>
      <c r="N454" s="133"/>
      <c r="O454" s="133"/>
      <c r="P454" s="133"/>
      <c r="Q454" s="133"/>
      <c r="R454" s="133"/>
      <c r="S454" s="133"/>
      <c r="T454" s="133"/>
      <c r="U454" s="133"/>
      <c r="V454" s="133"/>
      <c r="W454" s="133"/>
      <c r="X454" s="133"/>
      <c r="Y454" s="133"/>
      <c r="Z454" s="133"/>
      <c r="AA454" s="133"/>
      <c r="AB454" s="133"/>
      <c r="AC454" s="133"/>
      <c r="AD454" s="133"/>
      <c r="AE454" s="133"/>
      <c r="AF454" s="133"/>
      <c r="AG454" s="133"/>
      <c r="AH454" s="133"/>
      <c r="AI454" s="133"/>
      <c r="AJ454" s="133"/>
      <c r="AK454" s="133"/>
      <c r="AL454" s="126"/>
      <c r="AM454" s="134">
        <f t="array" aca="1" ref="AM454" ca="1">IF(OR($F454=Fériés),0,IF(OR(TEXT(WEEKDAY($F454),"JJJJ")=Jours_chômés),1,3))</f>
        <v>3</v>
      </c>
    </row>
    <row r="455" spans="1:39">
      <c r="A455" s="147"/>
      <c r="B455" s="136"/>
      <c r="C455" s="136"/>
      <c r="D455" s="136"/>
      <c r="E455" s="137">
        <f>INT((F454-LOOKUP(F454,DATE(YEAR(F454)+{-1;0;1},1,3)-WEEKDAY(DATE(YEAR(F454)+{-1;0;1},1,3))+2))/7)+1</f>
        <v>50</v>
      </c>
      <c r="F455" s="138" t="str">
        <f ca="1">IF(ISERROR(VLOOKUP(F454,Fériés,1,FALSE)),PROPER(TEXT(F454,"JJJJ")),OFFSET(INDEX(Fériés,MATCH(F454,Fériés,0),),,1))</f>
        <v>Mercredi</v>
      </c>
      <c r="G455" s="139" t="s">
        <v>121</v>
      </c>
      <c r="H455" s="140"/>
      <c r="I455" s="140"/>
      <c r="J455" s="140"/>
      <c r="K455" s="140"/>
      <c r="L455" s="140"/>
      <c r="M455" s="140"/>
      <c r="N455" s="140"/>
      <c r="O455" s="140"/>
      <c r="P455" s="140"/>
      <c r="Q455" s="140"/>
      <c r="R455" s="140"/>
      <c r="S455" s="140"/>
      <c r="T455" s="140"/>
      <c r="U455" s="140"/>
      <c r="V455" s="140"/>
      <c r="W455" s="140"/>
      <c r="X455" s="140"/>
      <c r="Y455" s="140"/>
      <c r="Z455" s="140"/>
      <c r="AA455" s="140"/>
      <c r="AB455" s="140"/>
      <c r="AC455" s="140"/>
      <c r="AD455" s="140"/>
      <c r="AE455" s="140"/>
      <c r="AF455" s="140"/>
      <c r="AG455" s="140"/>
      <c r="AH455" s="140"/>
      <c r="AI455" s="140"/>
      <c r="AJ455" s="140"/>
      <c r="AK455" s="140"/>
      <c r="AL455" s="126"/>
      <c r="AM455" s="134">
        <f t="shared" ref="AM455:AM518" ca="1" si="450">AM454</f>
        <v>3</v>
      </c>
    </row>
    <row r="456" spans="1:39">
      <c r="A456" s="147"/>
      <c r="B456" s="136"/>
      <c r="C456" s="136"/>
      <c r="D456" s="136"/>
      <c r="E456" s="137">
        <f>INT((F456-LOOKUP(F456,DATE(YEAR(F456)+{-1;0;1},1,3)-WEEKDAY(DATE(YEAR(F456)+{-1;0;1},1,3))+2))/7)+1</f>
        <v>50</v>
      </c>
      <c r="F456" s="131">
        <f t="shared" ref="F456" si="451">F454+1</f>
        <v>43083</v>
      </c>
      <c r="G456" s="132" t="s">
        <v>74</v>
      </c>
      <c r="H456" s="133"/>
      <c r="I456" s="133"/>
      <c r="J456" s="133"/>
      <c r="K456" s="133"/>
      <c r="L456" s="133"/>
      <c r="M456" s="133"/>
      <c r="N456" s="133"/>
      <c r="O456" s="133"/>
      <c r="P456" s="133"/>
      <c r="Q456" s="133"/>
      <c r="R456" s="133"/>
      <c r="S456" s="133"/>
      <c r="T456" s="133"/>
      <c r="U456" s="133"/>
      <c r="V456" s="133"/>
      <c r="W456" s="133"/>
      <c r="X456" s="133"/>
      <c r="Y456" s="133"/>
      <c r="Z456" s="133"/>
      <c r="AA456" s="133"/>
      <c r="AB456" s="133"/>
      <c r="AC456" s="133"/>
      <c r="AD456" s="133"/>
      <c r="AE456" s="133"/>
      <c r="AF456" s="133"/>
      <c r="AG456" s="133"/>
      <c r="AH456" s="133"/>
      <c r="AI456" s="133"/>
      <c r="AJ456" s="133"/>
      <c r="AK456" s="133"/>
      <c r="AL456" s="126"/>
      <c r="AM456" s="134">
        <f t="array" aca="1" ref="AM456" ca="1">IF(OR($F456=Fériés),0,IF(OR(TEXT(WEEKDAY($F456),"JJJJ")=Jours_chômés),1,3))</f>
        <v>3</v>
      </c>
    </row>
    <row r="457" spans="1:39">
      <c r="A457" s="147"/>
      <c r="B457" s="136"/>
      <c r="C457" s="136"/>
      <c r="D457" s="136"/>
      <c r="E457" s="137">
        <f>INT((F456-LOOKUP(F456,DATE(YEAR(F456)+{-1;0;1},1,3)-WEEKDAY(DATE(YEAR(F456)+{-1;0;1},1,3))+2))/7)+1</f>
        <v>50</v>
      </c>
      <c r="F457" s="138" t="str">
        <f ca="1">IF(ISERROR(VLOOKUP(F456,Fériés,1,FALSE)),PROPER(TEXT(F456,"JJJJ")),OFFSET(INDEX(Fériés,MATCH(F456,Fériés,0),),,1))</f>
        <v>Jeudi</v>
      </c>
      <c r="G457" s="139" t="s">
        <v>121</v>
      </c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40"/>
      <c r="AD457" s="140"/>
      <c r="AE457" s="140"/>
      <c r="AF457" s="140"/>
      <c r="AG457" s="140"/>
      <c r="AH457" s="140"/>
      <c r="AI457" s="140"/>
      <c r="AJ457" s="140"/>
      <c r="AK457" s="140"/>
      <c r="AL457" s="126"/>
      <c r="AM457" s="134">
        <f t="shared" ref="AM457:AM520" ca="1" si="452">AM456</f>
        <v>3</v>
      </c>
    </row>
    <row r="458" spans="1:39">
      <c r="A458" s="147"/>
      <c r="B458" s="136"/>
      <c r="C458" s="136"/>
      <c r="D458" s="136"/>
      <c r="E458" s="137">
        <f>INT((F458-LOOKUP(F458,DATE(YEAR(F458)+{-1;0;1},1,3)-WEEKDAY(DATE(YEAR(F458)+{-1;0;1},1,3))+2))/7)+1</f>
        <v>50</v>
      </c>
      <c r="F458" s="131">
        <f t="shared" ref="F458" si="453">F456+1</f>
        <v>43084</v>
      </c>
      <c r="G458" s="132" t="s">
        <v>74</v>
      </c>
      <c r="H458" s="133"/>
      <c r="I458" s="133"/>
      <c r="J458" s="133"/>
      <c r="K458" s="133"/>
      <c r="L458" s="133"/>
      <c r="M458" s="133"/>
      <c r="N458" s="133"/>
      <c r="O458" s="133"/>
      <c r="P458" s="133"/>
      <c r="Q458" s="133"/>
      <c r="R458" s="133"/>
      <c r="S458" s="133"/>
      <c r="T458" s="133"/>
      <c r="U458" s="133"/>
      <c r="V458" s="133"/>
      <c r="W458" s="133"/>
      <c r="X458" s="133"/>
      <c r="Y458" s="133"/>
      <c r="Z458" s="133"/>
      <c r="AA458" s="133"/>
      <c r="AB458" s="133"/>
      <c r="AC458" s="133"/>
      <c r="AD458" s="133"/>
      <c r="AE458" s="133"/>
      <c r="AF458" s="133"/>
      <c r="AG458" s="133"/>
      <c r="AH458" s="133"/>
      <c r="AI458" s="133"/>
      <c r="AJ458" s="133"/>
      <c r="AK458" s="133"/>
      <c r="AL458" s="126"/>
      <c r="AM458" s="134">
        <f t="array" aca="1" ref="AM458" ca="1">IF(OR($F458=Fériés),0,IF(OR(TEXT(WEEKDAY($F458),"JJJJ")=Jours_chômés),1,3))</f>
        <v>3</v>
      </c>
    </row>
    <row r="459" spans="1:39">
      <c r="A459" s="147"/>
      <c r="B459" s="136"/>
      <c r="C459" s="136"/>
      <c r="D459" s="136"/>
      <c r="E459" s="137">
        <f>INT((F458-LOOKUP(F458,DATE(YEAR(F458)+{-1;0;1},1,3)-WEEKDAY(DATE(YEAR(F458)+{-1;0;1},1,3))+2))/7)+1</f>
        <v>50</v>
      </c>
      <c r="F459" s="138" t="str">
        <f ca="1">IF(ISERROR(VLOOKUP(F458,Fériés,1,FALSE)),PROPER(TEXT(F458,"JJJJ")),OFFSET(INDEX(Fériés,MATCH(F458,Fériés,0),),,1))</f>
        <v>Vendredi</v>
      </c>
      <c r="G459" s="139" t="s">
        <v>121</v>
      </c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40"/>
      <c r="AD459" s="140"/>
      <c r="AE459" s="140"/>
      <c r="AF459" s="140"/>
      <c r="AG459" s="140"/>
      <c r="AH459" s="140"/>
      <c r="AI459" s="140"/>
      <c r="AJ459" s="140"/>
      <c r="AK459" s="140"/>
      <c r="AL459" s="126"/>
      <c r="AM459" s="134">
        <f t="shared" ref="AM459:AM522" ca="1" si="454">AM458</f>
        <v>3</v>
      </c>
    </row>
    <row r="460" spans="1:39">
      <c r="A460" s="147"/>
      <c r="B460" s="136"/>
      <c r="C460" s="136"/>
      <c r="D460" s="136"/>
      <c r="E460" s="137">
        <f>INT((F460-LOOKUP(F460,DATE(YEAR(F460)+{-1;0;1},1,3)-WEEKDAY(DATE(YEAR(F460)+{-1;0;1},1,3))+2))/7)+1</f>
        <v>50</v>
      </c>
      <c r="F460" s="131">
        <f t="shared" ref="F460" si="455">F458+1</f>
        <v>43085</v>
      </c>
      <c r="G460" s="132" t="s">
        <v>74</v>
      </c>
      <c r="H460" s="133"/>
      <c r="I460" s="133"/>
      <c r="J460" s="133"/>
      <c r="K460" s="133"/>
      <c r="L460" s="133"/>
      <c r="M460" s="133"/>
      <c r="N460" s="133"/>
      <c r="O460" s="133"/>
      <c r="P460" s="133"/>
      <c r="Q460" s="133"/>
      <c r="R460" s="133"/>
      <c r="S460" s="133"/>
      <c r="T460" s="133"/>
      <c r="U460" s="133"/>
      <c r="V460" s="133"/>
      <c r="W460" s="133"/>
      <c r="X460" s="133"/>
      <c r="Y460" s="133"/>
      <c r="Z460" s="133"/>
      <c r="AA460" s="133"/>
      <c r="AB460" s="133"/>
      <c r="AC460" s="133"/>
      <c r="AD460" s="133"/>
      <c r="AE460" s="133"/>
      <c r="AF460" s="133"/>
      <c r="AG460" s="133"/>
      <c r="AH460" s="133"/>
      <c r="AI460" s="133"/>
      <c r="AJ460" s="133"/>
      <c r="AK460" s="133"/>
      <c r="AL460" s="126"/>
      <c r="AM460" s="134">
        <f t="array" aca="1" ref="AM460" ca="1">IF(OR($F460=Fériés),0,IF(OR(TEXT(WEEKDAY($F460),"JJJJ")=Jours_chômés),1,3))</f>
        <v>1</v>
      </c>
    </row>
    <row r="461" spans="1:39">
      <c r="A461" s="147"/>
      <c r="B461" s="136"/>
      <c r="C461" s="136"/>
      <c r="D461" s="136"/>
      <c r="E461" s="137">
        <f>INT((F460-LOOKUP(F460,DATE(YEAR(F460)+{-1;0;1},1,3)-WEEKDAY(DATE(YEAR(F460)+{-1;0;1},1,3))+2))/7)+1</f>
        <v>50</v>
      </c>
      <c r="F461" s="138" t="str">
        <f ca="1">IF(ISERROR(VLOOKUP(F460,Fériés,1,FALSE)),PROPER(TEXT(F460,"JJJJ")),OFFSET(INDEX(Fériés,MATCH(F460,Fériés,0),),,1))</f>
        <v>Samedi</v>
      </c>
      <c r="G461" s="139" t="s">
        <v>121</v>
      </c>
      <c r="H461" s="140"/>
      <c r="I461" s="140"/>
      <c r="J461" s="140"/>
      <c r="K461" s="140"/>
      <c r="L461" s="140"/>
      <c r="M461" s="140"/>
      <c r="N461" s="140"/>
      <c r="O461" s="140"/>
      <c r="P461" s="140"/>
      <c r="Q461" s="140"/>
      <c r="R461" s="140"/>
      <c r="S461" s="140"/>
      <c r="T461" s="140"/>
      <c r="U461" s="140"/>
      <c r="V461" s="140"/>
      <c r="W461" s="140"/>
      <c r="X461" s="140"/>
      <c r="Y461" s="140"/>
      <c r="Z461" s="140"/>
      <c r="AA461" s="140"/>
      <c r="AB461" s="140"/>
      <c r="AC461" s="140"/>
      <c r="AD461" s="140"/>
      <c r="AE461" s="140"/>
      <c r="AF461" s="140"/>
      <c r="AG461" s="140"/>
      <c r="AH461" s="140"/>
      <c r="AI461" s="140"/>
      <c r="AJ461" s="140"/>
      <c r="AK461" s="140"/>
      <c r="AL461" s="126"/>
      <c r="AM461" s="134">
        <f t="shared" ref="AM461:AM524" ca="1" si="456">AM460</f>
        <v>1</v>
      </c>
    </row>
    <row r="462" spans="1:39">
      <c r="A462" s="147"/>
      <c r="B462" s="136"/>
      <c r="C462" s="136"/>
      <c r="D462" s="136"/>
      <c r="E462" s="137">
        <f>INT((F462-LOOKUP(F462,DATE(YEAR(F462)+{-1;0;1},1,3)-WEEKDAY(DATE(YEAR(F462)+{-1;0;1},1,3))+2))/7)+1</f>
        <v>50</v>
      </c>
      <c r="F462" s="131">
        <f t="shared" ref="F462" si="457">F460+1</f>
        <v>43086</v>
      </c>
      <c r="G462" s="132" t="s">
        <v>74</v>
      </c>
      <c r="H462" s="133"/>
      <c r="I462" s="133"/>
      <c r="J462" s="133"/>
      <c r="K462" s="133"/>
      <c r="L462" s="133"/>
      <c r="M462" s="133"/>
      <c r="N462" s="133"/>
      <c r="O462" s="133"/>
      <c r="P462" s="133"/>
      <c r="Q462" s="133"/>
      <c r="R462" s="133"/>
      <c r="S462" s="133"/>
      <c r="T462" s="133"/>
      <c r="U462" s="133"/>
      <c r="V462" s="133"/>
      <c r="W462" s="133"/>
      <c r="X462" s="133"/>
      <c r="Y462" s="133"/>
      <c r="Z462" s="133"/>
      <c r="AA462" s="133"/>
      <c r="AB462" s="133"/>
      <c r="AC462" s="133"/>
      <c r="AD462" s="133"/>
      <c r="AE462" s="133"/>
      <c r="AF462" s="133"/>
      <c r="AG462" s="133"/>
      <c r="AH462" s="133"/>
      <c r="AI462" s="133"/>
      <c r="AJ462" s="133"/>
      <c r="AK462" s="133"/>
      <c r="AL462" s="126"/>
      <c r="AM462" s="134">
        <f t="array" aca="1" ref="AM462" ca="1">IF(OR($F462=Fériés),0,IF(OR(TEXT(WEEKDAY($F462),"JJJJ")=Jours_chômés),1,3))</f>
        <v>1</v>
      </c>
    </row>
    <row r="463" spans="1:39">
      <c r="A463" s="147"/>
      <c r="B463" s="136"/>
      <c r="C463" s="136"/>
      <c r="D463" s="136"/>
      <c r="E463" s="137">
        <f>INT((F462-LOOKUP(F462,DATE(YEAR(F462)+{-1;0;1},1,3)-WEEKDAY(DATE(YEAR(F462)+{-1;0;1},1,3))+2))/7)+1</f>
        <v>50</v>
      </c>
      <c r="F463" s="138" t="str">
        <f ca="1">IF(ISERROR(VLOOKUP(F462,Fériés,1,FALSE)),PROPER(TEXT(F462,"JJJJ")),OFFSET(INDEX(Fériés,MATCH(F462,Fériés,0),),,1))</f>
        <v>Dimanche</v>
      </c>
      <c r="G463" s="139" t="s">
        <v>121</v>
      </c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40"/>
      <c r="AD463" s="140"/>
      <c r="AE463" s="140"/>
      <c r="AF463" s="140"/>
      <c r="AG463" s="140"/>
      <c r="AH463" s="140"/>
      <c r="AI463" s="140"/>
      <c r="AJ463" s="140"/>
      <c r="AK463" s="140"/>
      <c r="AL463" s="126"/>
      <c r="AM463" s="134">
        <f t="shared" ref="AM463:AM526" ca="1" si="458">AM462</f>
        <v>1</v>
      </c>
    </row>
    <row r="464" spans="1:39">
      <c r="A464" s="147"/>
      <c r="B464" s="136"/>
      <c r="C464" s="136"/>
      <c r="D464" s="136"/>
      <c r="E464" s="137">
        <f>INT((F464-LOOKUP(F464,DATE(YEAR(F464)+{-1;0;1},1,3)-WEEKDAY(DATE(YEAR(F464)+{-1;0;1},1,3))+2))/7)+1</f>
        <v>51</v>
      </c>
      <c r="F464" s="131">
        <f t="shared" ref="F464" si="459">F462+1</f>
        <v>43087</v>
      </c>
      <c r="G464" s="132" t="s">
        <v>74</v>
      </c>
      <c r="H464" s="133"/>
      <c r="I464" s="133"/>
      <c r="J464" s="133"/>
      <c r="K464" s="133"/>
      <c r="L464" s="133"/>
      <c r="M464" s="133"/>
      <c r="N464" s="133"/>
      <c r="O464" s="133"/>
      <c r="P464" s="133"/>
      <c r="Q464" s="133"/>
      <c r="R464" s="133"/>
      <c r="S464" s="133"/>
      <c r="T464" s="133"/>
      <c r="U464" s="133"/>
      <c r="V464" s="133"/>
      <c r="W464" s="133"/>
      <c r="X464" s="133"/>
      <c r="Y464" s="133"/>
      <c r="Z464" s="133"/>
      <c r="AA464" s="133"/>
      <c r="AB464" s="133"/>
      <c r="AC464" s="133"/>
      <c r="AD464" s="133"/>
      <c r="AE464" s="133"/>
      <c r="AF464" s="133"/>
      <c r="AG464" s="133"/>
      <c r="AH464" s="133"/>
      <c r="AI464" s="133"/>
      <c r="AJ464" s="133"/>
      <c r="AK464" s="133"/>
      <c r="AL464" s="126"/>
      <c r="AM464" s="134">
        <f t="array" aca="1" ref="AM464" ca="1">IF(OR($F464=Fériés),0,IF(OR(TEXT(WEEKDAY($F464),"JJJJ")=Jours_chômés),1,3))</f>
        <v>3</v>
      </c>
    </row>
    <row r="465" spans="1:39">
      <c r="A465" s="147"/>
      <c r="B465" s="136"/>
      <c r="C465" s="136"/>
      <c r="D465" s="136"/>
      <c r="E465" s="137">
        <f>INT((F464-LOOKUP(F464,DATE(YEAR(F464)+{-1;0;1},1,3)-WEEKDAY(DATE(YEAR(F464)+{-1;0;1},1,3))+2))/7)+1</f>
        <v>51</v>
      </c>
      <c r="F465" s="138" t="str">
        <f ca="1">IF(ISERROR(VLOOKUP(F464,Fériés,1,FALSE)),PROPER(TEXT(F464,"JJJJ")),OFFSET(INDEX(Fériés,MATCH(F464,Fériés,0),),,1))</f>
        <v>Lundi</v>
      </c>
      <c r="G465" s="139" t="s">
        <v>121</v>
      </c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40"/>
      <c r="AD465" s="140"/>
      <c r="AE465" s="140"/>
      <c r="AF465" s="140"/>
      <c r="AG465" s="140"/>
      <c r="AH465" s="140"/>
      <c r="AI465" s="140"/>
      <c r="AJ465" s="140"/>
      <c r="AK465" s="140"/>
      <c r="AL465" s="126"/>
      <c r="AM465" s="134">
        <f t="shared" ref="AM465:AM528" ca="1" si="460">AM464</f>
        <v>3</v>
      </c>
    </row>
    <row r="466" spans="1:39">
      <c r="A466" s="147"/>
      <c r="B466" s="136"/>
      <c r="C466" s="136"/>
      <c r="D466" s="136"/>
      <c r="E466" s="137">
        <f>INT((F466-LOOKUP(F466,DATE(YEAR(F466)+{-1;0;1},1,3)-WEEKDAY(DATE(YEAR(F466)+{-1;0;1},1,3))+2))/7)+1</f>
        <v>51</v>
      </c>
      <c r="F466" s="131">
        <f t="shared" ref="F466" si="461">F464+1</f>
        <v>43088</v>
      </c>
      <c r="G466" s="132" t="s">
        <v>74</v>
      </c>
      <c r="H466" s="133"/>
      <c r="I466" s="133"/>
      <c r="J466" s="133"/>
      <c r="K466" s="133"/>
      <c r="L466" s="133"/>
      <c r="M466" s="133"/>
      <c r="N466" s="133"/>
      <c r="O466" s="133"/>
      <c r="P466" s="133"/>
      <c r="Q466" s="133"/>
      <c r="R466" s="133"/>
      <c r="S466" s="133"/>
      <c r="T466" s="133"/>
      <c r="U466" s="133"/>
      <c r="V466" s="133"/>
      <c r="W466" s="133"/>
      <c r="X466" s="133"/>
      <c r="Y466" s="133"/>
      <c r="Z466" s="133"/>
      <c r="AA466" s="133"/>
      <c r="AB466" s="133"/>
      <c r="AC466" s="133"/>
      <c r="AD466" s="133"/>
      <c r="AE466" s="133"/>
      <c r="AF466" s="133"/>
      <c r="AG466" s="133"/>
      <c r="AH466" s="133"/>
      <c r="AI466" s="133"/>
      <c r="AJ466" s="133"/>
      <c r="AK466" s="133"/>
      <c r="AL466" s="126"/>
      <c r="AM466" s="134">
        <f t="array" aca="1" ref="AM466" ca="1">IF(OR($F466=Fériés),0,IF(OR(TEXT(WEEKDAY($F466),"JJJJ")=Jours_chômés),1,3))</f>
        <v>3</v>
      </c>
    </row>
    <row r="467" spans="1:39">
      <c r="A467" s="147"/>
      <c r="B467" s="136"/>
      <c r="C467" s="136"/>
      <c r="D467" s="136"/>
      <c r="E467" s="137">
        <f>INT((F466-LOOKUP(F466,DATE(YEAR(F466)+{-1;0;1},1,3)-WEEKDAY(DATE(YEAR(F466)+{-1;0;1},1,3))+2))/7)+1</f>
        <v>51</v>
      </c>
      <c r="F467" s="138" t="str">
        <f ca="1">IF(ISERROR(VLOOKUP(F466,Fériés,1,FALSE)),PROPER(TEXT(F466,"JJJJ")),OFFSET(INDEX(Fériés,MATCH(F466,Fériés,0),),,1))</f>
        <v>Mardi</v>
      </c>
      <c r="G467" s="139" t="s">
        <v>121</v>
      </c>
      <c r="H467" s="140"/>
      <c r="I467" s="140"/>
      <c r="J467" s="140"/>
      <c r="K467" s="140"/>
      <c r="L467" s="140"/>
      <c r="M467" s="140"/>
      <c r="N467" s="140"/>
      <c r="O467" s="140"/>
      <c r="P467" s="140"/>
      <c r="Q467" s="140"/>
      <c r="R467" s="140"/>
      <c r="S467" s="140"/>
      <c r="T467" s="140"/>
      <c r="U467" s="140"/>
      <c r="V467" s="140"/>
      <c r="W467" s="140"/>
      <c r="X467" s="140"/>
      <c r="Y467" s="140"/>
      <c r="Z467" s="140"/>
      <c r="AA467" s="140"/>
      <c r="AB467" s="140"/>
      <c r="AC467" s="140"/>
      <c r="AD467" s="140"/>
      <c r="AE467" s="140"/>
      <c r="AF467" s="140"/>
      <c r="AG467" s="140"/>
      <c r="AH467" s="140"/>
      <c r="AI467" s="140"/>
      <c r="AJ467" s="140"/>
      <c r="AK467" s="140"/>
      <c r="AL467" s="126"/>
      <c r="AM467" s="134">
        <f t="shared" ref="AM467:AM530" ca="1" si="462">AM466</f>
        <v>3</v>
      </c>
    </row>
    <row r="468" spans="1:39">
      <c r="A468" s="147"/>
      <c r="B468" s="136"/>
      <c r="C468" s="136"/>
      <c r="D468" s="136"/>
      <c r="E468" s="137">
        <f>INT((F468-LOOKUP(F468,DATE(YEAR(F468)+{-1;0;1},1,3)-WEEKDAY(DATE(YEAR(F468)+{-1;0;1},1,3))+2))/7)+1</f>
        <v>51</v>
      </c>
      <c r="F468" s="131">
        <f t="shared" ref="F468" si="463">F466+1</f>
        <v>43089</v>
      </c>
      <c r="G468" s="132" t="s">
        <v>74</v>
      </c>
      <c r="H468" s="133"/>
      <c r="I468" s="133"/>
      <c r="J468" s="133"/>
      <c r="K468" s="133"/>
      <c r="L468" s="133"/>
      <c r="M468" s="133"/>
      <c r="N468" s="133"/>
      <c r="O468" s="133"/>
      <c r="P468" s="133"/>
      <c r="Q468" s="133"/>
      <c r="R468" s="133"/>
      <c r="S468" s="133"/>
      <c r="T468" s="133"/>
      <c r="U468" s="133"/>
      <c r="V468" s="133"/>
      <c r="W468" s="133"/>
      <c r="X468" s="133"/>
      <c r="Y468" s="133"/>
      <c r="Z468" s="133"/>
      <c r="AA468" s="133"/>
      <c r="AB468" s="133"/>
      <c r="AC468" s="133"/>
      <c r="AD468" s="133"/>
      <c r="AE468" s="133"/>
      <c r="AF468" s="133"/>
      <c r="AG468" s="133"/>
      <c r="AH468" s="133"/>
      <c r="AI468" s="133"/>
      <c r="AJ468" s="133"/>
      <c r="AK468" s="133"/>
      <c r="AL468" s="126"/>
      <c r="AM468" s="134">
        <f t="array" aca="1" ref="AM468" ca="1">IF(OR($F468=Fériés),0,IF(OR(TEXT(WEEKDAY($F468),"JJJJ")=Jours_chômés),1,3))</f>
        <v>3</v>
      </c>
    </row>
    <row r="469" spans="1:39">
      <c r="A469" s="147"/>
      <c r="B469" s="136"/>
      <c r="C469" s="136"/>
      <c r="D469" s="136"/>
      <c r="E469" s="137">
        <f>INT((F468-LOOKUP(F468,DATE(YEAR(F468)+{-1;0;1},1,3)-WEEKDAY(DATE(YEAR(F468)+{-1;0;1},1,3))+2))/7)+1</f>
        <v>51</v>
      </c>
      <c r="F469" s="138" t="str">
        <f ca="1">IF(ISERROR(VLOOKUP(F468,Fériés,1,FALSE)),PROPER(TEXT(F468,"JJJJ")),OFFSET(INDEX(Fériés,MATCH(F468,Fériés,0),),,1))</f>
        <v>Mercredi</v>
      </c>
      <c r="G469" s="139" t="s">
        <v>121</v>
      </c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40"/>
      <c r="AD469" s="140"/>
      <c r="AE469" s="140"/>
      <c r="AF469" s="140"/>
      <c r="AG469" s="140"/>
      <c r="AH469" s="140"/>
      <c r="AI469" s="140"/>
      <c r="AJ469" s="140"/>
      <c r="AK469" s="140"/>
      <c r="AL469" s="126"/>
      <c r="AM469" s="134">
        <f t="shared" ref="AM469:AM532" ca="1" si="464">AM468</f>
        <v>3</v>
      </c>
    </row>
    <row r="470" spans="1:39">
      <c r="A470" s="147"/>
      <c r="B470" s="136"/>
      <c r="C470" s="136"/>
      <c r="D470" s="136"/>
      <c r="E470" s="137">
        <f>INT((F470-LOOKUP(F470,DATE(YEAR(F470)+{-1;0;1},1,3)-WEEKDAY(DATE(YEAR(F470)+{-1;0;1},1,3))+2))/7)+1</f>
        <v>51</v>
      </c>
      <c r="F470" s="131">
        <f t="shared" ref="F470" si="465">F468+1</f>
        <v>43090</v>
      </c>
      <c r="G470" s="132" t="s">
        <v>74</v>
      </c>
      <c r="H470" s="133"/>
      <c r="I470" s="133"/>
      <c r="J470" s="133"/>
      <c r="K470" s="133"/>
      <c r="L470" s="133"/>
      <c r="M470" s="133"/>
      <c r="N470" s="133"/>
      <c r="O470" s="133"/>
      <c r="P470" s="133"/>
      <c r="Q470" s="133"/>
      <c r="R470" s="133"/>
      <c r="S470" s="133"/>
      <c r="T470" s="133"/>
      <c r="U470" s="133"/>
      <c r="V470" s="133"/>
      <c r="W470" s="133"/>
      <c r="X470" s="133"/>
      <c r="Y470" s="133"/>
      <c r="Z470" s="133"/>
      <c r="AA470" s="133"/>
      <c r="AB470" s="133"/>
      <c r="AC470" s="133"/>
      <c r="AD470" s="133"/>
      <c r="AE470" s="133"/>
      <c r="AF470" s="133"/>
      <c r="AG470" s="133"/>
      <c r="AH470" s="133"/>
      <c r="AI470" s="133"/>
      <c r="AJ470" s="133"/>
      <c r="AK470" s="133"/>
      <c r="AL470" s="126"/>
      <c r="AM470" s="134">
        <f t="array" aca="1" ref="AM470" ca="1">IF(OR($F470=Fériés),0,IF(OR(TEXT(WEEKDAY($F470),"JJJJ")=Jours_chômés),1,3))</f>
        <v>3</v>
      </c>
    </row>
    <row r="471" spans="1:39">
      <c r="A471" s="147"/>
      <c r="B471" s="136"/>
      <c r="C471" s="136"/>
      <c r="D471" s="136"/>
      <c r="E471" s="137">
        <f>INT((F470-LOOKUP(F470,DATE(YEAR(F470)+{-1;0;1},1,3)-WEEKDAY(DATE(YEAR(F470)+{-1;0;1},1,3))+2))/7)+1</f>
        <v>51</v>
      </c>
      <c r="F471" s="138" t="str">
        <f ca="1">IF(ISERROR(VLOOKUP(F470,Fériés,1,FALSE)),PROPER(TEXT(F470,"JJJJ")),OFFSET(INDEX(Fériés,MATCH(F470,Fériés,0),),,1))</f>
        <v>Jeudi</v>
      </c>
      <c r="G471" s="139" t="s">
        <v>121</v>
      </c>
      <c r="H471" s="140"/>
      <c r="I471" s="140"/>
      <c r="J471" s="140"/>
      <c r="K471" s="140"/>
      <c r="L471" s="140"/>
      <c r="M471" s="140"/>
      <c r="N471" s="140"/>
      <c r="O471" s="140"/>
      <c r="P471" s="140"/>
      <c r="Q471" s="140"/>
      <c r="R471" s="140"/>
      <c r="S471" s="140"/>
      <c r="T471" s="140"/>
      <c r="U471" s="140"/>
      <c r="V471" s="140"/>
      <c r="W471" s="140"/>
      <c r="X471" s="140"/>
      <c r="Y471" s="140"/>
      <c r="Z471" s="140"/>
      <c r="AA471" s="140"/>
      <c r="AB471" s="140"/>
      <c r="AC471" s="140"/>
      <c r="AD471" s="140"/>
      <c r="AE471" s="140"/>
      <c r="AF471" s="140"/>
      <c r="AG471" s="140"/>
      <c r="AH471" s="140"/>
      <c r="AI471" s="140"/>
      <c r="AJ471" s="140"/>
      <c r="AK471" s="140"/>
      <c r="AL471" s="126"/>
      <c r="AM471" s="134">
        <f t="shared" ref="AM471:AM534" ca="1" si="466">AM470</f>
        <v>3</v>
      </c>
    </row>
    <row r="472" spans="1:39">
      <c r="A472" s="135"/>
      <c r="B472" s="136"/>
      <c r="C472" s="136"/>
      <c r="D472" s="136"/>
      <c r="E472" s="137">
        <f>INT((F472-LOOKUP(F472,DATE(YEAR(F472)+{-1;0;1},1,3)-WEEKDAY(DATE(YEAR(F472)+{-1;0;1},1,3))+2))/7)+1</f>
        <v>51</v>
      </c>
      <c r="F472" s="131">
        <f t="shared" ref="F472" si="467">F470+1</f>
        <v>43091</v>
      </c>
      <c r="G472" s="132" t="s">
        <v>74</v>
      </c>
      <c r="H472" s="133"/>
      <c r="I472" s="133"/>
      <c r="J472" s="133"/>
      <c r="K472" s="133"/>
      <c r="L472" s="133"/>
      <c r="M472" s="133"/>
      <c r="N472" s="133"/>
      <c r="O472" s="133"/>
      <c r="P472" s="133"/>
      <c r="Q472" s="133"/>
      <c r="R472" s="133"/>
      <c r="S472" s="133"/>
      <c r="T472" s="133"/>
      <c r="U472" s="133"/>
      <c r="V472" s="133"/>
      <c r="W472" s="133"/>
      <c r="X472" s="133"/>
      <c r="Y472" s="133"/>
      <c r="Z472" s="133"/>
      <c r="AA472" s="133"/>
      <c r="AB472" s="133"/>
      <c r="AC472" s="133"/>
      <c r="AD472" s="133"/>
      <c r="AE472" s="133"/>
      <c r="AF472" s="133"/>
      <c r="AG472" s="133"/>
      <c r="AH472" s="133"/>
      <c r="AI472" s="133"/>
      <c r="AJ472" s="133"/>
      <c r="AK472" s="133"/>
      <c r="AL472" s="126"/>
      <c r="AM472" s="134">
        <f t="array" aca="1" ref="AM472" ca="1">IF(OR($F472=Fériés),0,IF(OR(TEXT(WEEKDAY($F472),"JJJJ")=Jours_chômés),1,3))</f>
        <v>3</v>
      </c>
    </row>
    <row r="473" spans="1:39">
      <c r="A473" s="135"/>
      <c r="B473" s="136"/>
      <c r="C473" s="136"/>
      <c r="D473" s="136"/>
      <c r="E473" s="137">
        <f>INT((F472-LOOKUP(F472,DATE(YEAR(F472)+{-1;0;1},1,3)-WEEKDAY(DATE(YEAR(F472)+{-1;0;1},1,3))+2))/7)+1</f>
        <v>51</v>
      </c>
      <c r="F473" s="138" t="str">
        <f ca="1">IF(ISERROR(VLOOKUP(F472,Fériés,1,FALSE)),PROPER(TEXT(F472,"JJJJ")),OFFSET(INDEX(Fériés,MATCH(F472,Fériés,0),),,1))</f>
        <v>Vendredi</v>
      </c>
      <c r="G473" s="139" t="s">
        <v>121</v>
      </c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40"/>
      <c r="AD473" s="140"/>
      <c r="AE473" s="140"/>
      <c r="AF473" s="140"/>
      <c r="AG473" s="140"/>
      <c r="AH473" s="140"/>
      <c r="AI473" s="140"/>
      <c r="AJ473" s="140"/>
      <c r="AK473" s="140"/>
      <c r="AL473" s="126"/>
      <c r="AM473" s="134">
        <f t="shared" ref="AM473:AM536" ca="1" si="468">AM472</f>
        <v>3</v>
      </c>
    </row>
    <row r="474" spans="1:39">
      <c r="A474" s="135"/>
      <c r="B474" s="136"/>
      <c r="C474" s="136"/>
      <c r="D474" s="136"/>
      <c r="E474" s="137">
        <f>INT((F474-LOOKUP(F474,DATE(YEAR(F474)+{-1;0;1},1,3)-WEEKDAY(DATE(YEAR(F474)+{-1;0;1},1,3))+2))/7)+1</f>
        <v>51</v>
      </c>
      <c r="F474" s="131">
        <f t="shared" ref="F474" si="469">F472+1</f>
        <v>43092</v>
      </c>
      <c r="G474" s="132" t="s">
        <v>74</v>
      </c>
      <c r="H474" s="133"/>
      <c r="I474" s="133"/>
      <c r="J474" s="133"/>
      <c r="K474" s="133"/>
      <c r="L474" s="133"/>
      <c r="M474" s="133"/>
      <c r="N474" s="133"/>
      <c r="O474" s="133"/>
      <c r="P474" s="133"/>
      <c r="Q474" s="133"/>
      <c r="R474" s="133"/>
      <c r="S474" s="133"/>
      <c r="T474" s="133"/>
      <c r="U474" s="133"/>
      <c r="V474" s="133"/>
      <c r="W474" s="133"/>
      <c r="X474" s="133"/>
      <c r="Y474" s="133"/>
      <c r="Z474" s="133"/>
      <c r="AA474" s="133"/>
      <c r="AB474" s="133"/>
      <c r="AC474" s="133"/>
      <c r="AD474" s="133"/>
      <c r="AE474" s="133"/>
      <c r="AF474" s="133"/>
      <c r="AG474" s="133"/>
      <c r="AH474" s="133"/>
      <c r="AI474" s="133"/>
      <c r="AJ474" s="133"/>
      <c r="AK474" s="133"/>
      <c r="AL474" s="126"/>
      <c r="AM474" s="134">
        <f t="array" aca="1" ref="AM474" ca="1">IF(OR($F474=Fériés),0,IF(OR(TEXT(WEEKDAY($F474),"JJJJ")=Jours_chômés),1,3))</f>
        <v>1</v>
      </c>
    </row>
    <row r="475" spans="1:39">
      <c r="A475" s="135"/>
      <c r="B475" s="136"/>
      <c r="C475" s="136"/>
      <c r="D475" s="136"/>
      <c r="E475" s="137">
        <f>INT((F474-LOOKUP(F474,DATE(YEAR(F474)+{-1;0;1},1,3)-WEEKDAY(DATE(YEAR(F474)+{-1;0;1},1,3))+2))/7)+1</f>
        <v>51</v>
      </c>
      <c r="F475" s="138" t="str">
        <f ca="1">IF(ISERROR(VLOOKUP(F474,Fériés,1,FALSE)),PROPER(TEXT(F474,"JJJJ")),OFFSET(INDEX(Fériés,MATCH(F474,Fériés,0),),,1))</f>
        <v>Samedi</v>
      </c>
      <c r="G475" s="139" t="s">
        <v>121</v>
      </c>
      <c r="H475" s="140"/>
      <c r="I475" s="140"/>
      <c r="J475" s="140"/>
      <c r="K475" s="140"/>
      <c r="L475" s="140"/>
      <c r="M475" s="140"/>
      <c r="N475" s="140"/>
      <c r="O475" s="140"/>
      <c r="P475" s="140"/>
      <c r="Q475" s="140"/>
      <c r="R475" s="140"/>
      <c r="S475" s="140"/>
      <c r="T475" s="140"/>
      <c r="U475" s="140"/>
      <c r="V475" s="140"/>
      <c r="W475" s="140"/>
      <c r="X475" s="140"/>
      <c r="Y475" s="140"/>
      <c r="Z475" s="140"/>
      <c r="AA475" s="140"/>
      <c r="AB475" s="140"/>
      <c r="AC475" s="140"/>
      <c r="AD475" s="140"/>
      <c r="AE475" s="140"/>
      <c r="AF475" s="140"/>
      <c r="AG475" s="140"/>
      <c r="AH475" s="140"/>
      <c r="AI475" s="140"/>
      <c r="AJ475" s="140"/>
      <c r="AK475" s="140"/>
      <c r="AL475" s="126"/>
      <c r="AM475" s="134">
        <f t="shared" ref="AM475:AM538" ca="1" si="470">AM474</f>
        <v>1</v>
      </c>
    </row>
    <row r="476" spans="1:39">
      <c r="A476" s="135"/>
      <c r="B476" s="136"/>
      <c r="C476" s="136"/>
      <c r="D476" s="136"/>
      <c r="E476" s="137">
        <f>INT((F476-LOOKUP(F476,DATE(YEAR(F476)+{-1;0;1},1,3)-WEEKDAY(DATE(YEAR(F476)+{-1;0;1},1,3))+2))/7)+1</f>
        <v>51</v>
      </c>
      <c r="F476" s="131">
        <f t="shared" ref="F476" si="471">F474+1</f>
        <v>43093</v>
      </c>
      <c r="G476" s="132" t="s">
        <v>74</v>
      </c>
      <c r="H476" s="133"/>
      <c r="I476" s="133"/>
      <c r="J476" s="133"/>
      <c r="K476" s="133"/>
      <c r="L476" s="133"/>
      <c r="M476" s="133"/>
      <c r="N476" s="133"/>
      <c r="O476" s="133"/>
      <c r="P476" s="133"/>
      <c r="Q476" s="133"/>
      <c r="R476" s="133"/>
      <c r="S476" s="133"/>
      <c r="T476" s="133"/>
      <c r="U476" s="133"/>
      <c r="V476" s="133"/>
      <c r="W476" s="133"/>
      <c r="X476" s="133"/>
      <c r="Y476" s="133"/>
      <c r="Z476" s="133"/>
      <c r="AA476" s="133"/>
      <c r="AB476" s="133"/>
      <c r="AC476" s="133"/>
      <c r="AD476" s="133"/>
      <c r="AE476" s="133"/>
      <c r="AF476" s="133"/>
      <c r="AG476" s="133"/>
      <c r="AH476" s="133"/>
      <c r="AI476" s="133"/>
      <c r="AJ476" s="133"/>
      <c r="AK476" s="133"/>
      <c r="AL476" s="126"/>
      <c r="AM476" s="134">
        <f t="array" aca="1" ref="AM476" ca="1">IF(OR($F476=Fériés),0,IF(OR(TEXT(WEEKDAY($F476),"JJJJ")=Jours_chômés),1,3))</f>
        <v>1</v>
      </c>
    </row>
    <row r="477" spans="1:39">
      <c r="A477" s="135"/>
      <c r="B477" s="136"/>
      <c r="C477" s="136"/>
      <c r="D477" s="136"/>
      <c r="E477" s="137">
        <f>INT((F476-LOOKUP(F476,DATE(YEAR(F476)+{-1;0;1},1,3)-WEEKDAY(DATE(YEAR(F476)+{-1;0;1},1,3))+2))/7)+1</f>
        <v>51</v>
      </c>
      <c r="F477" s="138" t="str">
        <f ca="1">IF(ISERROR(VLOOKUP(F476,Fériés,1,FALSE)),PROPER(TEXT(F476,"JJJJ")),OFFSET(INDEX(Fériés,MATCH(F476,Fériés,0),),,1))</f>
        <v>Dimanche</v>
      </c>
      <c r="G477" s="139" t="s">
        <v>121</v>
      </c>
      <c r="H477" s="140"/>
      <c r="I477" s="140"/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  <c r="AB477" s="140"/>
      <c r="AC477" s="140"/>
      <c r="AD477" s="140"/>
      <c r="AE477" s="140"/>
      <c r="AF477" s="140"/>
      <c r="AG477" s="140"/>
      <c r="AH477" s="140"/>
      <c r="AI477" s="140"/>
      <c r="AJ477" s="140"/>
      <c r="AK477" s="140"/>
      <c r="AL477" s="126"/>
      <c r="AM477" s="134">
        <f t="shared" ref="AM477:AM540" ca="1" si="472">AM476</f>
        <v>1</v>
      </c>
    </row>
    <row r="478" spans="1:39">
      <c r="A478" s="135"/>
      <c r="B478" s="136"/>
      <c r="C478" s="136"/>
      <c r="D478" s="136"/>
      <c r="E478" s="137">
        <f>INT((F478-LOOKUP(F478,DATE(YEAR(F478)+{-1;0;1},1,3)-WEEKDAY(DATE(YEAR(F478)+{-1;0;1},1,3))+2))/7)+1</f>
        <v>52</v>
      </c>
      <c r="F478" s="131">
        <f t="shared" ref="F478" si="473">F476+1</f>
        <v>43094</v>
      </c>
      <c r="G478" s="132" t="s">
        <v>74</v>
      </c>
      <c r="H478" s="133"/>
      <c r="I478" s="133"/>
      <c r="J478" s="133"/>
      <c r="K478" s="133"/>
      <c r="L478" s="133"/>
      <c r="M478" s="133"/>
      <c r="N478" s="133"/>
      <c r="O478" s="133"/>
      <c r="P478" s="133"/>
      <c r="Q478" s="133"/>
      <c r="R478" s="133"/>
      <c r="S478" s="133"/>
      <c r="T478" s="133"/>
      <c r="U478" s="133"/>
      <c r="V478" s="133"/>
      <c r="W478" s="133"/>
      <c r="X478" s="133"/>
      <c r="Y478" s="133"/>
      <c r="Z478" s="133"/>
      <c r="AA478" s="133"/>
      <c r="AB478" s="133"/>
      <c r="AC478" s="133"/>
      <c r="AD478" s="133"/>
      <c r="AE478" s="133"/>
      <c r="AF478" s="133"/>
      <c r="AG478" s="133"/>
      <c r="AH478" s="133"/>
      <c r="AI478" s="133"/>
      <c r="AJ478" s="133"/>
      <c r="AK478" s="133"/>
      <c r="AL478" s="126"/>
      <c r="AM478" s="134">
        <f t="array" aca="1" ref="AM478" ca="1">IF(OR($F478=Fériés),0,IF(OR(TEXT(WEEKDAY($F478),"JJJJ")=Jours_chômés),1,3))</f>
        <v>0</v>
      </c>
    </row>
    <row r="479" spans="1:39">
      <c r="A479" s="135"/>
      <c r="B479" s="136"/>
      <c r="C479" s="136"/>
      <c r="D479" s="136"/>
      <c r="E479" s="137">
        <f>INT((F478-LOOKUP(F478,DATE(YEAR(F478)+{-1;0;1},1,3)-WEEKDAY(DATE(YEAR(F478)+{-1;0;1},1,3))+2))/7)+1</f>
        <v>52</v>
      </c>
      <c r="F479" s="138" t="str">
        <f ca="1">IF(ISERROR(VLOOKUP(F478,Fériés,1,FALSE)),PROPER(TEXT(F478,"JJJJ")),OFFSET(INDEX(Fériés,MATCH(F478,Fériés,0),),,1))</f>
        <v>Noël</v>
      </c>
      <c r="G479" s="139" t="s">
        <v>121</v>
      </c>
      <c r="H479" s="140"/>
      <c r="I479" s="140"/>
      <c r="J479" s="140"/>
      <c r="K479" s="140"/>
      <c r="L479" s="140"/>
      <c r="M479" s="140"/>
      <c r="N479" s="140"/>
      <c r="O479" s="140"/>
      <c r="P479" s="140"/>
      <c r="Q479" s="140"/>
      <c r="R479" s="140"/>
      <c r="S479" s="140"/>
      <c r="T479" s="140"/>
      <c r="U479" s="140"/>
      <c r="V479" s="140"/>
      <c r="W479" s="140"/>
      <c r="X479" s="140"/>
      <c r="Y479" s="140"/>
      <c r="Z479" s="140"/>
      <c r="AA479" s="140"/>
      <c r="AB479" s="140"/>
      <c r="AC479" s="140"/>
      <c r="AD479" s="140"/>
      <c r="AE479" s="140"/>
      <c r="AF479" s="140"/>
      <c r="AG479" s="140"/>
      <c r="AH479" s="140"/>
      <c r="AI479" s="140"/>
      <c r="AJ479" s="140"/>
      <c r="AK479" s="140"/>
      <c r="AL479" s="126"/>
      <c r="AM479" s="134">
        <f t="shared" ref="AM479:AM542" ca="1" si="474">AM478</f>
        <v>0</v>
      </c>
    </row>
    <row r="480" spans="1:39">
      <c r="A480" s="135"/>
      <c r="B480" s="136"/>
      <c r="C480" s="136"/>
      <c r="D480" s="136"/>
      <c r="E480" s="137">
        <f>INT((F480-LOOKUP(F480,DATE(YEAR(F480)+{-1;0;1},1,3)-WEEKDAY(DATE(YEAR(F480)+{-1;0;1},1,3))+2))/7)+1</f>
        <v>52</v>
      </c>
      <c r="F480" s="131">
        <f t="shared" ref="F480" si="475">F478+1</f>
        <v>43095</v>
      </c>
      <c r="G480" s="132" t="s">
        <v>74</v>
      </c>
      <c r="H480" s="133"/>
      <c r="I480" s="133"/>
      <c r="J480" s="133"/>
      <c r="K480" s="133"/>
      <c r="L480" s="133"/>
      <c r="M480" s="133"/>
      <c r="N480" s="133"/>
      <c r="O480" s="133"/>
      <c r="P480" s="133"/>
      <c r="Q480" s="133"/>
      <c r="R480" s="133"/>
      <c r="S480" s="133"/>
      <c r="T480" s="133"/>
      <c r="U480" s="133"/>
      <c r="V480" s="133"/>
      <c r="W480" s="133"/>
      <c r="X480" s="133"/>
      <c r="Y480" s="133"/>
      <c r="Z480" s="133"/>
      <c r="AA480" s="133"/>
      <c r="AB480" s="133"/>
      <c r="AC480" s="133"/>
      <c r="AD480" s="133"/>
      <c r="AE480" s="133"/>
      <c r="AF480" s="133"/>
      <c r="AG480" s="133"/>
      <c r="AH480" s="133"/>
      <c r="AI480" s="133"/>
      <c r="AJ480" s="133"/>
      <c r="AK480" s="133"/>
      <c r="AL480" s="126"/>
      <c r="AM480" s="134">
        <f t="array" aca="1" ref="AM480" ca="1">IF(OR($F480=Fériés),0,IF(OR(TEXT(WEEKDAY($F480),"JJJJ")=Jours_chômés),1,3))</f>
        <v>3</v>
      </c>
    </row>
    <row r="481" spans="1:39" ht="15" customHeight="1">
      <c r="A481" s="135"/>
      <c r="B481" s="136"/>
      <c r="C481" s="136"/>
      <c r="D481" s="136"/>
      <c r="E481" s="137">
        <f>INT((F480-LOOKUP(F480,DATE(YEAR(F480)+{-1;0;1},1,3)-WEEKDAY(DATE(YEAR(F480)+{-1;0;1},1,3))+2))/7)+1</f>
        <v>52</v>
      </c>
      <c r="F481" s="138" t="str">
        <f ca="1">IF(ISERROR(VLOOKUP(F480,Fériés,1,FALSE)),PROPER(TEXT(F480,"JJJJ")),OFFSET(INDEX(Fériés,MATCH(F480,Fériés,0),),,1))</f>
        <v>Mardi</v>
      </c>
      <c r="G481" s="139" t="s">
        <v>121</v>
      </c>
      <c r="H481" s="140"/>
      <c r="I481" s="140"/>
      <c r="J481" s="140"/>
      <c r="K481" s="140"/>
      <c r="L481" s="140"/>
      <c r="M481" s="140"/>
      <c r="N481" s="140"/>
      <c r="O481" s="140"/>
      <c r="P481" s="140"/>
      <c r="Q481" s="140"/>
      <c r="R481" s="140"/>
      <c r="S481" s="140"/>
      <c r="T481" s="140"/>
      <c r="U481" s="140"/>
      <c r="V481" s="140"/>
      <c r="W481" s="140"/>
      <c r="X481" s="140"/>
      <c r="Y481" s="140"/>
      <c r="Z481" s="140"/>
      <c r="AA481" s="140"/>
      <c r="AB481" s="140"/>
      <c r="AC481" s="140"/>
      <c r="AD481" s="140"/>
      <c r="AE481" s="140"/>
      <c r="AF481" s="140"/>
      <c r="AG481" s="140"/>
      <c r="AH481" s="140"/>
      <c r="AI481" s="140"/>
      <c r="AJ481" s="140"/>
      <c r="AK481" s="140"/>
      <c r="AL481" s="126"/>
      <c r="AM481" s="134">
        <f t="shared" ref="AM481:AM544" ca="1" si="476">AM480</f>
        <v>3</v>
      </c>
    </row>
    <row r="482" spans="1:39">
      <c r="A482" s="135"/>
      <c r="B482" s="136"/>
      <c r="C482" s="136"/>
      <c r="D482" s="136"/>
      <c r="E482" s="137">
        <f>INT((F482-LOOKUP(F482,DATE(YEAR(F482)+{-1;0;1},1,3)-WEEKDAY(DATE(YEAR(F482)+{-1;0;1},1,3))+2))/7)+1</f>
        <v>52</v>
      </c>
      <c r="F482" s="131">
        <f t="shared" ref="F482" si="477">F480+1</f>
        <v>43096</v>
      </c>
      <c r="G482" s="132" t="s">
        <v>74</v>
      </c>
      <c r="H482" s="133"/>
      <c r="I482" s="133"/>
      <c r="J482" s="133"/>
      <c r="K482" s="133"/>
      <c r="L482" s="133"/>
      <c r="M482" s="133"/>
      <c r="N482" s="133"/>
      <c r="O482" s="133"/>
      <c r="P482" s="133"/>
      <c r="Q482" s="133"/>
      <c r="R482" s="133"/>
      <c r="S482" s="133"/>
      <c r="T482" s="133"/>
      <c r="U482" s="133"/>
      <c r="V482" s="133"/>
      <c r="W482" s="133"/>
      <c r="X482" s="133"/>
      <c r="Y482" s="133"/>
      <c r="Z482" s="133"/>
      <c r="AA482" s="133"/>
      <c r="AB482" s="133"/>
      <c r="AC482" s="133"/>
      <c r="AD482" s="133"/>
      <c r="AE482" s="133"/>
      <c r="AF482" s="133"/>
      <c r="AG482" s="133"/>
      <c r="AH482" s="133"/>
      <c r="AI482" s="133"/>
      <c r="AJ482" s="133"/>
      <c r="AK482" s="133"/>
      <c r="AL482" s="126"/>
      <c r="AM482" s="134">
        <f t="array" aca="1" ref="AM482" ca="1">IF(OR($F482=Fériés),0,IF(OR(TEXT(WEEKDAY($F482),"JJJJ")=Jours_chômés),1,3))</f>
        <v>3</v>
      </c>
    </row>
    <row r="483" spans="1:39">
      <c r="A483" s="135"/>
      <c r="B483" s="136"/>
      <c r="C483" s="136"/>
      <c r="D483" s="136"/>
      <c r="E483" s="137">
        <f>INT((F482-LOOKUP(F482,DATE(YEAR(F482)+{-1;0;1},1,3)-WEEKDAY(DATE(YEAR(F482)+{-1;0;1},1,3))+2))/7)+1</f>
        <v>52</v>
      </c>
      <c r="F483" s="138" t="str">
        <f ca="1">IF(ISERROR(VLOOKUP(F482,Fériés,1,FALSE)),PROPER(TEXT(F482,"JJJJ")),OFFSET(INDEX(Fériés,MATCH(F482,Fériés,0),),,1))</f>
        <v>Mercredi</v>
      </c>
      <c r="G483" s="139" t="s">
        <v>121</v>
      </c>
      <c r="H483" s="140"/>
      <c r="I483" s="140"/>
      <c r="J483" s="140"/>
      <c r="K483" s="140"/>
      <c r="L483" s="140"/>
      <c r="M483" s="140"/>
      <c r="N483" s="140"/>
      <c r="O483" s="140"/>
      <c r="P483" s="140"/>
      <c r="Q483" s="140"/>
      <c r="R483" s="140"/>
      <c r="S483" s="140"/>
      <c r="T483" s="140"/>
      <c r="U483" s="140"/>
      <c r="V483" s="140"/>
      <c r="W483" s="140"/>
      <c r="X483" s="140"/>
      <c r="Y483" s="140"/>
      <c r="Z483" s="140"/>
      <c r="AA483" s="140"/>
      <c r="AB483" s="140"/>
      <c r="AC483" s="140"/>
      <c r="AD483" s="140"/>
      <c r="AE483" s="140"/>
      <c r="AF483" s="140"/>
      <c r="AG483" s="140"/>
      <c r="AH483" s="140"/>
      <c r="AI483" s="140"/>
      <c r="AJ483" s="140"/>
      <c r="AK483" s="140"/>
      <c r="AL483" s="126"/>
      <c r="AM483" s="134">
        <f t="shared" ref="AM483:AM546" ca="1" si="478">AM482</f>
        <v>3</v>
      </c>
    </row>
    <row r="484" spans="1:39">
      <c r="A484" s="135"/>
      <c r="B484" s="136"/>
      <c r="C484" s="136"/>
      <c r="D484" s="136"/>
      <c r="E484" s="137">
        <f>INT((F484-LOOKUP(F484,DATE(YEAR(F484)+{-1;0;1},1,3)-WEEKDAY(DATE(YEAR(F484)+{-1;0;1},1,3))+2))/7)+1</f>
        <v>52</v>
      </c>
      <c r="F484" s="131">
        <f t="shared" ref="F484" si="479">F482+1</f>
        <v>43097</v>
      </c>
      <c r="G484" s="132" t="s">
        <v>74</v>
      </c>
      <c r="H484" s="133"/>
      <c r="I484" s="133"/>
      <c r="J484" s="133"/>
      <c r="K484" s="133"/>
      <c r="L484" s="133"/>
      <c r="M484" s="133"/>
      <c r="N484" s="133"/>
      <c r="O484" s="133"/>
      <c r="P484" s="133"/>
      <c r="Q484" s="133"/>
      <c r="R484" s="133"/>
      <c r="S484" s="133"/>
      <c r="T484" s="133"/>
      <c r="U484" s="133"/>
      <c r="V484" s="133"/>
      <c r="W484" s="133"/>
      <c r="X484" s="133"/>
      <c r="Y484" s="133"/>
      <c r="Z484" s="133"/>
      <c r="AA484" s="133"/>
      <c r="AB484" s="133"/>
      <c r="AC484" s="133"/>
      <c r="AD484" s="133"/>
      <c r="AE484" s="133"/>
      <c r="AF484" s="133"/>
      <c r="AG484" s="133"/>
      <c r="AH484" s="133"/>
      <c r="AI484" s="133"/>
      <c r="AJ484" s="133"/>
      <c r="AK484" s="133"/>
      <c r="AL484" s="126"/>
      <c r="AM484" s="134">
        <f t="array" aca="1" ref="AM484" ca="1">IF(OR($F484=Fériés),0,IF(OR(TEXT(WEEKDAY($F484),"JJJJ")=Jours_chômés),1,3))</f>
        <v>3</v>
      </c>
    </row>
    <row r="485" spans="1:39">
      <c r="A485" s="135"/>
      <c r="B485" s="136"/>
      <c r="C485" s="136"/>
      <c r="D485" s="136"/>
      <c r="E485" s="137">
        <f>INT((F484-LOOKUP(F484,DATE(YEAR(F484)+{-1;0;1},1,3)-WEEKDAY(DATE(YEAR(F484)+{-1;0;1},1,3))+2))/7)+1</f>
        <v>52</v>
      </c>
      <c r="F485" s="138" t="str">
        <f ca="1">IF(ISERROR(VLOOKUP(F484,Fériés,1,FALSE)),PROPER(TEXT(F484,"JJJJ")),OFFSET(INDEX(Fériés,MATCH(F484,Fériés,0),),,1))</f>
        <v>Jeudi</v>
      </c>
      <c r="G485" s="139" t="s">
        <v>121</v>
      </c>
      <c r="H485" s="140"/>
      <c r="I485" s="140"/>
      <c r="J485" s="140"/>
      <c r="K485" s="140"/>
      <c r="L485" s="140"/>
      <c r="M485" s="140"/>
      <c r="N485" s="140"/>
      <c r="O485" s="140"/>
      <c r="P485" s="140"/>
      <c r="Q485" s="140"/>
      <c r="R485" s="140"/>
      <c r="S485" s="140"/>
      <c r="T485" s="140"/>
      <c r="U485" s="140"/>
      <c r="V485" s="140"/>
      <c r="W485" s="140"/>
      <c r="X485" s="140"/>
      <c r="Y485" s="140"/>
      <c r="Z485" s="140"/>
      <c r="AA485" s="140"/>
      <c r="AB485" s="140"/>
      <c r="AC485" s="140"/>
      <c r="AD485" s="140"/>
      <c r="AE485" s="140"/>
      <c r="AF485" s="140"/>
      <c r="AG485" s="140"/>
      <c r="AH485" s="140"/>
      <c r="AI485" s="140"/>
      <c r="AJ485" s="140"/>
      <c r="AK485" s="140"/>
      <c r="AL485" s="126"/>
      <c r="AM485" s="134">
        <f t="shared" ref="AM485:AM548" ca="1" si="480">AM484</f>
        <v>3</v>
      </c>
    </row>
    <row r="486" spans="1:39">
      <c r="A486" s="135"/>
      <c r="B486" s="136"/>
      <c r="C486" s="136"/>
      <c r="D486" s="136"/>
      <c r="E486" s="137">
        <f>INT((F486-LOOKUP(F486,DATE(YEAR(F486)+{-1;0;1},1,3)-WEEKDAY(DATE(YEAR(F486)+{-1;0;1},1,3))+2))/7)+1</f>
        <v>52</v>
      </c>
      <c r="F486" s="131">
        <f t="shared" ref="F486" si="481">F484+1</f>
        <v>43098</v>
      </c>
      <c r="G486" s="132" t="s">
        <v>74</v>
      </c>
      <c r="H486" s="133"/>
      <c r="I486" s="133"/>
      <c r="J486" s="133"/>
      <c r="K486" s="133"/>
      <c r="L486" s="133"/>
      <c r="M486" s="133"/>
      <c r="N486" s="133"/>
      <c r="O486" s="133"/>
      <c r="P486" s="133"/>
      <c r="Q486" s="133"/>
      <c r="R486" s="133"/>
      <c r="S486" s="133"/>
      <c r="T486" s="133"/>
      <c r="U486" s="133"/>
      <c r="V486" s="133"/>
      <c r="W486" s="133"/>
      <c r="X486" s="133"/>
      <c r="Y486" s="133"/>
      <c r="Z486" s="133"/>
      <c r="AA486" s="133"/>
      <c r="AB486" s="133"/>
      <c r="AC486" s="133"/>
      <c r="AD486" s="133"/>
      <c r="AE486" s="133"/>
      <c r="AF486" s="133"/>
      <c r="AG486" s="133"/>
      <c r="AH486" s="133"/>
      <c r="AI486" s="133"/>
      <c r="AJ486" s="133"/>
      <c r="AK486" s="133"/>
      <c r="AL486" s="126"/>
      <c r="AM486" s="134">
        <f t="array" aca="1" ref="AM486" ca="1">IF(OR($F486=Fériés),0,IF(OR(TEXT(WEEKDAY($F486),"JJJJ")=Jours_chômés),1,3))</f>
        <v>3</v>
      </c>
    </row>
    <row r="487" spans="1:39">
      <c r="A487" s="135"/>
      <c r="B487" s="136"/>
      <c r="C487" s="136"/>
      <c r="D487" s="136"/>
      <c r="E487" s="137">
        <f>INT((F486-LOOKUP(F486,DATE(YEAR(F486)+{-1;0;1},1,3)-WEEKDAY(DATE(YEAR(F486)+{-1;0;1},1,3))+2))/7)+1</f>
        <v>52</v>
      </c>
      <c r="F487" s="138" t="str">
        <f ca="1">IF(ISERROR(VLOOKUP(F486,Fériés,1,FALSE)),PROPER(TEXT(F486,"JJJJ")),OFFSET(INDEX(Fériés,MATCH(F486,Fériés,0),),,1))</f>
        <v>Vendredi</v>
      </c>
      <c r="G487" s="139" t="s">
        <v>121</v>
      </c>
      <c r="H487" s="140"/>
      <c r="I487" s="140"/>
      <c r="J487" s="140"/>
      <c r="K487" s="140"/>
      <c r="L487" s="140"/>
      <c r="M487" s="140"/>
      <c r="N487" s="140"/>
      <c r="O487" s="140"/>
      <c r="P487" s="140"/>
      <c r="Q487" s="140"/>
      <c r="R487" s="140"/>
      <c r="S487" s="140"/>
      <c r="T487" s="140"/>
      <c r="U487" s="140"/>
      <c r="V487" s="140"/>
      <c r="W487" s="140"/>
      <c r="X487" s="140"/>
      <c r="Y487" s="140"/>
      <c r="Z487" s="140"/>
      <c r="AA487" s="140"/>
      <c r="AB487" s="140"/>
      <c r="AC487" s="140"/>
      <c r="AD487" s="140"/>
      <c r="AE487" s="140"/>
      <c r="AF487" s="140"/>
      <c r="AG487" s="140"/>
      <c r="AH487" s="140"/>
      <c r="AI487" s="140"/>
      <c r="AJ487" s="140"/>
      <c r="AK487" s="140"/>
      <c r="AL487" s="126"/>
      <c r="AM487" s="134">
        <f t="shared" ref="AM487:AM550" ca="1" si="482">AM486</f>
        <v>3</v>
      </c>
    </row>
    <row r="488" spans="1:39">
      <c r="A488" s="135"/>
      <c r="B488" s="136"/>
      <c r="C488" s="136"/>
      <c r="D488" s="136"/>
      <c r="E488" s="137">
        <f>INT((F488-LOOKUP(F488,DATE(YEAR(F488)+{-1;0;1},1,3)-WEEKDAY(DATE(YEAR(F488)+{-1;0;1},1,3))+2))/7)+1</f>
        <v>52</v>
      </c>
      <c r="F488" s="131">
        <f t="shared" ref="F488" si="483">F486+1</f>
        <v>43099</v>
      </c>
      <c r="G488" s="132" t="s">
        <v>74</v>
      </c>
      <c r="H488" s="133"/>
      <c r="I488" s="133"/>
      <c r="J488" s="133"/>
      <c r="K488" s="133"/>
      <c r="L488" s="133"/>
      <c r="M488" s="133"/>
      <c r="N488" s="133"/>
      <c r="O488" s="133"/>
      <c r="P488" s="133"/>
      <c r="Q488" s="133"/>
      <c r="R488" s="133"/>
      <c r="S488" s="133"/>
      <c r="T488" s="133"/>
      <c r="U488" s="133"/>
      <c r="V488" s="133"/>
      <c r="W488" s="133"/>
      <c r="X488" s="133"/>
      <c r="Y488" s="133"/>
      <c r="Z488" s="133"/>
      <c r="AA488" s="133"/>
      <c r="AB488" s="133"/>
      <c r="AC488" s="133"/>
      <c r="AD488" s="133"/>
      <c r="AE488" s="133"/>
      <c r="AF488" s="133"/>
      <c r="AG488" s="133"/>
      <c r="AH488" s="133"/>
      <c r="AI488" s="133"/>
      <c r="AJ488" s="133"/>
      <c r="AK488" s="133"/>
      <c r="AL488" s="126"/>
      <c r="AM488" s="134">
        <f t="array" aca="1" ref="AM488" ca="1">IF(OR($F488=Fériés),0,IF(OR(TEXT(WEEKDAY($F488),"JJJJ")=Jours_chômés),1,3))</f>
        <v>1</v>
      </c>
    </row>
    <row r="489" spans="1:39">
      <c r="A489" s="135"/>
      <c r="B489" s="136"/>
      <c r="C489" s="136"/>
      <c r="D489" s="136"/>
      <c r="E489" s="137">
        <f>INT((F488-LOOKUP(F488,DATE(YEAR(F488)+{-1;0;1},1,3)-WEEKDAY(DATE(YEAR(F488)+{-1;0;1},1,3))+2))/7)+1</f>
        <v>52</v>
      </c>
      <c r="F489" s="138" t="str">
        <f ca="1">IF(ISERROR(VLOOKUP(F488,Fériés,1,FALSE)),PROPER(TEXT(F488,"JJJJ")),OFFSET(INDEX(Fériés,MATCH(F488,Fériés,0),),,1))</f>
        <v>Samedi</v>
      </c>
      <c r="G489" s="139" t="s">
        <v>121</v>
      </c>
      <c r="H489" s="140"/>
      <c r="I489" s="140"/>
      <c r="J489" s="140"/>
      <c r="K489" s="140"/>
      <c r="L489" s="140"/>
      <c r="M489" s="140"/>
      <c r="N489" s="140"/>
      <c r="O489" s="140"/>
      <c r="P489" s="140"/>
      <c r="Q489" s="140"/>
      <c r="R489" s="140"/>
      <c r="S489" s="140"/>
      <c r="T489" s="140"/>
      <c r="U489" s="140"/>
      <c r="V489" s="140"/>
      <c r="W489" s="140"/>
      <c r="X489" s="140"/>
      <c r="Y489" s="140"/>
      <c r="Z489" s="140"/>
      <c r="AA489" s="140"/>
      <c r="AB489" s="140"/>
      <c r="AC489" s="140"/>
      <c r="AD489" s="140"/>
      <c r="AE489" s="140"/>
      <c r="AF489" s="140"/>
      <c r="AG489" s="140"/>
      <c r="AH489" s="140"/>
      <c r="AI489" s="140"/>
      <c r="AJ489" s="140"/>
      <c r="AK489" s="140"/>
      <c r="AL489" s="126"/>
      <c r="AM489" s="134">
        <f t="shared" ref="AM489:AM552" ca="1" si="484">AM488</f>
        <v>1</v>
      </c>
    </row>
    <row r="490" spans="1:39" ht="15" customHeight="1">
      <c r="A490" s="135"/>
      <c r="B490" s="136"/>
      <c r="C490" s="136"/>
      <c r="D490" s="136"/>
      <c r="E490" s="137">
        <f>INT((F490-LOOKUP(F490,DATE(YEAR(F490)+{-1;0;1},1,3)-WEEKDAY(DATE(YEAR(F490)+{-1;0;1},1,3))+2))/7)+1</f>
        <v>52</v>
      </c>
      <c r="F490" s="131">
        <f t="shared" ref="F490" si="485">F488+1</f>
        <v>43100</v>
      </c>
      <c r="G490" s="132" t="s">
        <v>74</v>
      </c>
      <c r="H490" s="133"/>
      <c r="I490" s="133"/>
      <c r="J490" s="133"/>
      <c r="K490" s="133"/>
      <c r="L490" s="133"/>
      <c r="M490" s="133"/>
      <c r="N490" s="133"/>
      <c r="O490" s="133"/>
      <c r="P490" s="133"/>
      <c r="Q490" s="133"/>
      <c r="R490" s="133"/>
      <c r="S490" s="133"/>
      <c r="T490" s="133"/>
      <c r="U490" s="133"/>
      <c r="V490" s="133"/>
      <c r="W490" s="133"/>
      <c r="X490" s="133"/>
      <c r="Y490" s="133"/>
      <c r="Z490" s="133"/>
      <c r="AA490" s="133"/>
      <c r="AB490" s="133"/>
      <c r="AC490" s="133"/>
      <c r="AD490" s="133"/>
      <c r="AE490" s="133"/>
      <c r="AF490" s="133"/>
      <c r="AG490" s="133"/>
      <c r="AH490" s="133"/>
      <c r="AI490" s="133"/>
      <c r="AJ490" s="133"/>
      <c r="AK490" s="133"/>
      <c r="AL490" s="126"/>
      <c r="AM490" s="134">
        <f t="array" aca="1" ref="AM490" ca="1">IF(OR($F490=Fériés),0,IF(OR(TEXT(WEEKDAY($F490),"JJJJ")=Jours_chômés),1,3))</f>
        <v>1</v>
      </c>
    </row>
    <row r="491" spans="1:39">
      <c r="A491" s="135"/>
      <c r="B491" s="136"/>
      <c r="C491" s="136"/>
      <c r="D491" s="136"/>
      <c r="E491" s="137">
        <f>INT((F490-LOOKUP(F490,DATE(YEAR(F490)+{-1;0;1},1,3)-WEEKDAY(DATE(YEAR(F490)+{-1;0;1},1,3))+2))/7)+1</f>
        <v>52</v>
      </c>
      <c r="F491" s="138" t="str">
        <f ca="1">IF(ISERROR(VLOOKUP(F490,Fériés,1,FALSE)),PROPER(TEXT(F490,"JJJJ")),OFFSET(INDEX(Fériés,MATCH(F490,Fériés,0),),,1))</f>
        <v>Dimanche</v>
      </c>
      <c r="G491" s="139" t="s">
        <v>121</v>
      </c>
      <c r="H491" s="140"/>
      <c r="I491" s="140"/>
      <c r="J491" s="140"/>
      <c r="K491" s="140"/>
      <c r="L491" s="140"/>
      <c r="M491" s="140"/>
      <c r="N491" s="140"/>
      <c r="O491" s="140"/>
      <c r="P491" s="140"/>
      <c r="Q491" s="140"/>
      <c r="R491" s="140"/>
      <c r="S491" s="140"/>
      <c r="T491" s="140"/>
      <c r="U491" s="140"/>
      <c r="V491" s="140"/>
      <c r="W491" s="140"/>
      <c r="X491" s="140"/>
      <c r="Y491" s="140"/>
      <c r="Z491" s="140"/>
      <c r="AA491" s="140"/>
      <c r="AB491" s="140"/>
      <c r="AC491" s="140"/>
      <c r="AD491" s="140"/>
      <c r="AE491" s="140"/>
      <c r="AF491" s="140"/>
      <c r="AG491" s="140"/>
      <c r="AH491" s="140"/>
      <c r="AI491" s="140"/>
      <c r="AJ491" s="140"/>
      <c r="AK491" s="140"/>
      <c r="AL491" s="126"/>
      <c r="AM491" s="134">
        <f t="shared" ref="AM491:AM554" ca="1" si="486">AM490</f>
        <v>1</v>
      </c>
    </row>
    <row r="492" spans="1:39">
      <c r="A492" s="135"/>
      <c r="B492" s="136"/>
      <c r="C492" s="136"/>
      <c r="D492" s="136"/>
      <c r="E492" s="137">
        <f>INT((F492-LOOKUP(F492,DATE(YEAR(F492)+{-1;0;1},1,3)-WEEKDAY(DATE(YEAR(F492)+{-1;0;1},1,3))+2))/7)+1</f>
        <v>1</v>
      </c>
      <c r="F492" s="131">
        <f t="shared" ref="F492" si="487">F490+1</f>
        <v>43101</v>
      </c>
      <c r="G492" s="132" t="s">
        <v>74</v>
      </c>
      <c r="H492" s="133"/>
      <c r="I492" s="133"/>
      <c r="J492" s="133"/>
      <c r="K492" s="133"/>
      <c r="L492" s="133"/>
      <c r="M492" s="133"/>
      <c r="N492" s="133"/>
      <c r="O492" s="133"/>
      <c r="P492" s="133"/>
      <c r="Q492" s="133"/>
      <c r="R492" s="133"/>
      <c r="S492" s="133"/>
      <c r="T492" s="133"/>
      <c r="U492" s="133"/>
      <c r="V492" s="133"/>
      <c r="W492" s="133"/>
      <c r="X492" s="133"/>
      <c r="Y492" s="133"/>
      <c r="Z492" s="133"/>
      <c r="AA492" s="133"/>
      <c r="AB492" s="133"/>
      <c r="AC492" s="133"/>
      <c r="AD492" s="133"/>
      <c r="AE492" s="133"/>
      <c r="AF492" s="133"/>
      <c r="AG492" s="133"/>
      <c r="AH492" s="133"/>
      <c r="AI492" s="133"/>
      <c r="AJ492" s="133"/>
      <c r="AK492" s="133"/>
      <c r="AL492" s="126"/>
      <c r="AM492" s="134">
        <f t="array" aca="1" ref="AM492" ca="1">IF(OR($F492=Fériés),0,IF(OR(TEXT(WEEKDAY($F492),"JJJJ")=Jours_chômés),1,3))</f>
        <v>0</v>
      </c>
    </row>
    <row r="493" spans="1:39">
      <c r="A493" s="135"/>
      <c r="B493" s="136"/>
      <c r="C493" s="136"/>
      <c r="D493" s="136"/>
      <c r="E493" s="137">
        <f>INT((F492-LOOKUP(F492,DATE(YEAR(F492)+{-1;0;1},1,3)-WEEKDAY(DATE(YEAR(F492)+{-1;0;1},1,3))+2))/7)+1</f>
        <v>1</v>
      </c>
      <c r="F493" s="138" t="str">
        <f ca="1">IF(ISERROR(VLOOKUP(F492,Fériés,1,FALSE)),PROPER(TEXT(F492,"JJJJ")),OFFSET(INDEX(Fériés,MATCH(F492,Fériés,0),),,1))</f>
        <v>Jour de l'an 2018</v>
      </c>
      <c r="G493" s="139" t="s">
        <v>121</v>
      </c>
      <c r="H493" s="140"/>
      <c r="I493" s="140"/>
      <c r="J493" s="140"/>
      <c r="K493" s="140"/>
      <c r="L493" s="140"/>
      <c r="M493" s="140"/>
      <c r="N493" s="140"/>
      <c r="O493" s="140"/>
      <c r="P493" s="140"/>
      <c r="Q493" s="140"/>
      <c r="R493" s="140"/>
      <c r="S493" s="140"/>
      <c r="T493" s="140"/>
      <c r="U493" s="140"/>
      <c r="V493" s="140"/>
      <c r="W493" s="140"/>
      <c r="X493" s="140"/>
      <c r="Y493" s="140"/>
      <c r="Z493" s="140"/>
      <c r="AA493" s="140"/>
      <c r="AB493" s="140"/>
      <c r="AC493" s="140"/>
      <c r="AD493" s="140"/>
      <c r="AE493" s="140"/>
      <c r="AF493" s="140"/>
      <c r="AG493" s="140"/>
      <c r="AH493" s="140"/>
      <c r="AI493" s="140"/>
      <c r="AJ493" s="140"/>
      <c r="AK493" s="140"/>
      <c r="AL493" s="126"/>
      <c r="AM493" s="134">
        <f t="shared" ref="AM493:AM556" ca="1" si="488">AM492</f>
        <v>0</v>
      </c>
    </row>
    <row r="494" spans="1:39">
      <c r="A494" s="135"/>
      <c r="B494" s="136"/>
      <c r="C494" s="136"/>
      <c r="D494" s="136"/>
      <c r="E494" s="137">
        <f>INT((F494-LOOKUP(F494,DATE(YEAR(F494)+{-1;0;1},1,3)-WEEKDAY(DATE(YEAR(F494)+{-1;0;1},1,3))+2))/7)+1</f>
        <v>1</v>
      </c>
      <c r="F494" s="131">
        <f t="shared" ref="F494" si="489">F492+1</f>
        <v>43102</v>
      </c>
      <c r="G494" s="132" t="s">
        <v>74</v>
      </c>
      <c r="H494" s="133"/>
      <c r="I494" s="133"/>
      <c r="J494" s="133"/>
      <c r="K494" s="133"/>
      <c r="L494" s="133"/>
      <c r="M494" s="133"/>
      <c r="N494" s="133"/>
      <c r="O494" s="133"/>
      <c r="P494" s="133"/>
      <c r="Q494" s="133"/>
      <c r="R494" s="133"/>
      <c r="S494" s="133"/>
      <c r="T494" s="133"/>
      <c r="U494" s="133"/>
      <c r="V494" s="133"/>
      <c r="W494" s="133"/>
      <c r="X494" s="133"/>
      <c r="Y494" s="133"/>
      <c r="Z494" s="133"/>
      <c r="AA494" s="133"/>
      <c r="AB494" s="133"/>
      <c r="AC494" s="133"/>
      <c r="AD494" s="133"/>
      <c r="AE494" s="133"/>
      <c r="AF494" s="133"/>
      <c r="AG494" s="133"/>
      <c r="AH494" s="133"/>
      <c r="AI494" s="133"/>
      <c r="AJ494" s="133"/>
      <c r="AK494" s="133"/>
      <c r="AL494" s="126"/>
      <c r="AM494" s="134">
        <f t="array" aca="1" ref="AM494" ca="1">IF(OR($F494=Fériés),0,IF(OR(TEXT(WEEKDAY($F494),"JJJJ")=Jours_chômés),1,3))</f>
        <v>3</v>
      </c>
    </row>
    <row r="495" spans="1:39">
      <c r="A495" s="135"/>
      <c r="B495" s="136"/>
      <c r="C495" s="136"/>
      <c r="D495" s="136"/>
      <c r="E495" s="137">
        <f>INT((F494-LOOKUP(F494,DATE(YEAR(F494)+{-1;0;1},1,3)-WEEKDAY(DATE(YEAR(F494)+{-1;0;1},1,3))+2))/7)+1</f>
        <v>1</v>
      </c>
      <c r="F495" s="138" t="str">
        <f ca="1">IF(ISERROR(VLOOKUP(F494,Fériés,1,FALSE)),PROPER(TEXT(F494,"JJJJ")),OFFSET(INDEX(Fériés,MATCH(F494,Fériés,0),),,1))</f>
        <v>Mardi</v>
      </c>
      <c r="G495" s="139" t="s">
        <v>121</v>
      </c>
      <c r="H495" s="140"/>
      <c r="I495" s="140"/>
      <c r="J495" s="140"/>
      <c r="K495" s="140"/>
      <c r="L495" s="140"/>
      <c r="M495" s="140"/>
      <c r="N495" s="140"/>
      <c r="O495" s="140"/>
      <c r="P495" s="140"/>
      <c r="Q495" s="140"/>
      <c r="R495" s="140"/>
      <c r="S495" s="140"/>
      <c r="T495" s="140"/>
      <c r="U495" s="140"/>
      <c r="V495" s="140"/>
      <c r="W495" s="140"/>
      <c r="X495" s="140"/>
      <c r="Y495" s="140"/>
      <c r="Z495" s="140"/>
      <c r="AA495" s="140"/>
      <c r="AB495" s="140"/>
      <c r="AC495" s="140"/>
      <c r="AD495" s="140"/>
      <c r="AE495" s="140"/>
      <c r="AF495" s="140"/>
      <c r="AG495" s="140"/>
      <c r="AH495" s="140"/>
      <c r="AI495" s="140"/>
      <c r="AJ495" s="140"/>
      <c r="AK495" s="140"/>
      <c r="AL495" s="126"/>
      <c r="AM495" s="134">
        <f t="shared" ref="AM495:AM558" ca="1" si="490">AM494</f>
        <v>3</v>
      </c>
    </row>
    <row r="496" spans="1:39">
      <c r="A496" s="135"/>
      <c r="B496" s="136"/>
      <c r="C496" s="136"/>
      <c r="D496" s="136"/>
      <c r="E496" s="137">
        <f>INT((F496-LOOKUP(F496,DATE(YEAR(F496)+{-1;0;1},1,3)-WEEKDAY(DATE(YEAR(F496)+{-1;0;1},1,3))+2))/7)+1</f>
        <v>1</v>
      </c>
      <c r="F496" s="131">
        <f t="shared" ref="F496" si="491">F494+1</f>
        <v>43103</v>
      </c>
      <c r="G496" s="132" t="s">
        <v>74</v>
      </c>
      <c r="H496" s="133"/>
      <c r="I496" s="133"/>
      <c r="J496" s="133"/>
      <c r="K496" s="133"/>
      <c r="L496" s="133"/>
      <c r="M496" s="133"/>
      <c r="N496" s="133"/>
      <c r="O496" s="133"/>
      <c r="P496" s="133"/>
      <c r="Q496" s="133"/>
      <c r="R496" s="133"/>
      <c r="S496" s="133"/>
      <c r="T496" s="133"/>
      <c r="U496" s="133"/>
      <c r="V496" s="133"/>
      <c r="W496" s="133"/>
      <c r="X496" s="133"/>
      <c r="Y496" s="133"/>
      <c r="Z496" s="133"/>
      <c r="AA496" s="133"/>
      <c r="AB496" s="133"/>
      <c r="AC496" s="133"/>
      <c r="AD496" s="133"/>
      <c r="AE496" s="133"/>
      <c r="AF496" s="133"/>
      <c r="AG496" s="133"/>
      <c r="AH496" s="133"/>
      <c r="AI496" s="133"/>
      <c r="AJ496" s="133"/>
      <c r="AK496" s="133"/>
      <c r="AL496" s="126"/>
      <c r="AM496" s="134">
        <f t="array" aca="1" ref="AM496" ca="1">IF(OR($F496=Fériés),0,IF(OR(TEXT(WEEKDAY($F496),"JJJJ")=Jours_chômés),1,3))</f>
        <v>3</v>
      </c>
    </row>
    <row r="497" spans="1:39">
      <c r="A497" s="135"/>
      <c r="B497" s="136"/>
      <c r="C497" s="136"/>
      <c r="D497" s="136"/>
      <c r="E497" s="137">
        <f>INT((F496-LOOKUP(F496,DATE(YEAR(F496)+{-1;0;1},1,3)-WEEKDAY(DATE(YEAR(F496)+{-1;0;1},1,3))+2))/7)+1</f>
        <v>1</v>
      </c>
      <c r="F497" s="138" t="str">
        <f ca="1">IF(ISERROR(VLOOKUP(F496,Fériés,1,FALSE)),PROPER(TEXT(F496,"JJJJ")),OFFSET(INDEX(Fériés,MATCH(F496,Fériés,0),),,1))</f>
        <v>Mercredi</v>
      </c>
      <c r="G497" s="139" t="s">
        <v>121</v>
      </c>
      <c r="H497" s="140"/>
      <c r="I497" s="140"/>
      <c r="J497" s="140"/>
      <c r="K497" s="140"/>
      <c r="L497" s="140"/>
      <c r="M497" s="140"/>
      <c r="N497" s="140"/>
      <c r="O497" s="140"/>
      <c r="P497" s="140"/>
      <c r="Q497" s="140"/>
      <c r="R497" s="140"/>
      <c r="S497" s="140"/>
      <c r="T497" s="140"/>
      <c r="U497" s="140"/>
      <c r="V497" s="140"/>
      <c r="W497" s="140"/>
      <c r="X497" s="140"/>
      <c r="Y497" s="140"/>
      <c r="Z497" s="140"/>
      <c r="AA497" s="140"/>
      <c r="AB497" s="140"/>
      <c r="AC497" s="140"/>
      <c r="AD497" s="140"/>
      <c r="AE497" s="140"/>
      <c r="AF497" s="140"/>
      <c r="AG497" s="140"/>
      <c r="AH497" s="140"/>
      <c r="AI497" s="140"/>
      <c r="AJ497" s="140"/>
      <c r="AK497" s="140"/>
      <c r="AL497" s="126"/>
      <c r="AM497" s="134">
        <f t="shared" ref="AM497:AM560" ca="1" si="492">AM496</f>
        <v>3</v>
      </c>
    </row>
    <row r="498" spans="1:39">
      <c r="A498" s="135"/>
      <c r="B498" s="136"/>
      <c r="C498" s="136"/>
      <c r="D498" s="136"/>
      <c r="E498" s="137">
        <f>INT((F498-LOOKUP(F498,DATE(YEAR(F498)+{-1;0;1},1,3)-WEEKDAY(DATE(YEAR(F498)+{-1;0;1},1,3))+2))/7)+1</f>
        <v>1</v>
      </c>
      <c r="F498" s="131">
        <f t="shared" ref="F498" si="493">F496+1</f>
        <v>43104</v>
      </c>
      <c r="G498" s="132" t="s">
        <v>74</v>
      </c>
      <c r="H498" s="133"/>
      <c r="I498" s="133"/>
      <c r="J498" s="133"/>
      <c r="K498" s="133"/>
      <c r="L498" s="133"/>
      <c r="M498" s="133"/>
      <c r="N498" s="133"/>
      <c r="O498" s="133"/>
      <c r="P498" s="133"/>
      <c r="Q498" s="133"/>
      <c r="R498" s="133"/>
      <c r="S498" s="133"/>
      <c r="T498" s="133"/>
      <c r="U498" s="133"/>
      <c r="V498" s="133"/>
      <c r="W498" s="133"/>
      <c r="X498" s="133"/>
      <c r="Y498" s="133"/>
      <c r="Z498" s="133"/>
      <c r="AA498" s="133"/>
      <c r="AB498" s="133"/>
      <c r="AC498" s="133"/>
      <c r="AD498" s="133"/>
      <c r="AE498" s="133"/>
      <c r="AF498" s="133"/>
      <c r="AG498" s="133"/>
      <c r="AH498" s="133"/>
      <c r="AI498" s="133"/>
      <c r="AJ498" s="133"/>
      <c r="AK498" s="133"/>
      <c r="AL498" s="126"/>
      <c r="AM498" s="134">
        <f t="array" aca="1" ref="AM498" ca="1">IF(OR($F498=Fériés),0,IF(OR(TEXT(WEEKDAY($F498),"JJJJ")=Jours_chômés),1,3))</f>
        <v>3</v>
      </c>
    </row>
    <row r="499" spans="1:39">
      <c r="A499" s="135"/>
      <c r="B499" s="136"/>
      <c r="C499" s="136"/>
      <c r="D499" s="136"/>
      <c r="E499" s="137">
        <f>INT((F498-LOOKUP(F498,DATE(YEAR(F498)+{-1;0;1},1,3)-WEEKDAY(DATE(YEAR(F498)+{-1;0;1},1,3))+2))/7)+1</f>
        <v>1</v>
      </c>
      <c r="F499" s="138" t="str">
        <f ca="1">IF(ISERROR(VLOOKUP(F498,Fériés,1,FALSE)),PROPER(TEXT(F498,"JJJJ")),OFFSET(INDEX(Fériés,MATCH(F498,Fériés,0),),,1))</f>
        <v>Jeudi</v>
      </c>
      <c r="G499" s="139" t="s">
        <v>121</v>
      </c>
      <c r="H499" s="140"/>
      <c r="I499" s="140"/>
      <c r="J499" s="140"/>
      <c r="K499" s="140"/>
      <c r="L499" s="140"/>
      <c r="M499" s="140"/>
      <c r="N499" s="140"/>
      <c r="O499" s="140"/>
      <c r="P499" s="140"/>
      <c r="Q499" s="140"/>
      <c r="R499" s="140"/>
      <c r="S499" s="140"/>
      <c r="T499" s="140"/>
      <c r="U499" s="140"/>
      <c r="V499" s="140"/>
      <c r="W499" s="140"/>
      <c r="X499" s="140"/>
      <c r="Y499" s="140"/>
      <c r="Z499" s="140"/>
      <c r="AA499" s="140"/>
      <c r="AB499" s="140"/>
      <c r="AC499" s="140"/>
      <c r="AD499" s="140"/>
      <c r="AE499" s="140"/>
      <c r="AF499" s="140"/>
      <c r="AG499" s="140"/>
      <c r="AH499" s="140"/>
      <c r="AI499" s="140"/>
      <c r="AJ499" s="140"/>
      <c r="AK499" s="140"/>
      <c r="AL499" s="126"/>
      <c r="AM499" s="134">
        <f t="shared" ref="AM499:AM562" ca="1" si="494">AM498</f>
        <v>3</v>
      </c>
    </row>
    <row r="500" spans="1:39">
      <c r="A500" s="147" t="str">
        <f>UPPER(TEXT($F500,"MMMM"))&amp;" "&amp;YEAR($F500)</f>
        <v>JANVIER 2018</v>
      </c>
      <c r="B500" s="136"/>
      <c r="C500" s="136"/>
      <c r="D500" s="136"/>
      <c r="E500" s="137">
        <f>INT((F500-LOOKUP(F500,DATE(YEAR(F500)+{-1;0;1},1,3)-WEEKDAY(DATE(YEAR(F500)+{-1;0;1},1,3))+2))/7)+1</f>
        <v>1</v>
      </c>
      <c r="F500" s="131">
        <f t="shared" ref="F500" si="495">F498+1</f>
        <v>43105</v>
      </c>
      <c r="G500" s="132" t="s">
        <v>74</v>
      </c>
      <c r="H500" s="133"/>
      <c r="I500" s="133"/>
      <c r="J500" s="133"/>
      <c r="K500" s="133"/>
      <c r="L500" s="133"/>
      <c r="M500" s="133"/>
      <c r="N500" s="133"/>
      <c r="O500" s="133"/>
      <c r="P500" s="133"/>
      <c r="Q500" s="133"/>
      <c r="R500" s="133"/>
      <c r="S500" s="133"/>
      <c r="T500" s="133"/>
      <c r="U500" s="133"/>
      <c r="V500" s="133"/>
      <c r="W500" s="133"/>
      <c r="X500" s="133"/>
      <c r="Y500" s="133"/>
      <c r="Z500" s="133"/>
      <c r="AA500" s="133"/>
      <c r="AB500" s="133"/>
      <c r="AC500" s="133"/>
      <c r="AD500" s="133"/>
      <c r="AE500" s="133"/>
      <c r="AF500" s="133"/>
      <c r="AG500" s="133"/>
      <c r="AH500" s="133"/>
      <c r="AI500" s="133"/>
      <c r="AJ500" s="133"/>
      <c r="AK500" s="133"/>
      <c r="AL500" s="126"/>
      <c r="AM500" s="134">
        <f t="array" aca="1" ref="AM500" ca="1">IF(OR($F500=Fériés),0,IF(OR(TEXT(WEEKDAY($F500),"JJJJ")=Jours_chômés),1,3))</f>
        <v>3</v>
      </c>
    </row>
    <row r="501" spans="1:39">
      <c r="A501" s="147"/>
      <c r="B501" s="136"/>
      <c r="C501" s="136"/>
      <c r="D501" s="136"/>
      <c r="E501" s="137">
        <f>INT((F500-LOOKUP(F500,DATE(YEAR(F500)+{-1;0;1},1,3)-WEEKDAY(DATE(YEAR(F500)+{-1;0;1},1,3))+2))/7)+1</f>
        <v>1</v>
      </c>
      <c r="F501" s="138" t="str">
        <f ca="1">IF(ISERROR(VLOOKUP(F500,Fériés,1,FALSE)),PROPER(TEXT(F500,"JJJJ")),OFFSET(INDEX(Fériés,MATCH(F500,Fériés,0),),,1))</f>
        <v>Vendredi</v>
      </c>
      <c r="G501" s="139" t="s">
        <v>121</v>
      </c>
      <c r="H501" s="140"/>
      <c r="I501" s="140"/>
      <c r="J501" s="140"/>
      <c r="K501" s="140"/>
      <c r="L501" s="140"/>
      <c r="M501" s="140"/>
      <c r="N501" s="140"/>
      <c r="O501" s="140"/>
      <c r="P501" s="140"/>
      <c r="Q501" s="140"/>
      <c r="R501" s="140"/>
      <c r="S501" s="140"/>
      <c r="T501" s="140"/>
      <c r="U501" s="140"/>
      <c r="V501" s="140"/>
      <c r="W501" s="140"/>
      <c r="X501" s="140"/>
      <c r="Y501" s="140"/>
      <c r="Z501" s="140"/>
      <c r="AA501" s="140"/>
      <c r="AB501" s="140"/>
      <c r="AC501" s="140"/>
      <c r="AD501" s="140"/>
      <c r="AE501" s="140"/>
      <c r="AF501" s="140"/>
      <c r="AG501" s="140"/>
      <c r="AH501" s="140"/>
      <c r="AI501" s="140"/>
      <c r="AJ501" s="140"/>
      <c r="AK501" s="140"/>
      <c r="AL501" s="126"/>
      <c r="AM501" s="134">
        <f t="shared" ref="AM501:AM564" ca="1" si="496">AM500</f>
        <v>3</v>
      </c>
    </row>
    <row r="502" spans="1:39">
      <c r="A502" s="147"/>
      <c r="B502" s="136"/>
      <c r="C502" s="136"/>
      <c r="D502" s="136"/>
      <c r="E502" s="137">
        <f>INT((F502-LOOKUP(F502,DATE(YEAR(F502)+{-1;0;1},1,3)-WEEKDAY(DATE(YEAR(F502)+{-1;0;1},1,3))+2))/7)+1</f>
        <v>1</v>
      </c>
      <c r="F502" s="131">
        <f t="shared" ref="F502" si="497">F500+1</f>
        <v>43106</v>
      </c>
      <c r="G502" s="132" t="s">
        <v>74</v>
      </c>
      <c r="H502" s="133"/>
      <c r="I502" s="133"/>
      <c r="J502" s="133"/>
      <c r="K502" s="133"/>
      <c r="L502" s="133"/>
      <c r="M502" s="133"/>
      <c r="N502" s="133"/>
      <c r="O502" s="133"/>
      <c r="P502" s="133"/>
      <c r="Q502" s="133"/>
      <c r="R502" s="133"/>
      <c r="S502" s="133"/>
      <c r="T502" s="133"/>
      <c r="U502" s="133"/>
      <c r="V502" s="133"/>
      <c r="W502" s="133"/>
      <c r="X502" s="133"/>
      <c r="Y502" s="133"/>
      <c r="Z502" s="133"/>
      <c r="AA502" s="133"/>
      <c r="AB502" s="133"/>
      <c r="AC502" s="133"/>
      <c r="AD502" s="133"/>
      <c r="AE502" s="133"/>
      <c r="AF502" s="133"/>
      <c r="AG502" s="133"/>
      <c r="AH502" s="133"/>
      <c r="AI502" s="133"/>
      <c r="AJ502" s="133"/>
      <c r="AK502" s="133"/>
      <c r="AL502" s="126"/>
      <c r="AM502" s="134">
        <f t="array" aca="1" ref="AM502" ca="1">IF(OR($F502=Fériés),0,IF(OR(TEXT(WEEKDAY($F502),"JJJJ")=Jours_chômés),1,3))</f>
        <v>1</v>
      </c>
    </row>
    <row r="503" spans="1:39">
      <c r="A503" s="147"/>
      <c r="B503" s="136"/>
      <c r="C503" s="136"/>
      <c r="D503" s="136"/>
      <c r="E503" s="137">
        <f>INT((F502-LOOKUP(F502,DATE(YEAR(F502)+{-1;0;1},1,3)-WEEKDAY(DATE(YEAR(F502)+{-1;0;1},1,3))+2))/7)+1</f>
        <v>1</v>
      </c>
      <c r="F503" s="138" t="str">
        <f ca="1">IF(ISERROR(VLOOKUP(F502,Fériés,1,FALSE)),PROPER(TEXT(F502,"JJJJ")),OFFSET(INDEX(Fériés,MATCH(F502,Fériés,0),),,1))</f>
        <v>Samedi</v>
      </c>
      <c r="G503" s="139" t="s">
        <v>121</v>
      </c>
      <c r="H503" s="140"/>
      <c r="I503" s="140"/>
      <c r="J503" s="140"/>
      <c r="K503" s="140"/>
      <c r="L503" s="140"/>
      <c r="M503" s="140"/>
      <c r="N503" s="140"/>
      <c r="O503" s="140"/>
      <c r="P503" s="140"/>
      <c r="Q503" s="140"/>
      <c r="R503" s="140"/>
      <c r="S503" s="140"/>
      <c r="T503" s="140"/>
      <c r="U503" s="140"/>
      <c r="V503" s="140"/>
      <c r="W503" s="140"/>
      <c r="X503" s="140"/>
      <c r="Y503" s="140"/>
      <c r="Z503" s="140"/>
      <c r="AA503" s="140"/>
      <c r="AB503" s="140"/>
      <c r="AC503" s="140"/>
      <c r="AD503" s="140"/>
      <c r="AE503" s="140"/>
      <c r="AF503" s="140"/>
      <c r="AG503" s="140"/>
      <c r="AH503" s="140"/>
      <c r="AI503" s="140"/>
      <c r="AJ503" s="140"/>
      <c r="AK503" s="140"/>
      <c r="AL503" s="126"/>
      <c r="AM503" s="134">
        <f t="shared" ref="AM503:AM566" ca="1" si="498">AM502</f>
        <v>1</v>
      </c>
    </row>
    <row r="504" spans="1:39">
      <c r="A504" s="147"/>
      <c r="B504" s="136"/>
      <c r="C504" s="136"/>
      <c r="D504" s="136"/>
      <c r="E504" s="137">
        <f>INT((F504-LOOKUP(F504,DATE(YEAR(F504)+{-1;0;1},1,3)-WEEKDAY(DATE(YEAR(F504)+{-1;0;1},1,3))+2))/7)+1</f>
        <v>1</v>
      </c>
      <c r="F504" s="131">
        <f t="shared" ref="F504" si="499">F502+1</f>
        <v>43107</v>
      </c>
      <c r="G504" s="132" t="s">
        <v>74</v>
      </c>
      <c r="H504" s="133"/>
      <c r="I504" s="133"/>
      <c r="J504" s="133"/>
      <c r="K504" s="133"/>
      <c r="L504" s="133"/>
      <c r="M504" s="133"/>
      <c r="N504" s="133"/>
      <c r="O504" s="133"/>
      <c r="P504" s="133"/>
      <c r="Q504" s="133"/>
      <c r="R504" s="133"/>
      <c r="S504" s="133"/>
      <c r="T504" s="133"/>
      <c r="U504" s="133"/>
      <c r="V504" s="133"/>
      <c r="W504" s="133"/>
      <c r="X504" s="133"/>
      <c r="Y504" s="133"/>
      <c r="Z504" s="133"/>
      <c r="AA504" s="133"/>
      <c r="AB504" s="133"/>
      <c r="AC504" s="133"/>
      <c r="AD504" s="133"/>
      <c r="AE504" s="133"/>
      <c r="AF504" s="133"/>
      <c r="AG504" s="133"/>
      <c r="AH504" s="133"/>
      <c r="AI504" s="133"/>
      <c r="AJ504" s="133"/>
      <c r="AK504" s="133"/>
      <c r="AL504" s="126"/>
      <c r="AM504" s="134">
        <f t="array" aca="1" ref="AM504" ca="1">IF(OR($F504=Fériés),0,IF(OR(TEXT(WEEKDAY($F504),"JJJJ")=Jours_chômés),1,3))</f>
        <v>1</v>
      </c>
    </row>
    <row r="505" spans="1:39">
      <c r="A505" s="147"/>
      <c r="B505" s="136"/>
      <c r="C505" s="136"/>
      <c r="D505" s="136"/>
      <c r="E505" s="137">
        <f>INT((F504-LOOKUP(F504,DATE(YEAR(F504)+{-1;0;1},1,3)-WEEKDAY(DATE(YEAR(F504)+{-1;0;1},1,3))+2))/7)+1</f>
        <v>1</v>
      </c>
      <c r="F505" s="138" t="str">
        <f ca="1">IF(ISERROR(VLOOKUP(F504,Fériés,1,FALSE)),PROPER(TEXT(F504,"JJJJ")),OFFSET(INDEX(Fériés,MATCH(F504,Fériés,0),),,1))</f>
        <v>Dimanche</v>
      </c>
      <c r="G505" s="139" t="s">
        <v>121</v>
      </c>
      <c r="H505" s="140"/>
      <c r="I505" s="140"/>
      <c r="J505" s="140"/>
      <c r="K505" s="140"/>
      <c r="L505" s="140"/>
      <c r="M505" s="140"/>
      <c r="N505" s="140"/>
      <c r="O505" s="140"/>
      <c r="P505" s="140"/>
      <c r="Q505" s="140"/>
      <c r="R505" s="140"/>
      <c r="S505" s="140"/>
      <c r="T505" s="140"/>
      <c r="U505" s="140"/>
      <c r="V505" s="140"/>
      <c r="W505" s="140"/>
      <c r="X505" s="140"/>
      <c r="Y505" s="140"/>
      <c r="Z505" s="140"/>
      <c r="AA505" s="140"/>
      <c r="AB505" s="140"/>
      <c r="AC505" s="140"/>
      <c r="AD505" s="140"/>
      <c r="AE505" s="140"/>
      <c r="AF505" s="140"/>
      <c r="AG505" s="140"/>
      <c r="AH505" s="140"/>
      <c r="AI505" s="140"/>
      <c r="AJ505" s="140"/>
      <c r="AK505" s="140"/>
      <c r="AL505" s="126"/>
      <c r="AM505" s="134">
        <f t="shared" ref="AM505:AM568" ca="1" si="500">AM504</f>
        <v>1</v>
      </c>
    </row>
    <row r="506" spans="1:39">
      <c r="A506" s="147"/>
      <c r="B506" s="136"/>
      <c r="C506" s="136"/>
      <c r="D506" s="136"/>
      <c r="E506" s="137">
        <f>INT((F506-LOOKUP(F506,DATE(YEAR(F506)+{-1;0;1},1,3)-WEEKDAY(DATE(YEAR(F506)+{-1;0;1},1,3))+2))/7)+1</f>
        <v>2</v>
      </c>
      <c r="F506" s="131">
        <f t="shared" ref="F506" si="501">F504+1</f>
        <v>43108</v>
      </c>
      <c r="G506" s="132" t="s">
        <v>74</v>
      </c>
      <c r="H506" s="133"/>
      <c r="I506" s="133"/>
      <c r="J506" s="133"/>
      <c r="K506" s="133"/>
      <c r="L506" s="133"/>
      <c r="M506" s="133"/>
      <c r="N506" s="133"/>
      <c r="O506" s="133"/>
      <c r="P506" s="133"/>
      <c r="Q506" s="133"/>
      <c r="R506" s="133"/>
      <c r="S506" s="133"/>
      <c r="T506" s="133"/>
      <c r="U506" s="133"/>
      <c r="V506" s="133"/>
      <c r="W506" s="133"/>
      <c r="X506" s="133"/>
      <c r="Y506" s="133"/>
      <c r="Z506" s="133"/>
      <c r="AA506" s="133"/>
      <c r="AB506" s="133"/>
      <c r="AC506" s="133"/>
      <c r="AD506" s="133"/>
      <c r="AE506" s="133"/>
      <c r="AF506" s="133"/>
      <c r="AG506" s="133"/>
      <c r="AH506" s="133"/>
      <c r="AI506" s="133"/>
      <c r="AJ506" s="133"/>
      <c r="AK506" s="133"/>
      <c r="AL506" s="126"/>
      <c r="AM506" s="134">
        <f t="array" aca="1" ref="AM506" ca="1">IF(OR($F506=Fériés),0,IF(OR(TEXT(WEEKDAY($F506),"JJJJ")=Jours_chômés),1,3))</f>
        <v>3</v>
      </c>
    </row>
    <row r="507" spans="1:39">
      <c r="A507" s="147"/>
      <c r="B507" s="136"/>
      <c r="C507" s="136"/>
      <c r="D507" s="136"/>
      <c r="E507" s="137">
        <f>INT((F506-LOOKUP(F506,DATE(YEAR(F506)+{-1;0;1},1,3)-WEEKDAY(DATE(YEAR(F506)+{-1;0;1},1,3))+2))/7)+1</f>
        <v>2</v>
      </c>
      <c r="F507" s="138" t="str">
        <f ca="1">IF(ISERROR(VLOOKUP(F506,Fériés,1,FALSE)),PROPER(TEXT(F506,"JJJJ")),OFFSET(INDEX(Fériés,MATCH(F506,Fériés,0),),,1))</f>
        <v>Lundi</v>
      </c>
      <c r="G507" s="139" t="s">
        <v>121</v>
      </c>
      <c r="H507" s="140"/>
      <c r="I507" s="140"/>
      <c r="J507" s="140"/>
      <c r="K507" s="140"/>
      <c r="L507" s="140"/>
      <c r="M507" s="140"/>
      <c r="N507" s="140"/>
      <c r="O507" s="140"/>
      <c r="P507" s="140"/>
      <c r="Q507" s="140"/>
      <c r="R507" s="140"/>
      <c r="S507" s="140"/>
      <c r="T507" s="140"/>
      <c r="U507" s="140"/>
      <c r="V507" s="140"/>
      <c r="W507" s="140"/>
      <c r="X507" s="140"/>
      <c r="Y507" s="140"/>
      <c r="Z507" s="140"/>
      <c r="AA507" s="140"/>
      <c r="AB507" s="140"/>
      <c r="AC507" s="140"/>
      <c r="AD507" s="140"/>
      <c r="AE507" s="140"/>
      <c r="AF507" s="140"/>
      <c r="AG507" s="140"/>
      <c r="AH507" s="140"/>
      <c r="AI507" s="140"/>
      <c r="AJ507" s="140"/>
      <c r="AK507" s="140"/>
      <c r="AL507" s="126"/>
      <c r="AM507" s="134">
        <f t="shared" ref="AM507:AM570" ca="1" si="502">AM506</f>
        <v>3</v>
      </c>
    </row>
    <row r="508" spans="1:39">
      <c r="A508" s="147"/>
      <c r="B508" s="136"/>
      <c r="C508" s="136"/>
      <c r="D508" s="136"/>
      <c r="E508" s="137">
        <f>INT((F508-LOOKUP(F508,DATE(YEAR(F508)+{-1;0;1},1,3)-WEEKDAY(DATE(YEAR(F508)+{-1;0;1},1,3))+2))/7)+1</f>
        <v>2</v>
      </c>
      <c r="F508" s="131">
        <f t="shared" ref="F508" si="503">F506+1</f>
        <v>43109</v>
      </c>
      <c r="G508" s="132" t="s">
        <v>74</v>
      </c>
      <c r="H508" s="133"/>
      <c r="I508" s="133"/>
      <c r="J508" s="133"/>
      <c r="K508" s="133"/>
      <c r="L508" s="133"/>
      <c r="M508" s="133"/>
      <c r="N508" s="133"/>
      <c r="O508" s="133"/>
      <c r="P508" s="133"/>
      <c r="Q508" s="133"/>
      <c r="R508" s="133"/>
      <c r="S508" s="133"/>
      <c r="T508" s="133"/>
      <c r="U508" s="133"/>
      <c r="V508" s="133"/>
      <c r="W508" s="133"/>
      <c r="X508" s="133"/>
      <c r="Y508" s="133"/>
      <c r="Z508" s="133"/>
      <c r="AA508" s="133"/>
      <c r="AB508" s="133"/>
      <c r="AC508" s="133"/>
      <c r="AD508" s="133"/>
      <c r="AE508" s="133"/>
      <c r="AF508" s="133"/>
      <c r="AG508" s="133"/>
      <c r="AH508" s="133"/>
      <c r="AI508" s="133"/>
      <c r="AJ508" s="133"/>
      <c r="AK508" s="133"/>
      <c r="AL508" s="126"/>
      <c r="AM508" s="134">
        <f t="array" aca="1" ref="AM508" ca="1">IF(OR($F508=Fériés),0,IF(OR(TEXT(WEEKDAY($F508),"JJJJ")=Jours_chômés),1,3))</f>
        <v>3</v>
      </c>
    </row>
    <row r="509" spans="1:39">
      <c r="A509" s="147"/>
      <c r="B509" s="136"/>
      <c r="C509" s="136"/>
      <c r="D509" s="136"/>
      <c r="E509" s="137">
        <f>INT((F508-LOOKUP(F508,DATE(YEAR(F508)+{-1;0;1},1,3)-WEEKDAY(DATE(YEAR(F508)+{-1;0;1},1,3))+2))/7)+1</f>
        <v>2</v>
      </c>
      <c r="F509" s="138" t="str">
        <f ca="1">IF(ISERROR(VLOOKUP(F508,Fériés,1,FALSE)),PROPER(TEXT(F508,"JJJJ")),OFFSET(INDEX(Fériés,MATCH(F508,Fériés,0),),,1))</f>
        <v>Mardi</v>
      </c>
      <c r="G509" s="139" t="s">
        <v>121</v>
      </c>
      <c r="H509" s="140"/>
      <c r="I509" s="140"/>
      <c r="J509" s="140"/>
      <c r="K509" s="140"/>
      <c r="L509" s="140"/>
      <c r="M509" s="140"/>
      <c r="N509" s="140"/>
      <c r="O509" s="140"/>
      <c r="P509" s="140"/>
      <c r="Q509" s="140"/>
      <c r="R509" s="140"/>
      <c r="S509" s="140"/>
      <c r="T509" s="140"/>
      <c r="U509" s="140"/>
      <c r="V509" s="140"/>
      <c r="W509" s="140"/>
      <c r="X509" s="140"/>
      <c r="Y509" s="140"/>
      <c r="Z509" s="140"/>
      <c r="AA509" s="140"/>
      <c r="AB509" s="140"/>
      <c r="AC509" s="140"/>
      <c r="AD509" s="140"/>
      <c r="AE509" s="140"/>
      <c r="AF509" s="140"/>
      <c r="AG509" s="140"/>
      <c r="AH509" s="140"/>
      <c r="AI509" s="140"/>
      <c r="AJ509" s="140"/>
      <c r="AK509" s="140"/>
      <c r="AL509" s="126"/>
      <c r="AM509" s="134">
        <f t="shared" ref="AM509:AM572" ca="1" si="504">AM508</f>
        <v>3</v>
      </c>
    </row>
    <row r="510" spans="1:39">
      <c r="A510" s="147"/>
      <c r="B510" s="136"/>
      <c r="C510" s="136"/>
      <c r="D510" s="136"/>
      <c r="E510" s="137">
        <f>INT((F510-LOOKUP(F510,DATE(YEAR(F510)+{-1;0;1},1,3)-WEEKDAY(DATE(YEAR(F510)+{-1;0;1},1,3))+2))/7)+1</f>
        <v>2</v>
      </c>
      <c r="F510" s="131">
        <f t="shared" ref="F510" si="505">F508+1</f>
        <v>43110</v>
      </c>
      <c r="G510" s="132" t="s">
        <v>74</v>
      </c>
      <c r="H510" s="133"/>
      <c r="I510" s="133"/>
      <c r="J510" s="133"/>
      <c r="K510" s="133"/>
      <c r="L510" s="133"/>
      <c r="M510" s="133"/>
      <c r="N510" s="133"/>
      <c r="O510" s="133"/>
      <c r="P510" s="133"/>
      <c r="Q510" s="133"/>
      <c r="R510" s="133"/>
      <c r="S510" s="133"/>
      <c r="T510" s="133"/>
      <c r="U510" s="133"/>
      <c r="V510" s="133"/>
      <c r="W510" s="133"/>
      <c r="X510" s="133"/>
      <c r="Y510" s="133"/>
      <c r="Z510" s="133"/>
      <c r="AA510" s="133"/>
      <c r="AB510" s="133"/>
      <c r="AC510" s="133"/>
      <c r="AD510" s="133"/>
      <c r="AE510" s="133"/>
      <c r="AF510" s="133"/>
      <c r="AG510" s="133"/>
      <c r="AH510" s="133"/>
      <c r="AI510" s="133"/>
      <c r="AJ510" s="133"/>
      <c r="AK510" s="133"/>
      <c r="AL510" s="126"/>
      <c r="AM510" s="134">
        <f t="array" aca="1" ref="AM510" ca="1">IF(OR($F510=Fériés),0,IF(OR(TEXT(WEEKDAY($F510),"JJJJ")=Jours_chômés),1,3))</f>
        <v>3</v>
      </c>
    </row>
    <row r="511" spans="1:39">
      <c r="A511" s="147"/>
      <c r="B511" s="136"/>
      <c r="C511" s="136"/>
      <c r="D511" s="136"/>
      <c r="E511" s="137">
        <f>INT((F510-LOOKUP(F510,DATE(YEAR(F510)+{-1;0;1},1,3)-WEEKDAY(DATE(YEAR(F510)+{-1;0;1},1,3))+2))/7)+1</f>
        <v>2</v>
      </c>
      <c r="F511" s="138" t="str">
        <f ca="1">IF(ISERROR(VLOOKUP(F510,Fériés,1,FALSE)),PROPER(TEXT(F510,"JJJJ")),OFFSET(INDEX(Fériés,MATCH(F510,Fériés,0),),,1))</f>
        <v>Mercredi</v>
      </c>
      <c r="G511" s="139" t="s">
        <v>121</v>
      </c>
      <c r="H511" s="140"/>
      <c r="I511" s="140"/>
      <c r="J511" s="140"/>
      <c r="K511" s="140"/>
      <c r="L511" s="140"/>
      <c r="M511" s="140"/>
      <c r="N511" s="140"/>
      <c r="O511" s="140"/>
      <c r="P511" s="140"/>
      <c r="Q511" s="140"/>
      <c r="R511" s="140"/>
      <c r="S511" s="140"/>
      <c r="T511" s="140"/>
      <c r="U511" s="140"/>
      <c r="V511" s="140"/>
      <c r="W511" s="140"/>
      <c r="X511" s="140"/>
      <c r="Y511" s="140"/>
      <c r="Z511" s="140"/>
      <c r="AA511" s="140"/>
      <c r="AB511" s="140"/>
      <c r="AC511" s="140"/>
      <c r="AD511" s="140"/>
      <c r="AE511" s="140"/>
      <c r="AF511" s="140"/>
      <c r="AG511" s="140"/>
      <c r="AH511" s="140"/>
      <c r="AI511" s="140"/>
      <c r="AJ511" s="140"/>
      <c r="AK511" s="140"/>
      <c r="AL511" s="126"/>
      <c r="AM511" s="134">
        <f t="shared" ref="AM511:AM574" ca="1" si="506">AM510</f>
        <v>3</v>
      </c>
    </row>
    <row r="512" spans="1:39">
      <c r="A512" s="147"/>
      <c r="B512" s="136"/>
      <c r="C512" s="136"/>
      <c r="D512" s="136"/>
      <c r="E512" s="137">
        <f>INT((F512-LOOKUP(F512,DATE(YEAR(F512)+{-1;0;1},1,3)-WEEKDAY(DATE(YEAR(F512)+{-1;0;1},1,3))+2))/7)+1</f>
        <v>2</v>
      </c>
      <c r="F512" s="131">
        <f t="shared" ref="F512" si="507">F510+1</f>
        <v>43111</v>
      </c>
      <c r="G512" s="132" t="s">
        <v>74</v>
      </c>
      <c r="H512" s="133"/>
      <c r="I512" s="133"/>
      <c r="J512" s="133"/>
      <c r="K512" s="133"/>
      <c r="L512" s="133"/>
      <c r="M512" s="133"/>
      <c r="N512" s="133"/>
      <c r="O512" s="133"/>
      <c r="P512" s="133"/>
      <c r="Q512" s="133"/>
      <c r="R512" s="133"/>
      <c r="S512" s="133"/>
      <c r="T512" s="133"/>
      <c r="U512" s="133"/>
      <c r="V512" s="133"/>
      <c r="W512" s="133"/>
      <c r="X512" s="133"/>
      <c r="Y512" s="133"/>
      <c r="Z512" s="133"/>
      <c r="AA512" s="133"/>
      <c r="AB512" s="133"/>
      <c r="AC512" s="133"/>
      <c r="AD512" s="133"/>
      <c r="AE512" s="133"/>
      <c r="AF512" s="133"/>
      <c r="AG512" s="133"/>
      <c r="AH512" s="133"/>
      <c r="AI512" s="133"/>
      <c r="AJ512" s="133"/>
      <c r="AK512" s="133"/>
      <c r="AL512" s="126"/>
      <c r="AM512" s="134">
        <f t="array" aca="1" ref="AM512" ca="1">IF(OR($F512=Fériés),0,IF(OR(TEXT(WEEKDAY($F512),"JJJJ")=Jours_chômés),1,3))</f>
        <v>3</v>
      </c>
    </row>
    <row r="513" spans="1:39">
      <c r="A513" s="147"/>
      <c r="B513" s="136"/>
      <c r="C513" s="136"/>
      <c r="D513" s="136"/>
      <c r="E513" s="137">
        <f>INT((F512-LOOKUP(F512,DATE(YEAR(F512)+{-1;0;1},1,3)-WEEKDAY(DATE(YEAR(F512)+{-1;0;1},1,3))+2))/7)+1</f>
        <v>2</v>
      </c>
      <c r="F513" s="138" t="str">
        <f ca="1">IF(ISERROR(VLOOKUP(F512,Fériés,1,FALSE)),PROPER(TEXT(F512,"JJJJ")),OFFSET(INDEX(Fériés,MATCH(F512,Fériés,0),),,1))</f>
        <v>Jeudi</v>
      </c>
      <c r="G513" s="139" t="s">
        <v>121</v>
      </c>
      <c r="H513" s="140"/>
      <c r="I513" s="140"/>
      <c r="J513" s="140"/>
      <c r="K513" s="140"/>
      <c r="L513" s="140"/>
      <c r="M513" s="140"/>
      <c r="N513" s="140"/>
      <c r="O513" s="140"/>
      <c r="P513" s="140"/>
      <c r="Q513" s="140"/>
      <c r="R513" s="140"/>
      <c r="S513" s="140"/>
      <c r="T513" s="140"/>
      <c r="U513" s="140"/>
      <c r="V513" s="140"/>
      <c r="W513" s="140"/>
      <c r="X513" s="140"/>
      <c r="Y513" s="140"/>
      <c r="Z513" s="140"/>
      <c r="AA513" s="140"/>
      <c r="AB513" s="140"/>
      <c r="AC513" s="140"/>
      <c r="AD513" s="140"/>
      <c r="AE513" s="140"/>
      <c r="AF513" s="140"/>
      <c r="AG513" s="140"/>
      <c r="AH513" s="140"/>
      <c r="AI513" s="140"/>
      <c r="AJ513" s="140"/>
      <c r="AK513" s="140"/>
      <c r="AL513" s="126"/>
      <c r="AM513" s="134">
        <f t="shared" ref="AM513:AM576" ca="1" si="508">AM512</f>
        <v>3</v>
      </c>
    </row>
    <row r="514" spans="1:39">
      <c r="A514" s="147"/>
      <c r="B514" s="136"/>
      <c r="C514" s="136"/>
      <c r="D514" s="136"/>
      <c r="E514" s="137">
        <f>INT((F514-LOOKUP(F514,DATE(YEAR(F514)+{-1;0;1},1,3)-WEEKDAY(DATE(YEAR(F514)+{-1;0;1},1,3))+2))/7)+1</f>
        <v>2</v>
      </c>
      <c r="F514" s="131">
        <f t="shared" ref="F514" si="509">F512+1</f>
        <v>43112</v>
      </c>
      <c r="G514" s="132" t="s">
        <v>74</v>
      </c>
      <c r="H514" s="133"/>
      <c r="I514" s="133"/>
      <c r="J514" s="133"/>
      <c r="K514" s="133"/>
      <c r="L514" s="133"/>
      <c r="M514" s="133"/>
      <c r="N514" s="133"/>
      <c r="O514" s="133"/>
      <c r="P514" s="133"/>
      <c r="Q514" s="133"/>
      <c r="R514" s="133"/>
      <c r="S514" s="133"/>
      <c r="T514" s="133"/>
      <c r="U514" s="133"/>
      <c r="V514" s="133"/>
      <c r="W514" s="133"/>
      <c r="X514" s="133"/>
      <c r="Y514" s="133"/>
      <c r="Z514" s="133"/>
      <c r="AA514" s="133"/>
      <c r="AB514" s="133"/>
      <c r="AC514" s="133"/>
      <c r="AD514" s="133"/>
      <c r="AE514" s="133"/>
      <c r="AF514" s="133"/>
      <c r="AG514" s="133"/>
      <c r="AH514" s="133"/>
      <c r="AI514" s="133"/>
      <c r="AJ514" s="133"/>
      <c r="AK514" s="133"/>
      <c r="AL514" s="126"/>
      <c r="AM514" s="134">
        <f t="array" aca="1" ref="AM514" ca="1">IF(OR($F514=Fériés),0,IF(OR(TEXT(WEEKDAY($F514),"JJJJ")=Jours_chômés),1,3))</f>
        <v>3</v>
      </c>
    </row>
    <row r="515" spans="1:39">
      <c r="A515" s="147"/>
      <c r="B515" s="136"/>
      <c r="C515" s="136"/>
      <c r="D515" s="136"/>
      <c r="E515" s="137">
        <f>INT((F514-LOOKUP(F514,DATE(YEAR(F514)+{-1;0;1},1,3)-WEEKDAY(DATE(YEAR(F514)+{-1;0;1},1,3))+2))/7)+1</f>
        <v>2</v>
      </c>
      <c r="F515" s="138" t="str">
        <f ca="1">IF(ISERROR(VLOOKUP(F514,Fériés,1,FALSE)),PROPER(TEXT(F514,"JJJJ")),OFFSET(INDEX(Fériés,MATCH(F514,Fériés,0),),,1))</f>
        <v>Vendredi</v>
      </c>
      <c r="G515" s="139" t="s">
        <v>121</v>
      </c>
      <c r="H515" s="140"/>
      <c r="I515" s="140"/>
      <c r="J515" s="140"/>
      <c r="K515" s="140"/>
      <c r="L515" s="140"/>
      <c r="M515" s="140"/>
      <c r="N515" s="140"/>
      <c r="O515" s="140"/>
      <c r="P515" s="140"/>
      <c r="Q515" s="140"/>
      <c r="R515" s="140"/>
      <c r="S515" s="140"/>
      <c r="T515" s="140"/>
      <c r="U515" s="140"/>
      <c r="V515" s="140"/>
      <c r="W515" s="140"/>
      <c r="X515" s="140"/>
      <c r="Y515" s="140"/>
      <c r="Z515" s="140"/>
      <c r="AA515" s="140"/>
      <c r="AB515" s="140"/>
      <c r="AC515" s="140"/>
      <c r="AD515" s="140"/>
      <c r="AE515" s="140"/>
      <c r="AF515" s="140"/>
      <c r="AG515" s="140"/>
      <c r="AH515" s="140"/>
      <c r="AI515" s="140"/>
      <c r="AJ515" s="140"/>
      <c r="AK515" s="140"/>
      <c r="AL515" s="126"/>
      <c r="AM515" s="134">
        <f t="shared" ref="AM515:AM578" ca="1" si="510">AM514</f>
        <v>3</v>
      </c>
    </row>
    <row r="516" spans="1:39">
      <c r="A516" s="147"/>
      <c r="B516" s="136"/>
      <c r="C516" s="136"/>
      <c r="D516" s="136"/>
      <c r="E516" s="137">
        <f>INT((F516-LOOKUP(F516,DATE(YEAR(F516)+{-1;0;1},1,3)-WEEKDAY(DATE(YEAR(F516)+{-1;0;1},1,3))+2))/7)+1</f>
        <v>2</v>
      </c>
      <c r="F516" s="131">
        <f t="shared" ref="F516" si="511">F514+1</f>
        <v>43113</v>
      </c>
      <c r="G516" s="132" t="s">
        <v>74</v>
      </c>
      <c r="H516" s="133"/>
      <c r="I516" s="133"/>
      <c r="J516" s="133"/>
      <c r="K516" s="133"/>
      <c r="L516" s="133"/>
      <c r="M516" s="133"/>
      <c r="N516" s="133"/>
      <c r="O516" s="133"/>
      <c r="P516" s="133"/>
      <c r="Q516" s="133"/>
      <c r="R516" s="133"/>
      <c r="S516" s="133"/>
      <c r="T516" s="133"/>
      <c r="U516" s="133"/>
      <c r="V516" s="133"/>
      <c r="W516" s="133"/>
      <c r="X516" s="133"/>
      <c r="Y516" s="133"/>
      <c r="Z516" s="133"/>
      <c r="AA516" s="133"/>
      <c r="AB516" s="133"/>
      <c r="AC516" s="133"/>
      <c r="AD516" s="133"/>
      <c r="AE516" s="133"/>
      <c r="AF516" s="133"/>
      <c r="AG516" s="133"/>
      <c r="AH516" s="133"/>
      <c r="AI516" s="133"/>
      <c r="AJ516" s="133"/>
      <c r="AK516" s="133"/>
      <c r="AL516" s="126"/>
      <c r="AM516" s="134">
        <f t="array" aca="1" ref="AM516" ca="1">IF(OR($F516=Fériés),0,IF(OR(TEXT(WEEKDAY($F516),"JJJJ")=Jours_chômés),1,3))</f>
        <v>1</v>
      </c>
    </row>
    <row r="517" spans="1:39">
      <c r="A517" s="147"/>
      <c r="B517" s="136"/>
      <c r="C517" s="136"/>
      <c r="D517" s="136"/>
      <c r="E517" s="137">
        <f>INT((F516-LOOKUP(F516,DATE(YEAR(F516)+{-1;0;1},1,3)-WEEKDAY(DATE(YEAR(F516)+{-1;0;1},1,3))+2))/7)+1</f>
        <v>2</v>
      </c>
      <c r="F517" s="138" t="str">
        <f ca="1">IF(ISERROR(VLOOKUP(F516,Fériés,1,FALSE)),PROPER(TEXT(F516,"JJJJ")),OFFSET(INDEX(Fériés,MATCH(F516,Fériés,0),),,1))</f>
        <v>Samedi</v>
      </c>
      <c r="G517" s="139" t="s">
        <v>121</v>
      </c>
      <c r="H517" s="140"/>
      <c r="I517" s="140"/>
      <c r="J517" s="140"/>
      <c r="K517" s="140"/>
      <c r="L517" s="140"/>
      <c r="M517" s="140"/>
      <c r="N517" s="140"/>
      <c r="O517" s="140"/>
      <c r="P517" s="140"/>
      <c r="Q517" s="140"/>
      <c r="R517" s="140"/>
      <c r="S517" s="140"/>
      <c r="T517" s="140"/>
      <c r="U517" s="140"/>
      <c r="V517" s="140"/>
      <c r="W517" s="140"/>
      <c r="X517" s="140"/>
      <c r="Y517" s="140"/>
      <c r="Z517" s="140"/>
      <c r="AA517" s="140"/>
      <c r="AB517" s="140"/>
      <c r="AC517" s="140"/>
      <c r="AD517" s="140"/>
      <c r="AE517" s="140"/>
      <c r="AF517" s="140"/>
      <c r="AG517" s="140"/>
      <c r="AH517" s="140"/>
      <c r="AI517" s="140"/>
      <c r="AJ517" s="140"/>
      <c r="AK517" s="140"/>
      <c r="AL517" s="126"/>
      <c r="AM517" s="134">
        <f t="shared" ref="AM517:AM580" ca="1" si="512">AM516</f>
        <v>1</v>
      </c>
    </row>
    <row r="518" spans="1:39">
      <c r="A518" s="147"/>
      <c r="B518" s="136"/>
      <c r="C518" s="136"/>
      <c r="D518" s="136"/>
      <c r="E518" s="137">
        <f>INT((F518-LOOKUP(F518,DATE(YEAR(F518)+{-1;0;1},1,3)-WEEKDAY(DATE(YEAR(F518)+{-1;0;1},1,3))+2))/7)+1</f>
        <v>2</v>
      </c>
      <c r="F518" s="131">
        <f t="shared" ref="F518" si="513">F516+1</f>
        <v>43114</v>
      </c>
      <c r="G518" s="132" t="s">
        <v>74</v>
      </c>
      <c r="H518" s="133"/>
      <c r="I518" s="133"/>
      <c r="J518" s="133"/>
      <c r="K518" s="133"/>
      <c r="L518" s="133"/>
      <c r="M518" s="133"/>
      <c r="N518" s="133"/>
      <c r="O518" s="133"/>
      <c r="P518" s="133"/>
      <c r="Q518" s="133"/>
      <c r="R518" s="133"/>
      <c r="S518" s="133"/>
      <c r="T518" s="133"/>
      <c r="U518" s="133"/>
      <c r="V518" s="133"/>
      <c r="W518" s="133"/>
      <c r="X518" s="133"/>
      <c r="Y518" s="133"/>
      <c r="Z518" s="133"/>
      <c r="AA518" s="133"/>
      <c r="AB518" s="133"/>
      <c r="AC518" s="133"/>
      <c r="AD518" s="133"/>
      <c r="AE518" s="133"/>
      <c r="AF518" s="133"/>
      <c r="AG518" s="133"/>
      <c r="AH518" s="133"/>
      <c r="AI518" s="133"/>
      <c r="AJ518" s="133"/>
      <c r="AK518" s="133"/>
      <c r="AL518" s="126"/>
      <c r="AM518" s="134">
        <f t="array" aca="1" ref="AM518" ca="1">IF(OR($F518=Fériés),0,IF(OR(TEXT(WEEKDAY($F518),"JJJJ")=Jours_chômés),1,3))</f>
        <v>1</v>
      </c>
    </row>
    <row r="519" spans="1:39">
      <c r="A519" s="147"/>
      <c r="B519" s="136"/>
      <c r="C519" s="136"/>
      <c r="D519" s="136"/>
      <c r="E519" s="137">
        <f>INT((F518-LOOKUP(F518,DATE(YEAR(F518)+{-1;0;1},1,3)-WEEKDAY(DATE(YEAR(F518)+{-1;0;1},1,3))+2))/7)+1</f>
        <v>2</v>
      </c>
      <c r="F519" s="138" t="str">
        <f ca="1">IF(ISERROR(VLOOKUP(F518,Fériés,1,FALSE)),PROPER(TEXT(F518,"JJJJ")),OFFSET(INDEX(Fériés,MATCH(F518,Fériés,0),),,1))</f>
        <v>Dimanche</v>
      </c>
      <c r="G519" s="139" t="s">
        <v>121</v>
      </c>
      <c r="H519" s="140"/>
      <c r="I519" s="140"/>
      <c r="J519" s="140"/>
      <c r="K519" s="140"/>
      <c r="L519" s="140"/>
      <c r="M519" s="140"/>
      <c r="N519" s="140"/>
      <c r="O519" s="140"/>
      <c r="P519" s="140"/>
      <c r="Q519" s="140"/>
      <c r="R519" s="140"/>
      <c r="S519" s="140"/>
      <c r="T519" s="140"/>
      <c r="U519" s="140"/>
      <c r="V519" s="140"/>
      <c r="W519" s="140"/>
      <c r="X519" s="140"/>
      <c r="Y519" s="140"/>
      <c r="Z519" s="140"/>
      <c r="AA519" s="140"/>
      <c r="AB519" s="140"/>
      <c r="AC519" s="140"/>
      <c r="AD519" s="140"/>
      <c r="AE519" s="140"/>
      <c r="AF519" s="140"/>
      <c r="AG519" s="140"/>
      <c r="AH519" s="140"/>
      <c r="AI519" s="140"/>
      <c r="AJ519" s="140"/>
      <c r="AK519" s="140"/>
      <c r="AL519" s="126"/>
      <c r="AM519" s="134">
        <f t="shared" ref="AM519:AM582" ca="1" si="514">AM518</f>
        <v>1</v>
      </c>
    </row>
    <row r="520" spans="1:39">
      <c r="A520" s="147"/>
      <c r="B520" s="136"/>
      <c r="C520" s="136"/>
      <c r="D520" s="136"/>
      <c r="E520" s="137">
        <f>INT((F520-LOOKUP(F520,DATE(YEAR(F520)+{-1;0;1},1,3)-WEEKDAY(DATE(YEAR(F520)+{-1;0;1},1,3))+2))/7)+1</f>
        <v>3</v>
      </c>
      <c r="F520" s="131">
        <f t="shared" ref="F520" si="515">F518+1</f>
        <v>43115</v>
      </c>
      <c r="G520" s="132" t="s">
        <v>74</v>
      </c>
      <c r="H520" s="133"/>
      <c r="I520" s="133"/>
      <c r="J520" s="133"/>
      <c r="K520" s="133"/>
      <c r="L520" s="133"/>
      <c r="M520" s="133"/>
      <c r="N520" s="133"/>
      <c r="O520" s="133"/>
      <c r="P520" s="133"/>
      <c r="Q520" s="133"/>
      <c r="R520" s="133"/>
      <c r="S520" s="133"/>
      <c r="T520" s="133"/>
      <c r="U520" s="133"/>
      <c r="V520" s="133"/>
      <c r="W520" s="133"/>
      <c r="X520" s="133"/>
      <c r="Y520" s="133"/>
      <c r="Z520" s="133"/>
      <c r="AA520" s="133"/>
      <c r="AB520" s="133"/>
      <c r="AC520" s="133"/>
      <c r="AD520" s="133"/>
      <c r="AE520" s="133"/>
      <c r="AF520" s="133"/>
      <c r="AG520" s="133"/>
      <c r="AH520" s="133"/>
      <c r="AI520" s="133"/>
      <c r="AJ520" s="133"/>
      <c r="AK520" s="133"/>
      <c r="AL520" s="126"/>
      <c r="AM520" s="134">
        <f t="array" aca="1" ref="AM520" ca="1">IF(OR($F520=Fériés),0,IF(OR(TEXT(WEEKDAY($F520),"JJJJ")=Jours_chômés),1,3))</f>
        <v>3</v>
      </c>
    </row>
    <row r="521" spans="1:39">
      <c r="A521" s="147"/>
      <c r="B521" s="136"/>
      <c r="C521" s="136"/>
      <c r="D521" s="136"/>
      <c r="E521" s="137">
        <f>INT((F520-LOOKUP(F520,DATE(YEAR(F520)+{-1;0;1},1,3)-WEEKDAY(DATE(YEAR(F520)+{-1;0;1},1,3))+2))/7)+1</f>
        <v>3</v>
      </c>
      <c r="F521" s="138" t="str">
        <f ca="1">IF(ISERROR(VLOOKUP(F520,Fériés,1,FALSE)),PROPER(TEXT(F520,"JJJJ")),OFFSET(INDEX(Fériés,MATCH(F520,Fériés,0),),,1))</f>
        <v>Lundi</v>
      </c>
      <c r="G521" s="139" t="s">
        <v>121</v>
      </c>
      <c r="H521" s="140"/>
      <c r="I521" s="140"/>
      <c r="J521" s="140"/>
      <c r="K521" s="140"/>
      <c r="L521" s="140"/>
      <c r="M521" s="140"/>
      <c r="N521" s="140"/>
      <c r="O521" s="140"/>
      <c r="P521" s="140"/>
      <c r="Q521" s="140"/>
      <c r="R521" s="140"/>
      <c r="S521" s="140"/>
      <c r="T521" s="140"/>
      <c r="U521" s="140"/>
      <c r="V521" s="140"/>
      <c r="W521" s="140"/>
      <c r="X521" s="140"/>
      <c r="Y521" s="140"/>
      <c r="Z521" s="140"/>
      <c r="AA521" s="140"/>
      <c r="AB521" s="140"/>
      <c r="AC521" s="140"/>
      <c r="AD521" s="140"/>
      <c r="AE521" s="140"/>
      <c r="AF521" s="140"/>
      <c r="AG521" s="140"/>
      <c r="AH521" s="140"/>
      <c r="AI521" s="140"/>
      <c r="AJ521" s="140"/>
      <c r="AK521" s="140"/>
      <c r="AL521" s="126"/>
      <c r="AM521" s="134">
        <f t="shared" ref="AM521:AM584" ca="1" si="516">AM520</f>
        <v>3</v>
      </c>
    </row>
    <row r="522" spans="1:39">
      <c r="A522" s="147"/>
      <c r="B522" s="136"/>
      <c r="C522" s="136"/>
      <c r="D522" s="136"/>
      <c r="E522" s="137">
        <f>INT((F522-LOOKUP(F522,DATE(YEAR(F522)+{-1;0;1},1,3)-WEEKDAY(DATE(YEAR(F522)+{-1;0;1},1,3))+2))/7)+1</f>
        <v>3</v>
      </c>
      <c r="F522" s="131">
        <f t="shared" ref="F522" si="517">F520+1</f>
        <v>43116</v>
      </c>
      <c r="G522" s="132" t="s">
        <v>74</v>
      </c>
      <c r="H522" s="133"/>
      <c r="I522" s="133"/>
      <c r="J522" s="133"/>
      <c r="K522" s="133"/>
      <c r="L522" s="133"/>
      <c r="M522" s="133"/>
      <c r="N522" s="133"/>
      <c r="O522" s="133"/>
      <c r="P522" s="133"/>
      <c r="Q522" s="133"/>
      <c r="R522" s="133"/>
      <c r="S522" s="133"/>
      <c r="T522" s="133"/>
      <c r="U522" s="133"/>
      <c r="V522" s="133"/>
      <c r="W522" s="133"/>
      <c r="X522" s="133"/>
      <c r="Y522" s="133"/>
      <c r="Z522" s="133"/>
      <c r="AA522" s="133"/>
      <c r="AB522" s="133"/>
      <c r="AC522" s="133"/>
      <c r="AD522" s="133"/>
      <c r="AE522" s="133"/>
      <c r="AF522" s="133"/>
      <c r="AG522" s="133"/>
      <c r="AH522" s="133"/>
      <c r="AI522" s="133"/>
      <c r="AJ522" s="133"/>
      <c r="AK522" s="133"/>
      <c r="AL522" s="126"/>
      <c r="AM522" s="134">
        <f t="array" aca="1" ref="AM522" ca="1">IF(OR($F522=Fériés),0,IF(OR(TEXT(WEEKDAY($F522),"JJJJ")=Jours_chômés),1,3))</f>
        <v>3</v>
      </c>
    </row>
    <row r="523" spans="1:39">
      <c r="A523" s="147"/>
      <c r="B523" s="136"/>
      <c r="C523" s="136"/>
      <c r="D523" s="136"/>
      <c r="E523" s="137">
        <f>INT((F522-LOOKUP(F522,DATE(YEAR(F522)+{-1;0;1},1,3)-WEEKDAY(DATE(YEAR(F522)+{-1;0;1},1,3))+2))/7)+1</f>
        <v>3</v>
      </c>
      <c r="F523" s="138" t="str">
        <f ca="1">IF(ISERROR(VLOOKUP(F522,Fériés,1,FALSE)),PROPER(TEXT(F522,"JJJJ")),OFFSET(INDEX(Fériés,MATCH(F522,Fériés,0),),,1))</f>
        <v>Mardi</v>
      </c>
      <c r="G523" s="139" t="s">
        <v>121</v>
      </c>
      <c r="H523" s="140"/>
      <c r="I523" s="140"/>
      <c r="J523" s="140"/>
      <c r="K523" s="140"/>
      <c r="L523" s="140"/>
      <c r="M523" s="140"/>
      <c r="N523" s="140"/>
      <c r="O523" s="140"/>
      <c r="P523" s="140"/>
      <c r="Q523" s="140"/>
      <c r="R523" s="140"/>
      <c r="S523" s="140"/>
      <c r="T523" s="140"/>
      <c r="U523" s="140"/>
      <c r="V523" s="140"/>
      <c r="W523" s="140"/>
      <c r="X523" s="140"/>
      <c r="Y523" s="140"/>
      <c r="Z523" s="140"/>
      <c r="AA523" s="140"/>
      <c r="AB523" s="140"/>
      <c r="AC523" s="140"/>
      <c r="AD523" s="140"/>
      <c r="AE523" s="140"/>
      <c r="AF523" s="140"/>
      <c r="AG523" s="140"/>
      <c r="AH523" s="140"/>
      <c r="AI523" s="140"/>
      <c r="AJ523" s="140"/>
      <c r="AK523" s="140"/>
      <c r="AL523" s="126"/>
      <c r="AM523" s="134">
        <f t="shared" ref="AM523:AM586" ca="1" si="518">AM522</f>
        <v>3</v>
      </c>
    </row>
    <row r="524" spans="1:39">
      <c r="A524" s="147"/>
      <c r="B524" s="136"/>
      <c r="C524" s="136"/>
      <c r="D524" s="136"/>
      <c r="E524" s="137">
        <f>INT((F524-LOOKUP(F524,DATE(YEAR(F524)+{-1;0;1},1,3)-WEEKDAY(DATE(YEAR(F524)+{-1;0;1},1,3))+2))/7)+1</f>
        <v>3</v>
      </c>
      <c r="F524" s="131">
        <f t="shared" ref="F524" si="519">F522+1</f>
        <v>43117</v>
      </c>
      <c r="G524" s="132" t="s">
        <v>74</v>
      </c>
      <c r="H524" s="133"/>
      <c r="I524" s="133"/>
      <c r="J524" s="133"/>
      <c r="K524" s="133"/>
      <c r="L524" s="133"/>
      <c r="M524" s="133"/>
      <c r="N524" s="133"/>
      <c r="O524" s="133"/>
      <c r="P524" s="133"/>
      <c r="Q524" s="133"/>
      <c r="R524" s="133"/>
      <c r="S524" s="133"/>
      <c r="T524" s="133"/>
      <c r="U524" s="133"/>
      <c r="V524" s="133"/>
      <c r="W524" s="133"/>
      <c r="X524" s="133"/>
      <c r="Y524" s="133"/>
      <c r="Z524" s="133"/>
      <c r="AA524" s="133"/>
      <c r="AB524" s="133"/>
      <c r="AC524" s="133"/>
      <c r="AD524" s="133"/>
      <c r="AE524" s="133"/>
      <c r="AF524" s="133"/>
      <c r="AG524" s="133"/>
      <c r="AH524" s="133"/>
      <c r="AI524" s="133"/>
      <c r="AJ524" s="133"/>
      <c r="AK524" s="133"/>
      <c r="AL524" s="126"/>
      <c r="AM524" s="134">
        <f t="array" aca="1" ref="AM524" ca="1">IF(OR($F524=Fériés),0,IF(OR(TEXT(WEEKDAY($F524),"JJJJ")=Jours_chômés),1,3))</f>
        <v>3</v>
      </c>
    </row>
    <row r="525" spans="1:39">
      <c r="A525" s="147"/>
      <c r="B525" s="136"/>
      <c r="C525" s="136"/>
      <c r="D525" s="136"/>
      <c r="E525" s="137">
        <f>INT((F524-LOOKUP(F524,DATE(YEAR(F524)+{-1;0;1},1,3)-WEEKDAY(DATE(YEAR(F524)+{-1;0;1},1,3))+2))/7)+1</f>
        <v>3</v>
      </c>
      <c r="F525" s="138" t="str">
        <f ca="1">IF(ISERROR(VLOOKUP(F524,Fériés,1,FALSE)),PROPER(TEXT(F524,"JJJJ")),OFFSET(INDEX(Fériés,MATCH(F524,Fériés,0),),,1))</f>
        <v>Mercredi</v>
      </c>
      <c r="G525" s="139" t="s">
        <v>121</v>
      </c>
      <c r="H525" s="140"/>
      <c r="I525" s="140"/>
      <c r="J525" s="140"/>
      <c r="K525" s="140"/>
      <c r="L525" s="140"/>
      <c r="M525" s="140"/>
      <c r="N525" s="140"/>
      <c r="O525" s="140"/>
      <c r="P525" s="140"/>
      <c r="Q525" s="140"/>
      <c r="R525" s="140"/>
      <c r="S525" s="140"/>
      <c r="T525" s="140"/>
      <c r="U525" s="140"/>
      <c r="V525" s="140"/>
      <c r="W525" s="140"/>
      <c r="X525" s="140"/>
      <c r="Y525" s="140"/>
      <c r="Z525" s="140"/>
      <c r="AA525" s="140"/>
      <c r="AB525" s="140"/>
      <c r="AC525" s="140"/>
      <c r="AD525" s="140"/>
      <c r="AE525" s="140"/>
      <c r="AF525" s="140"/>
      <c r="AG525" s="140"/>
      <c r="AH525" s="140"/>
      <c r="AI525" s="140"/>
      <c r="AJ525" s="140"/>
      <c r="AK525" s="140"/>
      <c r="AL525" s="126"/>
      <c r="AM525" s="134">
        <f t="shared" ref="AM525:AM588" ca="1" si="520">AM524</f>
        <v>3</v>
      </c>
    </row>
    <row r="526" spans="1:39">
      <c r="A526" s="147"/>
      <c r="B526" s="136"/>
      <c r="C526" s="136"/>
      <c r="D526" s="136"/>
      <c r="E526" s="137">
        <f>INT((F526-LOOKUP(F526,DATE(YEAR(F526)+{-1;0;1},1,3)-WEEKDAY(DATE(YEAR(F526)+{-1;0;1},1,3))+2))/7)+1</f>
        <v>3</v>
      </c>
      <c r="F526" s="131">
        <f t="shared" ref="F526" si="521">F524+1</f>
        <v>43118</v>
      </c>
      <c r="G526" s="132" t="s">
        <v>74</v>
      </c>
      <c r="H526" s="133"/>
      <c r="I526" s="133"/>
      <c r="J526" s="133"/>
      <c r="K526" s="133"/>
      <c r="L526" s="133"/>
      <c r="M526" s="133"/>
      <c r="N526" s="133"/>
      <c r="O526" s="133"/>
      <c r="P526" s="133"/>
      <c r="Q526" s="133"/>
      <c r="R526" s="133"/>
      <c r="S526" s="133"/>
      <c r="T526" s="133"/>
      <c r="U526" s="133"/>
      <c r="V526" s="133"/>
      <c r="W526" s="133"/>
      <c r="X526" s="133"/>
      <c r="Y526" s="133"/>
      <c r="Z526" s="133"/>
      <c r="AA526" s="133"/>
      <c r="AB526" s="133"/>
      <c r="AC526" s="133"/>
      <c r="AD526" s="133"/>
      <c r="AE526" s="133"/>
      <c r="AF526" s="133"/>
      <c r="AG526" s="133"/>
      <c r="AH526" s="133"/>
      <c r="AI526" s="133"/>
      <c r="AJ526" s="133"/>
      <c r="AK526" s="133"/>
      <c r="AL526" s="126"/>
      <c r="AM526" s="134">
        <f t="array" aca="1" ref="AM526" ca="1">IF(OR($F526=Fériés),0,IF(OR(TEXT(WEEKDAY($F526),"JJJJ")=Jours_chômés),1,3))</f>
        <v>3</v>
      </c>
    </row>
    <row r="527" spans="1:39">
      <c r="A527" s="147"/>
      <c r="B527" s="136"/>
      <c r="C527" s="136"/>
      <c r="D527" s="136"/>
      <c r="E527" s="137">
        <f>INT((F526-LOOKUP(F526,DATE(YEAR(F526)+{-1;0;1},1,3)-WEEKDAY(DATE(YEAR(F526)+{-1;0;1},1,3))+2))/7)+1</f>
        <v>3</v>
      </c>
      <c r="F527" s="138" t="str">
        <f ca="1">IF(ISERROR(VLOOKUP(F526,Fériés,1,FALSE)),PROPER(TEXT(F526,"JJJJ")),OFFSET(INDEX(Fériés,MATCH(F526,Fériés,0),),,1))</f>
        <v>Jeudi</v>
      </c>
      <c r="G527" s="139" t="s">
        <v>121</v>
      </c>
      <c r="H527" s="140"/>
      <c r="I527" s="140"/>
      <c r="J527" s="140"/>
      <c r="K527" s="140"/>
      <c r="L527" s="140"/>
      <c r="M527" s="140"/>
      <c r="N527" s="140"/>
      <c r="O527" s="140"/>
      <c r="P527" s="140"/>
      <c r="Q527" s="140"/>
      <c r="R527" s="140"/>
      <c r="S527" s="140"/>
      <c r="T527" s="140"/>
      <c r="U527" s="140"/>
      <c r="V527" s="140"/>
      <c r="W527" s="140"/>
      <c r="X527" s="140"/>
      <c r="Y527" s="140"/>
      <c r="Z527" s="140"/>
      <c r="AA527" s="140"/>
      <c r="AB527" s="140"/>
      <c r="AC527" s="140"/>
      <c r="AD527" s="140"/>
      <c r="AE527" s="140"/>
      <c r="AF527" s="140"/>
      <c r="AG527" s="140"/>
      <c r="AH527" s="140"/>
      <c r="AI527" s="140"/>
      <c r="AJ527" s="140"/>
      <c r="AK527" s="140"/>
      <c r="AL527" s="126"/>
      <c r="AM527" s="134">
        <f t="shared" ref="AM527:AM590" ca="1" si="522">AM526</f>
        <v>3</v>
      </c>
    </row>
    <row r="528" spans="1:39">
      <c r="A528" s="147"/>
      <c r="B528" s="136"/>
      <c r="C528" s="136"/>
      <c r="D528" s="136"/>
      <c r="E528" s="137">
        <f>INT((F528-LOOKUP(F528,DATE(YEAR(F528)+{-1;0;1},1,3)-WEEKDAY(DATE(YEAR(F528)+{-1;0;1},1,3))+2))/7)+1</f>
        <v>3</v>
      </c>
      <c r="F528" s="131">
        <f t="shared" ref="F528" si="523">F526+1</f>
        <v>43119</v>
      </c>
      <c r="G528" s="132" t="s">
        <v>74</v>
      </c>
      <c r="H528" s="133"/>
      <c r="I528" s="133"/>
      <c r="J528" s="133"/>
      <c r="K528" s="133"/>
      <c r="L528" s="133"/>
      <c r="M528" s="133"/>
      <c r="N528" s="133"/>
      <c r="O528" s="133"/>
      <c r="P528" s="133"/>
      <c r="Q528" s="133"/>
      <c r="R528" s="133"/>
      <c r="S528" s="133"/>
      <c r="T528" s="133"/>
      <c r="U528" s="133"/>
      <c r="V528" s="133"/>
      <c r="W528" s="133"/>
      <c r="X528" s="133"/>
      <c r="Y528" s="133"/>
      <c r="Z528" s="133"/>
      <c r="AA528" s="133"/>
      <c r="AB528" s="133"/>
      <c r="AC528" s="133"/>
      <c r="AD528" s="133"/>
      <c r="AE528" s="133"/>
      <c r="AF528" s="133"/>
      <c r="AG528" s="133"/>
      <c r="AH528" s="133"/>
      <c r="AI528" s="133"/>
      <c r="AJ528" s="133"/>
      <c r="AK528" s="133"/>
      <c r="AL528" s="126"/>
      <c r="AM528" s="134">
        <f t="array" aca="1" ref="AM528" ca="1">IF(OR($F528=Fériés),0,IF(OR(TEXT(WEEKDAY($F528),"JJJJ")=Jours_chômés),1,3))</f>
        <v>3</v>
      </c>
    </row>
    <row r="529" spans="1:39">
      <c r="A529" s="147"/>
      <c r="B529" s="136"/>
      <c r="C529" s="136"/>
      <c r="D529" s="136"/>
      <c r="E529" s="137">
        <f>INT((F528-LOOKUP(F528,DATE(YEAR(F528)+{-1;0;1},1,3)-WEEKDAY(DATE(YEAR(F528)+{-1;0;1},1,3))+2))/7)+1</f>
        <v>3</v>
      </c>
      <c r="F529" s="138" t="str">
        <f ca="1">IF(ISERROR(VLOOKUP(F528,Fériés,1,FALSE)),PROPER(TEXT(F528,"JJJJ")),OFFSET(INDEX(Fériés,MATCH(F528,Fériés,0),),,1))</f>
        <v>Vendredi</v>
      </c>
      <c r="G529" s="139" t="s">
        <v>121</v>
      </c>
      <c r="H529" s="140"/>
      <c r="I529" s="140"/>
      <c r="J529" s="140"/>
      <c r="K529" s="140"/>
      <c r="L529" s="140"/>
      <c r="M529" s="140"/>
      <c r="N529" s="140"/>
      <c r="O529" s="140"/>
      <c r="P529" s="140"/>
      <c r="Q529" s="140"/>
      <c r="R529" s="140"/>
      <c r="S529" s="140"/>
      <c r="T529" s="140"/>
      <c r="U529" s="140"/>
      <c r="V529" s="140"/>
      <c r="W529" s="140"/>
      <c r="X529" s="140"/>
      <c r="Y529" s="140"/>
      <c r="Z529" s="140"/>
      <c r="AA529" s="140"/>
      <c r="AB529" s="140"/>
      <c r="AC529" s="140"/>
      <c r="AD529" s="140"/>
      <c r="AE529" s="140"/>
      <c r="AF529" s="140"/>
      <c r="AG529" s="140"/>
      <c r="AH529" s="140"/>
      <c r="AI529" s="140"/>
      <c r="AJ529" s="140"/>
      <c r="AK529" s="140"/>
      <c r="AL529" s="126"/>
      <c r="AM529" s="134">
        <f t="shared" ref="AM529:AM592" ca="1" si="524">AM528</f>
        <v>3</v>
      </c>
    </row>
    <row r="530" spans="1:39">
      <c r="A530" s="147"/>
      <c r="B530" s="136"/>
      <c r="C530" s="136"/>
      <c r="D530" s="136"/>
      <c r="E530" s="137">
        <f>INT((F530-LOOKUP(F530,DATE(YEAR(F530)+{-1;0;1},1,3)-WEEKDAY(DATE(YEAR(F530)+{-1;0;1},1,3))+2))/7)+1</f>
        <v>3</v>
      </c>
      <c r="F530" s="131">
        <f t="shared" ref="F530" si="525">F528+1</f>
        <v>43120</v>
      </c>
      <c r="G530" s="132" t="s">
        <v>74</v>
      </c>
      <c r="H530" s="133"/>
      <c r="I530" s="133"/>
      <c r="J530" s="133"/>
      <c r="K530" s="133"/>
      <c r="L530" s="133"/>
      <c r="M530" s="133"/>
      <c r="N530" s="133"/>
      <c r="O530" s="133"/>
      <c r="P530" s="133"/>
      <c r="Q530" s="133"/>
      <c r="R530" s="133"/>
      <c r="S530" s="133"/>
      <c r="T530" s="133"/>
      <c r="U530" s="133"/>
      <c r="V530" s="133"/>
      <c r="W530" s="133"/>
      <c r="X530" s="133"/>
      <c r="Y530" s="133"/>
      <c r="Z530" s="133"/>
      <c r="AA530" s="133"/>
      <c r="AB530" s="133"/>
      <c r="AC530" s="133"/>
      <c r="AD530" s="133"/>
      <c r="AE530" s="133"/>
      <c r="AF530" s="133"/>
      <c r="AG530" s="133"/>
      <c r="AH530" s="133"/>
      <c r="AI530" s="133"/>
      <c r="AJ530" s="133"/>
      <c r="AK530" s="133"/>
      <c r="AL530" s="126"/>
      <c r="AM530" s="134">
        <f t="array" aca="1" ref="AM530" ca="1">IF(OR($F530=Fériés),0,IF(OR(TEXT(WEEKDAY($F530),"JJJJ")=Jours_chômés),1,3))</f>
        <v>1</v>
      </c>
    </row>
    <row r="531" spans="1:39">
      <c r="A531" s="147"/>
      <c r="B531" s="136"/>
      <c r="C531" s="136"/>
      <c r="D531" s="136"/>
      <c r="E531" s="137">
        <f>INT((F530-LOOKUP(F530,DATE(YEAR(F530)+{-1;0;1},1,3)-WEEKDAY(DATE(YEAR(F530)+{-1;0;1},1,3))+2))/7)+1</f>
        <v>3</v>
      </c>
      <c r="F531" s="138" t="str">
        <f ca="1">IF(ISERROR(VLOOKUP(F530,Fériés,1,FALSE)),PROPER(TEXT(F530,"JJJJ")),OFFSET(INDEX(Fériés,MATCH(F530,Fériés,0),),,1))</f>
        <v>Samedi</v>
      </c>
      <c r="G531" s="139" t="s">
        <v>121</v>
      </c>
      <c r="H531" s="140"/>
      <c r="I531" s="140"/>
      <c r="J531" s="140"/>
      <c r="K531" s="140"/>
      <c r="L531" s="140"/>
      <c r="M531" s="140"/>
      <c r="N531" s="140"/>
      <c r="O531" s="140"/>
      <c r="P531" s="140"/>
      <c r="Q531" s="140"/>
      <c r="R531" s="140"/>
      <c r="S531" s="140"/>
      <c r="T531" s="140"/>
      <c r="U531" s="140"/>
      <c r="V531" s="140"/>
      <c r="W531" s="140"/>
      <c r="X531" s="140"/>
      <c r="Y531" s="140"/>
      <c r="Z531" s="140"/>
      <c r="AA531" s="140"/>
      <c r="AB531" s="140"/>
      <c r="AC531" s="140"/>
      <c r="AD531" s="140"/>
      <c r="AE531" s="140"/>
      <c r="AF531" s="140"/>
      <c r="AG531" s="140"/>
      <c r="AH531" s="140"/>
      <c r="AI531" s="140"/>
      <c r="AJ531" s="140"/>
      <c r="AK531" s="140"/>
      <c r="AL531" s="126"/>
      <c r="AM531" s="134">
        <f t="shared" ref="AM531:AM594" ca="1" si="526">AM530</f>
        <v>1</v>
      </c>
    </row>
    <row r="532" spans="1:39">
      <c r="A532" s="147"/>
      <c r="B532" s="136"/>
      <c r="C532" s="136"/>
      <c r="D532" s="136"/>
      <c r="E532" s="137">
        <f>INT((F532-LOOKUP(F532,DATE(YEAR(F532)+{-1;0;1},1,3)-WEEKDAY(DATE(YEAR(F532)+{-1;0;1},1,3))+2))/7)+1</f>
        <v>3</v>
      </c>
      <c r="F532" s="131">
        <f t="shared" ref="F532" si="527">F530+1</f>
        <v>43121</v>
      </c>
      <c r="G532" s="132" t="s">
        <v>74</v>
      </c>
      <c r="H532" s="133"/>
      <c r="I532" s="133"/>
      <c r="J532" s="133"/>
      <c r="K532" s="133"/>
      <c r="L532" s="133"/>
      <c r="M532" s="133"/>
      <c r="N532" s="133"/>
      <c r="O532" s="133"/>
      <c r="P532" s="133"/>
      <c r="Q532" s="133"/>
      <c r="R532" s="133"/>
      <c r="S532" s="133"/>
      <c r="T532" s="133"/>
      <c r="U532" s="133"/>
      <c r="V532" s="133"/>
      <c r="W532" s="133"/>
      <c r="X532" s="133"/>
      <c r="Y532" s="133"/>
      <c r="Z532" s="133"/>
      <c r="AA532" s="133"/>
      <c r="AB532" s="133"/>
      <c r="AC532" s="133"/>
      <c r="AD532" s="133"/>
      <c r="AE532" s="133"/>
      <c r="AF532" s="133"/>
      <c r="AG532" s="133"/>
      <c r="AH532" s="133"/>
      <c r="AI532" s="133"/>
      <c r="AJ532" s="133"/>
      <c r="AK532" s="133"/>
      <c r="AL532" s="126"/>
      <c r="AM532" s="134">
        <f t="array" aca="1" ref="AM532" ca="1">IF(OR($F532=Fériés),0,IF(OR(TEXT(WEEKDAY($F532),"JJJJ")=Jours_chômés),1,3))</f>
        <v>1</v>
      </c>
    </row>
    <row r="533" spans="1:39">
      <c r="A533" s="147"/>
      <c r="B533" s="136"/>
      <c r="C533" s="136"/>
      <c r="D533" s="136"/>
      <c r="E533" s="137">
        <f>INT((F532-LOOKUP(F532,DATE(YEAR(F532)+{-1;0;1},1,3)-WEEKDAY(DATE(YEAR(F532)+{-1;0;1},1,3))+2))/7)+1</f>
        <v>3</v>
      </c>
      <c r="F533" s="138" t="str">
        <f ca="1">IF(ISERROR(VLOOKUP(F532,Fériés,1,FALSE)),PROPER(TEXT(F532,"JJJJ")),OFFSET(INDEX(Fériés,MATCH(F532,Fériés,0),),,1))</f>
        <v>Dimanche</v>
      </c>
      <c r="G533" s="139" t="s">
        <v>121</v>
      </c>
      <c r="H533" s="140"/>
      <c r="I533" s="140"/>
      <c r="J533" s="140"/>
      <c r="K533" s="140"/>
      <c r="L533" s="140"/>
      <c r="M533" s="140"/>
      <c r="N533" s="140"/>
      <c r="O533" s="140"/>
      <c r="P533" s="140"/>
      <c r="Q533" s="140"/>
      <c r="R533" s="140"/>
      <c r="S533" s="140"/>
      <c r="T533" s="140"/>
      <c r="U533" s="140"/>
      <c r="V533" s="140"/>
      <c r="W533" s="140"/>
      <c r="X533" s="140"/>
      <c r="Y533" s="140"/>
      <c r="Z533" s="140"/>
      <c r="AA533" s="140"/>
      <c r="AB533" s="140"/>
      <c r="AC533" s="140"/>
      <c r="AD533" s="140"/>
      <c r="AE533" s="140"/>
      <c r="AF533" s="140"/>
      <c r="AG533" s="140"/>
      <c r="AH533" s="140"/>
      <c r="AI533" s="140"/>
      <c r="AJ533" s="140"/>
      <c r="AK533" s="140"/>
      <c r="AL533" s="126"/>
      <c r="AM533" s="134">
        <f t="shared" ref="AM533:AM596" ca="1" si="528">AM532</f>
        <v>1</v>
      </c>
    </row>
    <row r="534" spans="1:39">
      <c r="A534" s="135"/>
      <c r="B534" s="136"/>
      <c r="C534" s="136"/>
      <c r="D534" s="136"/>
      <c r="E534" s="137">
        <f>INT((F534-LOOKUP(F534,DATE(YEAR(F534)+{-1;0;1},1,3)-WEEKDAY(DATE(YEAR(F534)+{-1;0;1},1,3))+2))/7)+1</f>
        <v>4</v>
      </c>
      <c r="F534" s="131">
        <f t="shared" ref="F534" si="529">F532+1</f>
        <v>43122</v>
      </c>
      <c r="G534" s="132" t="s">
        <v>74</v>
      </c>
      <c r="H534" s="133"/>
      <c r="I534" s="133"/>
      <c r="J534" s="133"/>
      <c r="K534" s="133"/>
      <c r="L534" s="133"/>
      <c r="M534" s="133"/>
      <c r="N534" s="133"/>
      <c r="O534" s="133"/>
      <c r="P534" s="133"/>
      <c r="Q534" s="133"/>
      <c r="R534" s="133"/>
      <c r="S534" s="133"/>
      <c r="T534" s="133"/>
      <c r="U534" s="133"/>
      <c r="V534" s="133"/>
      <c r="W534" s="133"/>
      <c r="X534" s="133"/>
      <c r="Y534" s="133"/>
      <c r="Z534" s="133"/>
      <c r="AA534" s="133"/>
      <c r="AB534" s="133"/>
      <c r="AC534" s="133"/>
      <c r="AD534" s="133"/>
      <c r="AE534" s="133"/>
      <c r="AF534" s="133"/>
      <c r="AG534" s="133"/>
      <c r="AH534" s="133"/>
      <c r="AI534" s="133"/>
      <c r="AJ534" s="133"/>
      <c r="AK534" s="133"/>
      <c r="AL534" s="126"/>
      <c r="AM534" s="134">
        <f t="array" aca="1" ref="AM534" ca="1">IF(OR($F534=Fériés),0,IF(OR(TEXT(WEEKDAY($F534),"JJJJ")=Jours_chômés),1,3))</f>
        <v>3</v>
      </c>
    </row>
    <row r="535" spans="1:39">
      <c r="A535" s="135"/>
      <c r="B535" s="136"/>
      <c r="C535" s="136"/>
      <c r="D535" s="136"/>
      <c r="E535" s="137">
        <f>INT((F534-LOOKUP(F534,DATE(YEAR(F534)+{-1;0;1},1,3)-WEEKDAY(DATE(YEAR(F534)+{-1;0;1},1,3))+2))/7)+1</f>
        <v>4</v>
      </c>
      <c r="F535" s="138" t="str">
        <f ca="1">IF(ISERROR(VLOOKUP(F534,Fériés,1,FALSE)),PROPER(TEXT(F534,"JJJJ")),OFFSET(INDEX(Fériés,MATCH(F534,Fériés,0),),,1))</f>
        <v>Lundi</v>
      </c>
      <c r="G535" s="139" t="s">
        <v>121</v>
      </c>
      <c r="H535" s="140"/>
      <c r="I535" s="140"/>
      <c r="J535" s="140"/>
      <c r="K535" s="140"/>
      <c r="L535" s="140"/>
      <c r="M535" s="140"/>
      <c r="N535" s="140"/>
      <c r="O535" s="140"/>
      <c r="P535" s="140"/>
      <c r="Q535" s="140"/>
      <c r="R535" s="140"/>
      <c r="S535" s="140"/>
      <c r="T535" s="140"/>
      <c r="U535" s="140"/>
      <c r="V535" s="140"/>
      <c r="W535" s="140"/>
      <c r="X535" s="140"/>
      <c r="Y535" s="140"/>
      <c r="Z535" s="140"/>
      <c r="AA535" s="140"/>
      <c r="AB535" s="140"/>
      <c r="AC535" s="140"/>
      <c r="AD535" s="140"/>
      <c r="AE535" s="140"/>
      <c r="AF535" s="140"/>
      <c r="AG535" s="140"/>
      <c r="AH535" s="140"/>
      <c r="AI535" s="140"/>
      <c r="AJ535" s="140"/>
      <c r="AK535" s="140"/>
      <c r="AL535" s="126"/>
      <c r="AM535" s="134">
        <f t="shared" ref="AM535:AM566" ca="1" si="530">AM534</f>
        <v>3</v>
      </c>
    </row>
    <row r="536" spans="1:39">
      <c r="A536" s="135"/>
      <c r="B536" s="136"/>
      <c r="C536" s="136"/>
      <c r="D536" s="136"/>
      <c r="E536" s="137">
        <f>INT((F536-LOOKUP(F536,DATE(YEAR(F536)+{-1;0;1},1,3)-WEEKDAY(DATE(YEAR(F536)+{-1;0;1},1,3))+2))/7)+1</f>
        <v>4</v>
      </c>
      <c r="F536" s="131">
        <f t="shared" ref="F536" si="531">F534+1</f>
        <v>43123</v>
      </c>
      <c r="G536" s="132" t="s">
        <v>74</v>
      </c>
      <c r="H536" s="133"/>
      <c r="I536" s="133"/>
      <c r="J536" s="133"/>
      <c r="K536" s="133"/>
      <c r="L536" s="133"/>
      <c r="M536" s="133"/>
      <c r="N536" s="133"/>
      <c r="O536" s="133"/>
      <c r="P536" s="133"/>
      <c r="Q536" s="133"/>
      <c r="R536" s="133"/>
      <c r="S536" s="133"/>
      <c r="T536" s="133"/>
      <c r="U536" s="133"/>
      <c r="V536" s="133"/>
      <c r="W536" s="133"/>
      <c r="X536" s="133"/>
      <c r="Y536" s="133"/>
      <c r="Z536" s="133"/>
      <c r="AA536" s="133"/>
      <c r="AB536" s="133"/>
      <c r="AC536" s="133"/>
      <c r="AD536" s="133"/>
      <c r="AE536" s="133"/>
      <c r="AF536" s="133"/>
      <c r="AG536" s="133"/>
      <c r="AH536" s="133"/>
      <c r="AI536" s="133"/>
      <c r="AJ536" s="133"/>
      <c r="AK536" s="133"/>
      <c r="AL536" s="126"/>
      <c r="AM536" s="134">
        <f t="array" aca="1" ref="AM536" ca="1">IF(OR($F536=Fériés),0,IF(OR(TEXT(WEEKDAY($F536),"JJJJ")=Jours_chômés),1,3))</f>
        <v>3</v>
      </c>
    </row>
    <row r="537" spans="1:39">
      <c r="A537" s="135"/>
      <c r="B537" s="136"/>
      <c r="C537" s="136"/>
      <c r="D537" s="136"/>
      <c r="E537" s="137">
        <f>INT((F536-LOOKUP(F536,DATE(YEAR(F536)+{-1;0;1},1,3)-WEEKDAY(DATE(YEAR(F536)+{-1;0;1},1,3))+2))/7)+1</f>
        <v>4</v>
      </c>
      <c r="F537" s="138" t="str">
        <f ca="1">IF(ISERROR(VLOOKUP(F536,Fériés,1,FALSE)),PROPER(TEXT(F536,"JJJJ")),OFFSET(INDEX(Fériés,MATCH(F536,Fériés,0),),,1))</f>
        <v>Mardi</v>
      </c>
      <c r="G537" s="139" t="s">
        <v>121</v>
      </c>
      <c r="H537" s="140"/>
      <c r="I537" s="140"/>
      <c r="J537" s="140"/>
      <c r="K537" s="140"/>
      <c r="L537" s="140"/>
      <c r="M537" s="140"/>
      <c r="N537" s="140"/>
      <c r="O537" s="140"/>
      <c r="P537" s="140"/>
      <c r="Q537" s="140"/>
      <c r="R537" s="140"/>
      <c r="S537" s="140"/>
      <c r="T537" s="140"/>
      <c r="U537" s="140"/>
      <c r="V537" s="140"/>
      <c r="W537" s="140"/>
      <c r="X537" s="140"/>
      <c r="Y537" s="140"/>
      <c r="Z537" s="140"/>
      <c r="AA537" s="140"/>
      <c r="AB537" s="140"/>
      <c r="AC537" s="140"/>
      <c r="AD537" s="140"/>
      <c r="AE537" s="140"/>
      <c r="AF537" s="140"/>
      <c r="AG537" s="140"/>
      <c r="AH537" s="140"/>
      <c r="AI537" s="140"/>
      <c r="AJ537" s="140"/>
      <c r="AK537" s="140"/>
      <c r="AL537" s="126"/>
      <c r="AM537" s="134">
        <f t="shared" ref="AM537:AM568" ca="1" si="532">AM536</f>
        <v>3</v>
      </c>
    </row>
    <row r="538" spans="1:39">
      <c r="A538" s="135"/>
      <c r="B538" s="136"/>
      <c r="C538" s="136"/>
      <c r="D538" s="136"/>
      <c r="E538" s="137">
        <f>INT((F538-LOOKUP(F538,DATE(YEAR(F538)+{-1;0;1},1,3)-WEEKDAY(DATE(YEAR(F538)+{-1;0;1},1,3))+2))/7)+1</f>
        <v>4</v>
      </c>
      <c r="F538" s="131">
        <f t="shared" ref="F538" si="533">F536+1</f>
        <v>43124</v>
      </c>
      <c r="G538" s="132" t="s">
        <v>74</v>
      </c>
      <c r="H538" s="133"/>
      <c r="I538" s="133"/>
      <c r="J538" s="133"/>
      <c r="K538" s="133"/>
      <c r="L538" s="133"/>
      <c r="M538" s="133"/>
      <c r="N538" s="133"/>
      <c r="O538" s="133"/>
      <c r="P538" s="133"/>
      <c r="Q538" s="133"/>
      <c r="R538" s="133"/>
      <c r="S538" s="133"/>
      <c r="T538" s="133"/>
      <c r="U538" s="133"/>
      <c r="V538" s="133"/>
      <c r="W538" s="133"/>
      <c r="X538" s="133"/>
      <c r="Y538" s="133"/>
      <c r="Z538" s="133"/>
      <c r="AA538" s="133"/>
      <c r="AB538" s="133"/>
      <c r="AC538" s="133"/>
      <c r="AD538" s="133"/>
      <c r="AE538" s="133"/>
      <c r="AF538" s="133"/>
      <c r="AG538" s="133"/>
      <c r="AH538" s="133"/>
      <c r="AI538" s="133"/>
      <c r="AJ538" s="133"/>
      <c r="AK538" s="133"/>
      <c r="AL538" s="126"/>
      <c r="AM538" s="134">
        <f t="array" aca="1" ref="AM538" ca="1">IF(OR($F538=Fériés),0,IF(OR(TEXT(WEEKDAY($F538),"JJJJ")=Jours_chômés),1,3))</f>
        <v>3</v>
      </c>
    </row>
    <row r="539" spans="1:39">
      <c r="A539" s="135"/>
      <c r="B539" s="136"/>
      <c r="C539" s="136"/>
      <c r="D539" s="136"/>
      <c r="E539" s="137">
        <f>INT((F538-LOOKUP(F538,DATE(YEAR(F538)+{-1;0;1},1,3)-WEEKDAY(DATE(YEAR(F538)+{-1;0;1},1,3))+2))/7)+1</f>
        <v>4</v>
      </c>
      <c r="F539" s="138" t="str">
        <f ca="1">IF(ISERROR(VLOOKUP(F538,Fériés,1,FALSE)),PROPER(TEXT(F538,"JJJJ")),OFFSET(INDEX(Fériés,MATCH(F538,Fériés,0),),,1))</f>
        <v>Mercredi</v>
      </c>
      <c r="G539" s="139" t="s">
        <v>121</v>
      </c>
      <c r="H539" s="140"/>
      <c r="I539" s="140"/>
      <c r="J539" s="140"/>
      <c r="K539" s="140"/>
      <c r="L539" s="140"/>
      <c r="M539" s="140"/>
      <c r="N539" s="140"/>
      <c r="O539" s="140"/>
      <c r="P539" s="140"/>
      <c r="Q539" s="140"/>
      <c r="R539" s="140"/>
      <c r="S539" s="140"/>
      <c r="T539" s="140"/>
      <c r="U539" s="140"/>
      <c r="V539" s="140"/>
      <c r="W539" s="140"/>
      <c r="X539" s="140"/>
      <c r="Y539" s="140"/>
      <c r="Z539" s="140"/>
      <c r="AA539" s="140"/>
      <c r="AB539" s="140"/>
      <c r="AC539" s="140"/>
      <c r="AD539" s="140"/>
      <c r="AE539" s="140"/>
      <c r="AF539" s="140"/>
      <c r="AG539" s="140"/>
      <c r="AH539" s="140"/>
      <c r="AI539" s="140"/>
      <c r="AJ539" s="140"/>
      <c r="AK539" s="140"/>
      <c r="AL539" s="126"/>
      <c r="AM539" s="134">
        <f t="shared" ref="AM539:AM570" ca="1" si="534">AM538</f>
        <v>3</v>
      </c>
    </row>
    <row r="540" spans="1:39">
      <c r="A540" s="135"/>
      <c r="B540" s="136"/>
      <c r="C540" s="136"/>
      <c r="D540" s="136"/>
      <c r="E540" s="137">
        <f>INT((F540-LOOKUP(F540,DATE(YEAR(F540)+{-1;0;1},1,3)-WEEKDAY(DATE(YEAR(F540)+{-1;0;1},1,3))+2))/7)+1</f>
        <v>4</v>
      </c>
      <c r="F540" s="131">
        <f t="shared" ref="F540" si="535">F538+1</f>
        <v>43125</v>
      </c>
      <c r="G540" s="132" t="s">
        <v>74</v>
      </c>
      <c r="H540" s="133"/>
      <c r="I540" s="133"/>
      <c r="J540" s="133"/>
      <c r="K540" s="133"/>
      <c r="L540" s="133"/>
      <c r="M540" s="133"/>
      <c r="N540" s="133"/>
      <c r="O540" s="133"/>
      <c r="P540" s="133"/>
      <c r="Q540" s="133"/>
      <c r="R540" s="133"/>
      <c r="S540" s="133"/>
      <c r="T540" s="133"/>
      <c r="U540" s="133"/>
      <c r="V540" s="133"/>
      <c r="W540" s="133"/>
      <c r="X540" s="133"/>
      <c r="Y540" s="133"/>
      <c r="Z540" s="133"/>
      <c r="AA540" s="133"/>
      <c r="AB540" s="133"/>
      <c r="AC540" s="133"/>
      <c r="AD540" s="133"/>
      <c r="AE540" s="133"/>
      <c r="AF540" s="133"/>
      <c r="AG540" s="133"/>
      <c r="AH540" s="133"/>
      <c r="AI540" s="133"/>
      <c r="AJ540" s="133"/>
      <c r="AK540" s="133"/>
      <c r="AL540" s="126"/>
      <c r="AM540" s="134">
        <f t="array" aca="1" ref="AM540" ca="1">IF(OR($F540=Fériés),0,IF(OR(TEXT(WEEKDAY($F540),"JJJJ")=Jours_chômés),1,3))</f>
        <v>3</v>
      </c>
    </row>
    <row r="541" spans="1:39">
      <c r="A541" s="135"/>
      <c r="B541" s="136"/>
      <c r="C541" s="136"/>
      <c r="D541" s="136"/>
      <c r="E541" s="137">
        <f>INT((F540-LOOKUP(F540,DATE(YEAR(F540)+{-1;0;1},1,3)-WEEKDAY(DATE(YEAR(F540)+{-1;0;1},1,3))+2))/7)+1</f>
        <v>4</v>
      </c>
      <c r="F541" s="138" t="str">
        <f ca="1">IF(ISERROR(VLOOKUP(F540,Fériés,1,FALSE)),PROPER(TEXT(F540,"JJJJ")),OFFSET(INDEX(Fériés,MATCH(F540,Fériés,0),),,1))</f>
        <v>Jeudi</v>
      </c>
      <c r="G541" s="139" t="s">
        <v>121</v>
      </c>
      <c r="H541" s="140"/>
      <c r="I541" s="140"/>
      <c r="J541" s="140"/>
      <c r="K541" s="140"/>
      <c r="L541" s="140"/>
      <c r="M541" s="140"/>
      <c r="N541" s="140"/>
      <c r="O541" s="140"/>
      <c r="P541" s="140"/>
      <c r="Q541" s="140"/>
      <c r="R541" s="140"/>
      <c r="S541" s="140"/>
      <c r="T541" s="140"/>
      <c r="U541" s="140"/>
      <c r="V541" s="140"/>
      <c r="W541" s="140"/>
      <c r="X541" s="140"/>
      <c r="Y541" s="140"/>
      <c r="Z541" s="140"/>
      <c r="AA541" s="140"/>
      <c r="AB541" s="140"/>
      <c r="AC541" s="140"/>
      <c r="AD541" s="140"/>
      <c r="AE541" s="140"/>
      <c r="AF541" s="140"/>
      <c r="AG541" s="140"/>
      <c r="AH541" s="140"/>
      <c r="AI541" s="140"/>
      <c r="AJ541" s="140"/>
      <c r="AK541" s="140"/>
      <c r="AL541" s="126"/>
      <c r="AM541" s="134">
        <f t="shared" ref="AM541:AM572" ca="1" si="536">AM540</f>
        <v>3</v>
      </c>
    </row>
    <row r="542" spans="1:39">
      <c r="A542" s="135"/>
      <c r="B542" s="136"/>
      <c r="C542" s="136"/>
      <c r="D542" s="136"/>
      <c r="E542" s="137">
        <f>INT((F542-LOOKUP(F542,DATE(YEAR(F542)+{-1;0;1},1,3)-WEEKDAY(DATE(YEAR(F542)+{-1;0;1},1,3))+2))/7)+1</f>
        <v>4</v>
      </c>
      <c r="F542" s="131">
        <f t="shared" ref="F542" si="537">F540+1</f>
        <v>43126</v>
      </c>
      <c r="G542" s="132" t="s">
        <v>74</v>
      </c>
      <c r="H542" s="133"/>
      <c r="I542" s="133"/>
      <c r="J542" s="133"/>
      <c r="K542" s="133"/>
      <c r="L542" s="133"/>
      <c r="M542" s="133"/>
      <c r="N542" s="133"/>
      <c r="O542" s="133"/>
      <c r="P542" s="133"/>
      <c r="Q542" s="133"/>
      <c r="R542" s="133"/>
      <c r="S542" s="133"/>
      <c r="T542" s="133"/>
      <c r="U542" s="133"/>
      <c r="V542" s="133"/>
      <c r="W542" s="133"/>
      <c r="X542" s="133"/>
      <c r="Y542" s="133"/>
      <c r="Z542" s="133"/>
      <c r="AA542" s="133"/>
      <c r="AB542" s="133"/>
      <c r="AC542" s="133"/>
      <c r="AD542" s="133"/>
      <c r="AE542" s="133"/>
      <c r="AF542" s="133"/>
      <c r="AG542" s="133"/>
      <c r="AH542" s="133"/>
      <c r="AI542" s="133"/>
      <c r="AJ542" s="133"/>
      <c r="AK542" s="133"/>
      <c r="AL542" s="126"/>
      <c r="AM542" s="134">
        <f t="array" aca="1" ref="AM542" ca="1">IF(OR($F542=Fériés),0,IF(OR(TEXT(WEEKDAY($F542),"JJJJ")=Jours_chômés),1,3))</f>
        <v>3</v>
      </c>
    </row>
    <row r="543" spans="1:39">
      <c r="A543" s="135"/>
      <c r="B543" s="136"/>
      <c r="C543" s="136"/>
      <c r="D543" s="136"/>
      <c r="E543" s="137">
        <f>INT((F542-LOOKUP(F542,DATE(YEAR(F542)+{-1;0;1},1,3)-WEEKDAY(DATE(YEAR(F542)+{-1;0;1},1,3))+2))/7)+1</f>
        <v>4</v>
      </c>
      <c r="F543" s="138" t="str">
        <f ca="1">IF(ISERROR(VLOOKUP(F542,Fériés,1,FALSE)),PROPER(TEXT(F542,"JJJJ")),OFFSET(INDEX(Fériés,MATCH(F542,Fériés,0),),,1))</f>
        <v>Vendredi</v>
      </c>
      <c r="G543" s="139" t="s">
        <v>121</v>
      </c>
      <c r="H543" s="140"/>
      <c r="I543" s="140"/>
      <c r="J543" s="140"/>
      <c r="K543" s="140"/>
      <c r="L543" s="140"/>
      <c r="M543" s="140"/>
      <c r="N543" s="140"/>
      <c r="O543" s="140"/>
      <c r="P543" s="140"/>
      <c r="Q543" s="140"/>
      <c r="R543" s="140"/>
      <c r="S543" s="140"/>
      <c r="T543" s="140"/>
      <c r="U543" s="140"/>
      <c r="V543" s="140"/>
      <c r="W543" s="140"/>
      <c r="X543" s="140"/>
      <c r="Y543" s="140"/>
      <c r="Z543" s="140"/>
      <c r="AA543" s="140"/>
      <c r="AB543" s="140"/>
      <c r="AC543" s="140"/>
      <c r="AD543" s="140"/>
      <c r="AE543" s="140"/>
      <c r="AF543" s="140"/>
      <c r="AG543" s="140"/>
      <c r="AH543" s="140"/>
      <c r="AI543" s="140"/>
      <c r="AJ543" s="140"/>
      <c r="AK543" s="140"/>
      <c r="AL543" s="126"/>
      <c r="AM543" s="134">
        <f t="shared" ref="AM543:AM574" ca="1" si="538">AM542</f>
        <v>3</v>
      </c>
    </row>
    <row r="544" spans="1:39">
      <c r="A544" s="135"/>
      <c r="B544" s="136"/>
      <c r="C544" s="136"/>
      <c r="D544" s="136"/>
      <c r="E544" s="137">
        <f>INT((F544-LOOKUP(F544,DATE(YEAR(F544)+{-1;0;1},1,3)-WEEKDAY(DATE(YEAR(F544)+{-1;0;1},1,3))+2))/7)+1</f>
        <v>4</v>
      </c>
      <c r="F544" s="131">
        <f t="shared" ref="F544" si="539">F542+1</f>
        <v>43127</v>
      </c>
      <c r="G544" s="132" t="s">
        <v>74</v>
      </c>
      <c r="H544" s="133"/>
      <c r="I544" s="133"/>
      <c r="J544" s="133"/>
      <c r="K544" s="133"/>
      <c r="L544" s="133"/>
      <c r="M544" s="133"/>
      <c r="N544" s="133"/>
      <c r="O544" s="133"/>
      <c r="P544" s="133"/>
      <c r="Q544" s="133"/>
      <c r="R544" s="133"/>
      <c r="S544" s="133"/>
      <c r="T544" s="133"/>
      <c r="U544" s="133"/>
      <c r="V544" s="133"/>
      <c r="W544" s="133"/>
      <c r="X544" s="133"/>
      <c r="Y544" s="133"/>
      <c r="Z544" s="133"/>
      <c r="AA544" s="133"/>
      <c r="AB544" s="133"/>
      <c r="AC544" s="133"/>
      <c r="AD544" s="133"/>
      <c r="AE544" s="133"/>
      <c r="AF544" s="133"/>
      <c r="AG544" s="133"/>
      <c r="AH544" s="133"/>
      <c r="AI544" s="133"/>
      <c r="AJ544" s="133"/>
      <c r="AK544" s="133"/>
      <c r="AL544" s="126"/>
      <c r="AM544" s="134">
        <f t="array" aca="1" ref="AM544" ca="1">IF(OR($F544=Fériés),0,IF(OR(TEXT(WEEKDAY($F544),"JJJJ")=Jours_chômés),1,3))</f>
        <v>1</v>
      </c>
    </row>
    <row r="545" spans="1:39">
      <c r="A545" s="135"/>
      <c r="B545" s="136"/>
      <c r="C545" s="136"/>
      <c r="D545" s="136"/>
      <c r="E545" s="137">
        <f>INT((F544-LOOKUP(F544,DATE(YEAR(F544)+{-1;0;1},1,3)-WEEKDAY(DATE(YEAR(F544)+{-1;0;1},1,3))+2))/7)+1</f>
        <v>4</v>
      </c>
      <c r="F545" s="138" t="str">
        <f ca="1">IF(ISERROR(VLOOKUP(F544,Fériés,1,FALSE)),PROPER(TEXT(F544,"JJJJ")),OFFSET(INDEX(Fériés,MATCH(F544,Fériés,0),),,1))</f>
        <v>Samedi</v>
      </c>
      <c r="G545" s="139" t="s">
        <v>121</v>
      </c>
      <c r="H545" s="140"/>
      <c r="I545" s="140"/>
      <c r="J545" s="140"/>
      <c r="K545" s="140"/>
      <c r="L545" s="140"/>
      <c r="M545" s="140"/>
      <c r="N545" s="140"/>
      <c r="O545" s="140"/>
      <c r="P545" s="140"/>
      <c r="Q545" s="140"/>
      <c r="R545" s="140"/>
      <c r="S545" s="140"/>
      <c r="T545" s="140"/>
      <c r="U545" s="140"/>
      <c r="V545" s="140"/>
      <c r="W545" s="140"/>
      <c r="X545" s="140"/>
      <c r="Y545" s="140"/>
      <c r="Z545" s="140"/>
      <c r="AA545" s="140"/>
      <c r="AB545" s="140"/>
      <c r="AC545" s="140"/>
      <c r="AD545" s="140"/>
      <c r="AE545" s="140"/>
      <c r="AF545" s="140"/>
      <c r="AG545" s="140"/>
      <c r="AH545" s="140"/>
      <c r="AI545" s="140"/>
      <c r="AJ545" s="140"/>
      <c r="AK545" s="140"/>
      <c r="AL545" s="126"/>
      <c r="AM545" s="134">
        <f t="shared" ref="AM545:AM576" ca="1" si="540">AM544</f>
        <v>1</v>
      </c>
    </row>
    <row r="546" spans="1:39">
      <c r="A546" s="135"/>
      <c r="B546" s="136"/>
      <c r="C546" s="136"/>
      <c r="D546" s="136"/>
      <c r="E546" s="137">
        <f>INT((F546-LOOKUP(F546,DATE(YEAR(F546)+{-1;0;1},1,3)-WEEKDAY(DATE(YEAR(F546)+{-1;0;1},1,3))+2))/7)+1</f>
        <v>4</v>
      </c>
      <c r="F546" s="131">
        <f t="shared" ref="F546" si="541">F544+1</f>
        <v>43128</v>
      </c>
      <c r="G546" s="132" t="s">
        <v>74</v>
      </c>
      <c r="H546" s="133"/>
      <c r="I546" s="133"/>
      <c r="J546" s="133"/>
      <c r="K546" s="133"/>
      <c r="L546" s="133"/>
      <c r="M546" s="133"/>
      <c r="N546" s="133"/>
      <c r="O546" s="133"/>
      <c r="P546" s="133"/>
      <c r="Q546" s="133"/>
      <c r="R546" s="133"/>
      <c r="S546" s="133"/>
      <c r="T546" s="133"/>
      <c r="U546" s="133"/>
      <c r="V546" s="133"/>
      <c r="W546" s="133"/>
      <c r="X546" s="133"/>
      <c r="Y546" s="133"/>
      <c r="Z546" s="133"/>
      <c r="AA546" s="133"/>
      <c r="AB546" s="133"/>
      <c r="AC546" s="133"/>
      <c r="AD546" s="133"/>
      <c r="AE546" s="133"/>
      <c r="AF546" s="133"/>
      <c r="AG546" s="133"/>
      <c r="AH546" s="133"/>
      <c r="AI546" s="133"/>
      <c r="AJ546" s="133"/>
      <c r="AK546" s="133"/>
      <c r="AL546" s="126"/>
      <c r="AM546" s="134">
        <f t="array" aca="1" ref="AM546" ca="1">IF(OR($F546=Fériés),0,IF(OR(TEXT(WEEKDAY($F546),"JJJJ")=Jours_chômés),1,3))</f>
        <v>1</v>
      </c>
    </row>
    <row r="547" spans="1:39">
      <c r="A547" s="135"/>
      <c r="B547" s="136"/>
      <c r="C547" s="136"/>
      <c r="D547" s="136"/>
      <c r="E547" s="137">
        <f>INT((F546-LOOKUP(F546,DATE(YEAR(F546)+{-1;0;1},1,3)-WEEKDAY(DATE(YEAR(F546)+{-1;0;1},1,3))+2))/7)+1</f>
        <v>4</v>
      </c>
      <c r="F547" s="138" t="str">
        <f ca="1">IF(ISERROR(VLOOKUP(F546,Fériés,1,FALSE)),PROPER(TEXT(F546,"JJJJ")),OFFSET(INDEX(Fériés,MATCH(F546,Fériés,0),),,1))</f>
        <v>Dimanche</v>
      </c>
      <c r="G547" s="139" t="s">
        <v>121</v>
      </c>
      <c r="H547" s="140"/>
      <c r="I547" s="140"/>
      <c r="J547" s="140"/>
      <c r="K547" s="140"/>
      <c r="L547" s="140"/>
      <c r="M547" s="140"/>
      <c r="N547" s="140"/>
      <c r="O547" s="140"/>
      <c r="P547" s="140"/>
      <c r="Q547" s="140"/>
      <c r="R547" s="140"/>
      <c r="S547" s="140"/>
      <c r="T547" s="140"/>
      <c r="U547" s="140"/>
      <c r="V547" s="140"/>
      <c r="W547" s="140"/>
      <c r="X547" s="140"/>
      <c r="Y547" s="140"/>
      <c r="Z547" s="140"/>
      <c r="AA547" s="140"/>
      <c r="AB547" s="140"/>
      <c r="AC547" s="140"/>
      <c r="AD547" s="140"/>
      <c r="AE547" s="140"/>
      <c r="AF547" s="140"/>
      <c r="AG547" s="140"/>
      <c r="AH547" s="140"/>
      <c r="AI547" s="140"/>
      <c r="AJ547" s="140"/>
      <c r="AK547" s="140"/>
      <c r="AL547" s="126"/>
      <c r="AM547" s="134">
        <f t="shared" ref="AM547:AM578" ca="1" si="542">AM546</f>
        <v>1</v>
      </c>
    </row>
    <row r="548" spans="1:39">
      <c r="A548" s="135"/>
      <c r="B548" s="136"/>
      <c r="C548" s="136"/>
      <c r="D548" s="136"/>
      <c r="E548" s="137">
        <f>INT((F548-LOOKUP(F548,DATE(YEAR(F548)+{-1;0;1},1,3)-WEEKDAY(DATE(YEAR(F548)+{-1;0;1},1,3))+2))/7)+1</f>
        <v>5</v>
      </c>
      <c r="F548" s="131">
        <f t="shared" ref="F548" si="543">F546+1</f>
        <v>43129</v>
      </c>
      <c r="G548" s="132" t="s">
        <v>74</v>
      </c>
      <c r="H548" s="133"/>
      <c r="I548" s="133"/>
      <c r="J548" s="133"/>
      <c r="K548" s="133"/>
      <c r="L548" s="133"/>
      <c r="M548" s="133"/>
      <c r="N548" s="133"/>
      <c r="O548" s="133"/>
      <c r="P548" s="133"/>
      <c r="Q548" s="133"/>
      <c r="R548" s="133"/>
      <c r="S548" s="133"/>
      <c r="T548" s="133"/>
      <c r="U548" s="133"/>
      <c r="V548" s="133"/>
      <c r="W548" s="133"/>
      <c r="X548" s="133"/>
      <c r="Y548" s="133"/>
      <c r="Z548" s="133"/>
      <c r="AA548" s="133"/>
      <c r="AB548" s="133"/>
      <c r="AC548" s="133"/>
      <c r="AD548" s="133"/>
      <c r="AE548" s="133"/>
      <c r="AF548" s="133"/>
      <c r="AG548" s="133"/>
      <c r="AH548" s="133"/>
      <c r="AI548" s="133"/>
      <c r="AJ548" s="133"/>
      <c r="AK548" s="133"/>
      <c r="AL548" s="126"/>
      <c r="AM548" s="134">
        <f t="array" aca="1" ref="AM548" ca="1">IF(OR($F548=Fériés),0,IF(OR(TEXT(WEEKDAY($F548),"JJJJ")=Jours_chômés),1,3))</f>
        <v>3</v>
      </c>
    </row>
    <row r="549" spans="1:39">
      <c r="A549" s="135"/>
      <c r="B549" s="136"/>
      <c r="C549" s="136"/>
      <c r="D549" s="136"/>
      <c r="E549" s="137">
        <f>INT((F548-LOOKUP(F548,DATE(YEAR(F548)+{-1;0;1},1,3)-WEEKDAY(DATE(YEAR(F548)+{-1;0;1},1,3))+2))/7)+1</f>
        <v>5</v>
      </c>
      <c r="F549" s="138" t="str">
        <f ca="1">IF(ISERROR(VLOOKUP(F548,Fériés,1,FALSE)),PROPER(TEXT(F548,"JJJJ")),OFFSET(INDEX(Fériés,MATCH(F548,Fériés,0),),,1))</f>
        <v>Lundi</v>
      </c>
      <c r="G549" s="139" t="s">
        <v>121</v>
      </c>
      <c r="H549" s="140"/>
      <c r="I549" s="140"/>
      <c r="J549" s="140"/>
      <c r="K549" s="140"/>
      <c r="L549" s="140"/>
      <c r="M549" s="140"/>
      <c r="N549" s="140"/>
      <c r="O549" s="140"/>
      <c r="P549" s="140"/>
      <c r="Q549" s="140"/>
      <c r="R549" s="140"/>
      <c r="S549" s="140"/>
      <c r="T549" s="140"/>
      <c r="U549" s="140"/>
      <c r="V549" s="140"/>
      <c r="W549" s="140"/>
      <c r="X549" s="140"/>
      <c r="Y549" s="140"/>
      <c r="Z549" s="140"/>
      <c r="AA549" s="140"/>
      <c r="AB549" s="140"/>
      <c r="AC549" s="140"/>
      <c r="AD549" s="140"/>
      <c r="AE549" s="140"/>
      <c r="AF549" s="140"/>
      <c r="AG549" s="140"/>
      <c r="AH549" s="140"/>
      <c r="AI549" s="140"/>
      <c r="AJ549" s="140"/>
      <c r="AK549" s="140"/>
      <c r="AL549" s="126"/>
      <c r="AM549" s="134">
        <f t="shared" ref="AM549:AM580" ca="1" si="544">AM548</f>
        <v>3</v>
      </c>
    </row>
    <row r="550" spans="1:39" ht="15" customHeight="1">
      <c r="A550" s="135"/>
      <c r="B550" s="136"/>
      <c r="C550" s="136"/>
      <c r="D550" s="136"/>
      <c r="E550" s="137">
        <f>INT((F550-LOOKUP(F550,DATE(YEAR(F550)+{-1;0;1},1,3)-WEEKDAY(DATE(YEAR(F550)+{-1;0;1},1,3))+2))/7)+1</f>
        <v>5</v>
      </c>
      <c r="F550" s="131">
        <f t="shared" ref="F550" si="545">F548+1</f>
        <v>43130</v>
      </c>
      <c r="G550" s="132" t="s">
        <v>74</v>
      </c>
      <c r="H550" s="133"/>
      <c r="I550" s="133"/>
      <c r="J550" s="133"/>
      <c r="K550" s="133"/>
      <c r="L550" s="133"/>
      <c r="M550" s="133"/>
      <c r="N550" s="133"/>
      <c r="O550" s="133"/>
      <c r="P550" s="133"/>
      <c r="Q550" s="133"/>
      <c r="R550" s="133"/>
      <c r="S550" s="133"/>
      <c r="T550" s="133"/>
      <c r="U550" s="133"/>
      <c r="V550" s="133"/>
      <c r="W550" s="133"/>
      <c r="X550" s="133"/>
      <c r="Y550" s="133"/>
      <c r="Z550" s="133"/>
      <c r="AA550" s="133"/>
      <c r="AB550" s="133"/>
      <c r="AC550" s="133"/>
      <c r="AD550" s="133"/>
      <c r="AE550" s="133"/>
      <c r="AF550" s="133"/>
      <c r="AG550" s="133"/>
      <c r="AH550" s="133"/>
      <c r="AI550" s="133"/>
      <c r="AJ550" s="133"/>
      <c r="AK550" s="133"/>
      <c r="AL550" s="126"/>
      <c r="AM550" s="134">
        <f t="array" aca="1" ref="AM550" ca="1">IF(OR($F550=Fériés),0,IF(OR(TEXT(WEEKDAY($F550),"JJJJ")=Jours_chômés),1,3))</f>
        <v>3</v>
      </c>
    </row>
    <row r="551" spans="1:39">
      <c r="A551" s="135"/>
      <c r="B551" s="136"/>
      <c r="C551" s="136"/>
      <c r="D551" s="136"/>
      <c r="E551" s="137">
        <f>INT((F550-LOOKUP(F550,DATE(YEAR(F550)+{-1;0;1},1,3)-WEEKDAY(DATE(YEAR(F550)+{-1;0;1},1,3))+2))/7)+1</f>
        <v>5</v>
      </c>
      <c r="F551" s="138" t="str">
        <f ca="1">IF(ISERROR(VLOOKUP(F550,Fériés,1,FALSE)),PROPER(TEXT(F550,"JJJJ")),OFFSET(INDEX(Fériés,MATCH(F550,Fériés,0),),,1))</f>
        <v>Mardi</v>
      </c>
      <c r="G551" s="139" t="s">
        <v>121</v>
      </c>
      <c r="H551" s="140"/>
      <c r="I551" s="140"/>
      <c r="J551" s="140"/>
      <c r="K551" s="140"/>
      <c r="L551" s="140"/>
      <c r="M551" s="140"/>
      <c r="N551" s="140"/>
      <c r="O551" s="140"/>
      <c r="P551" s="140"/>
      <c r="Q551" s="140"/>
      <c r="R551" s="140"/>
      <c r="S551" s="140"/>
      <c r="T551" s="140"/>
      <c r="U551" s="140"/>
      <c r="V551" s="140"/>
      <c r="W551" s="140"/>
      <c r="X551" s="140"/>
      <c r="Y551" s="140"/>
      <c r="Z551" s="140"/>
      <c r="AA551" s="140"/>
      <c r="AB551" s="140"/>
      <c r="AC551" s="140"/>
      <c r="AD551" s="140"/>
      <c r="AE551" s="140"/>
      <c r="AF551" s="140"/>
      <c r="AG551" s="140"/>
      <c r="AH551" s="140"/>
      <c r="AI551" s="140"/>
      <c r="AJ551" s="140"/>
      <c r="AK551" s="140"/>
      <c r="AL551" s="126"/>
      <c r="AM551" s="134">
        <f t="shared" ref="AM551:AM582" ca="1" si="546">AM550</f>
        <v>3</v>
      </c>
    </row>
    <row r="552" spans="1:39">
      <c r="A552" s="135"/>
      <c r="B552" s="136"/>
      <c r="C552" s="136"/>
      <c r="D552" s="136"/>
      <c r="E552" s="137">
        <f>INT((F552-LOOKUP(F552,DATE(YEAR(F552)+{-1;0;1},1,3)-WEEKDAY(DATE(YEAR(F552)+{-1;0;1},1,3))+2))/7)+1</f>
        <v>5</v>
      </c>
      <c r="F552" s="131">
        <f t="shared" ref="F552" si="547">F550+1</f>
        <v>43131</v>
      </c>
      <c r="G552" s="132" t="s">
        <v>74</v>
      </c>
      <c r="H552" s="133"/>
      <c r="I552" s="133"/>
      <c r="J552" s="133"/>
      <c r="K552" s="133"/>
      <c r="L552" s="133"/>
      <c r="M552" s="133"/>
      <c r="N552" s="133"/>
      <c r="O552" s="133"/>
      <c r="P552" s="133"/>
      <c r="Q552" s="133"/>
      <c r="R552" s="133"/>
      <c r="S552" s="133"/>
      <c r="T552" s="133"/>
      <c r="U552" s="133"/>
      <c r="V552" s="133"/>
      <c r="W552" s="133"/>
      <c r="X552" s="133"/>
      <c r="Y552" s="133"/>
      <c r="Z552" s="133"/>
      <c r="AA552" s="133"/>
      <c r="AB552" s="133"/>
      <c r="AC552" s="133"/>
      <c r="AD552" s="133"/>
      <c r="AE552" s="133"/>
      <c r="AF552" s="133"/>
      <c r="AG552" s="133"/>
      <c r="AH552" s="133"/>
      <c r="AI552" s="133"/>
      <c r="AJ552" s="133"/>
      <c r="AK552" s="133"/>
      <c r="AL552" s="126"/>
      <c r="AM552" s="134">
        <f t="array" aca="1" ref="AM552" ca="1">IF(OR($F552=Fériés),0,IF(OR(TEXT(WEEKDAY($F552),"JJJJ")=Jours_chômés),1,3))</f>
        <v>3</v>
      </c>
    </row>
    <row r="553" spans="1:39">
      <c r="A553" s="135"/>
      <c r="B553" s="136"/>
      <c r="C553" s="136"/>
      <c r="D553" s="136"/>
      <c r="E553" s="137">
        <f>INT((F552-LOOKUP(F552,DATE(YEAR(F552)+{-1;0;1},1,3)-WEEKDAY(DATE(YEAR(F552)+{-1;0;1},1,3))+2))/7)+1</f>
        <v>5</v>
      </c>
      <c r="F553" s="138" t="str">
        <f ca="1">IF(ISERROR(VLOOKUP(F552,Fériés,1,FALSE)),PROPER(TEXT(F552,"JJJJ")),OFFSET(INDEX(Fériés,MATCH(F552,Fériés,0),),,1))</f>
        <v>Mercredi</v>
      </c>
      <c r="G553" s="139" t="s">
        <v>121</v>
      </c>
      <c r="H553" s="140"/>
      <c r="I553" s="140"/>
      <c r="J553" s="140"/>
      <c r="K553" s="140"/>
      <c r="L553" s="140"/>
      <c r="M553" s="140"/>
      <c r="N553" s="140"/>
      <c r="O553" s="140"/>
      <c r="P553" s="140"/>
      <c r="Q553" s="140"/>
      <c r="R553" s="140"/>
      <c r="S553" s="140"/>
      <c r="T553" s="140"/>
      <c r="U553" s="140"/>
      <c r="V553" s="140"/>
      <c r="W553" s="140"/>
      <c r="X553" s="140"/>
      <c r="Y553" s="140"/>
      <c r="Z553" s="140"/>
      <c r="AA553" s="140"/>
      <c r="AB553" s="140"/>
      <c r="AC553" s="140"/>
      <c r="AD553" s="140"/>
      <c r="AE553" s="140"/>
      <c r="AF553" s="140"/>
      <c r="AG553" s="140"/>
      <c r="AH553" s="140"/>
      <c r="AI553" s="140"/>
      <c r="AJ553" s="140"/>
      <c r="AK553" s="140"/>
      <c r="AL553" s="126"/>
      <c r="AM553" s="134">
        <f t="shared" ref="AM553:AM584" ca="1" si="548">AM552</f>
        <v>3</v>
      </c>
    </row>
    <row r="554" spans="1:39">
      <c r="A554" s="135"/>
      <c r="B554" s="136"/>
      <c r="C554" s="136"/>
      <c r="D554" s="136"/>
      <c r="E554" s="137">
        <f>INT((F554-LOOKUP(F554,DATE(YEAR(F554)+{-1;0;1},1,3)-WEEKDAY(DATE(YEAR(F554)+{-1;0;1},1,3))+2))/7)+1</f>
        <v>5</v>
      </c>
      <c r="F554" s="131">
        <f t="shared" ref="F554" si="549">F552+1</f>
        <v>43132</v>
      </c>
      <c r="G554" s="132" t="s">
        <v>74</v>
      </c>
      <c r="H554" s="133"/>
      <c r="I554" s="133"/>
      <c r="J554" s="133"/>
      <c r="K554" s="133"/>
      <c r="L554" s="133"/>
      <c r="M554" s="133"/>
      <c r="N554" s="133"/>
      <c r="O554" s="133"/>
      <c r="P554" s="133"/>
      <c r="Q554" s="133"/>
      <c r="R554" s="133"/>
      <c r="S554" s="133"/>
      <c r="T554" s="133"/>
      <c r="U554" s="133"/>
      <c r="V554" s="133"/>
      <c r="W554" s="133"/>
      <c r="X554" s="133"/>
      <c r="Y554" s="133"/>
      <c r="Z554" s="133"/>
      <c r="AA554" s="133"/>
      <c r="AB554" s="133"/>
      <c r="AC554" s="133"/>
      <c r="AD554" s="133"/>
      <c r="AE554" s="133"/>
      <c r="AF554" s="133"/>
      <c r="AG554" s="133"/>
      <c r="AH554" s="133"/>
      <c r="AI554" s="133"/>
      <c r="AJ554" s="133"/>
      <c r="AK554" s="133"/>
      <c r="AL554" s="126"/>
      <c r="AM554" s="134">
        <f t="array" aca="1" ref="AM554" ca="1">IF(OR($F554=Fériés),0,IF(OR(TEXT(WEEKDAY($F554),"JJJJ")=Jours_chômés),1,3))</f>
        <v>3</v>
      </c>
    </row>
    <row r="555" spans="1:39">
      <c r="A555" s="135"/>
      <c r="B555" s="136"/>
      <c r="C555" s="136"/>
      <c r="D555" s="136"/>
      <c r="E555" s="137">
        <f>INT((F554-LOOKUP(F554,DATE(YEAR(F554)+{-1;0;1},1,3)-WEEKDAY(DATE(YEAR(F554)+{-1;0;1},1,3))+2))/7)+1</f>
        <v>5</v>
      </c>
      <c r="F555" s="138" t="str">
        <f ca="1">IF(ISERROR(VLOOKUP(F554,Fériés,1,FALSE)),PROPER(TEXT(F554,"JJJJ")),OFFSET(INDEX(Fériés,MATCH(F554,Fériés,0),),,1))</f>
        <v>Jeudi</v>
      </c>
      <c r="G555" s="139" t="s">
        <v>121</v>
      </c>
      <c r="H555" s="140"/>
      <c r="I555" s="140"/>
      <c r="J555" s="140"/>
      <c r="K555" s="140"/>
      <c r="L555" s="140"/>
      <c r="M555" s="140"/>
      <c r="N555" s="140"/>
      <c r="O555" s="140"/>
      <c r="P555" s="140"/>
      <c r="Q555" s="140"/>
      <c r="R555" s="140"/>
      <c r="S555" s="140"/>
      <c r="T555" s="140"/>
      <c r="U555" s="140"/>
      <c r="V555" s="140"/>
      <c r="W555" s="140"/>
      <c r="X555" s="140"/>
      <c r="Y555" s="140"/>
      <c r="Z555" s="140"/>
      <c r="AA555" s="140"/>
      <c r="AB555" s="140"/>
      <c r="AC555" s="140"/>
      <c r="AD555" s="140"/>
      <c r="AE555" s="140"/>
      <c r="AF555" s="140"/>
      <c r="AG555" s="140"/>
      <c r="AH555" s="140"/>
      <c r="AI555" s="140"/>
      <c r="AJ555" s="140"/>
      <c r="AK555" s="140"/>
      <c r="AL555" s="126"/>
      <c r="AM555" s="134">
        <f t="shared" ref="AM555:AM586" ca="1" si="550">AM554</f>
        <v>3</v>
      </c>
    </row>
    <row r="556" spans="1:39">
      <c r="A556" s="135"/>
      <c r="B556" s="136"/>
      <c r="C556" s="136"/>
      <c r="D556" s="136"/>
      <c r="E556" s="137">
        <f>INT((F556-LOOKUP(F556,DATE(YEAR(F556)+{-1;0;1},1,3)-WEEKDAY(DATE(YEAR(F556)+{-1;0;1},1,3))+2))/7)+1</f>
        <v>5</v>
      </c>
      <c r="F556" s="131">
        <f t="shared" ref="F556" si="551">F554+1</f>
        <v>43133</v>
      </c>
      <c r="G556" s="132" t="s">
        <v>74</v>
      </c>
      <c r="H556" s="133"/>
      <c r="I556" s="133"/>
      <c r="J556" s="133"/>
      <c r="K556" s="133"/>
      <c r="L556" s="133"/>
      <c r="M556" s="133"/>
      <c r="N556" s="133"/>
      <c r="O556" s="133"/>
      <c r="P556" s="133"/>
      <c r="Q556" s="133"/>
      <c r="R556" s="133"/>
      <c r="S556" s="133"/>
      <c r="T556" s="133"/>
      <c r="U556" s="133"/>
      <c r="V556" s="133"/>
      <c r="W556" s="133"/>
      <c r="X556" s="133"/>
      <c r="Y556" s="133"/>
      <c r="Z556" s="133"/>
      <c r="AA556" s="133"/>
      <c r="AB556" s="133"/>
      <c r="AC556" s="133"/>
      <c r="AD556" s="133"/>
      <c r="AE556" s="133"/>
      <c r="AF556" s="133"/>
      <c r="AG556" s="133"/>
      <c r="AH556" s="133"/>
      <c r="AI556" s="133"/>
      <c r="AJ556" s="133"/>
      <c r="AK556" s="133"/>
      <c r="AL556" s="126"/>
      <c r="AM556" s="134">
        <f t="array" aca="1" ref="AM556" ca="1">IF(OR($F556=Fériés),0,IF(OR(TEXT(WEEKDAY($F556),"JJJJ")=Jours_chômés),1,3))</f>
        <v>3</v>
      </c>
    </row>
    <row r="557" spans="1:39">
      <c r="A557" s="135"/>
      <c r="B557" s="136"/>
      <c r="C557" s="136"/>
      <c r="D557" s="136"/>
      <c r="E557" s="137">
        <f>INT((F556-LOOKUP(F556,DATE(YEAR(F556)+{-1;0;1},1,3)-WEEKDAY(DATE(YEAR(F556)+{-1;0;1},1,3))+2))/7)+1</f>
        <v>5</v>
      </c>
      <c r="F557" s="138" t="str">
        <f ca="1">IF(ISERROR(VLOOKUP(F556,Fériés,1,FALSE)),PROPER(TEXT(F556,"JJJJ")),OFFSET(INDEX(Fériés,MATCH(F556,Fériés,0),),,1))</f>
        <v>Vendredi</v>
      </c>
      <c r="G557" s="139" t="s">
        <v>121</v>
      </c>
      <c r="H557" s="140"/>
      <c r="I557" s="140"/>
      <c r="J557" s="140"/>
      <c r="K557" s="140"/>
      <c r="L557" s="140"/>
      <c r="M557" s="140"/>
      <c r="N557" s="140"/>
      <c r="O557" s="140"/>
      <c r="P557" s="140"/>
      <c r="Q557" s="140"/>
      <c r="R557" s="140"/>
      <c r="S557" s="140"/>
      <c r="T557" s="140"/>
      <c r="U557" s="140"/>
      <c r="V557" s="140"/>
      <c r="W557" s="140"/>
      <c r="X557" s="140"/>
      <c r="Y557" s="140"/>
      <c r="Z557" s="140"/>
      <c r="AA557" s="140"/>
      <c r="AB557" s="140"/>
      <c r="AC557" s="140"/>
      <c r="AD557" s="140"/>
      <c r="AE557" s="140"/>
      <c r="AF557" s="140"/>
      <c r="AG557" s="140"/>
      <c r="AH557" s="140"/>
      <c r="AI557" s="140"/>
      <c r="AJ557" s="140"/>
      <c r="AK557" s="140"/>
      <c r="AL557" s="126"/>
      <c r="AM557" s="134">
        <f t="shared" ref="AM557:AM588" ca="1" si="552">AM556</f>
        <v>3</v>
      </c>
    </row>
    <row r="558" spans="1:39">
      <c r="A558" s="135"/>
      <c r="B558" s="136"/>
      <c r="C558" s="136"/>
      <c r="D558" s="136"/>
      <c r="E558" s="137">
        <f>INT((F558-LOOKUP(F558,DATE(YEAR(F558)+{-1;0;1},1,3)-WEEKDAY(DATE(YEAR(F558)+{-1;0;1},1,3))+2))/7)+1</f>
        <v>5</v>
      </c>
      <c r="F558" s="131">
        <f t="shared" ref="F558" si="553">F556+1</f>
        <v>43134</v>
      </c>
      <c r="G558" s="132" t="s">
        <v>74</v>
      </c>
      <c r="H558" s="133"/>
      <c r="I558" s="133"/>
      <c r="J558" s="133"/>
      <c r="K558" s="133"/>
      <c r="L558" s="133"/>
      <c r="M558" s="133"/>
      <c r="N558" s="133"/>
      <c r="O558" s="133"/>
      <c r="P558" s="133"/>
      <c r="Q558" s="133"/>
      <c r="R558" s="133"/>
      <c r="S558" s="133"/>
      <c r="T558" s="133"/>
      <c r="U558" s="133"/>
      <c r="V558" s="133"/>
      <c r="W558" s="133"/>
      <c r="X558" s="133"/>
      <c r="Y558" s="133"/>
      <c r="Z558" s="133"/>
      <c r="AA558" s="133"/>
      <c r="AB558" s="133"/>
      <c r="AC558" s="133"/>
      <c r="AD558" s="133"/>
      <c r="AE558" s="133"/>
      <c r="AF558" s="133"/>
      <c r="AG558" s="133"/>
      <c r="AH558" s="133"/>
      <c r="AI558" s="133"/>
      <c r="AJ558" s="133"/>
      <c r="AK558" s="133"/>
      <c r="AL558" s="126"/>
      <c r="AM558" s="134">
        <f t="array" aca="1" ref="AM558" ca="1">IF(OR($F558=Fériés),0,IF(OR(TEXT(WEEKDAY($F558),"JJJJ")=Jours_chômés),1,3))</f>
        <v>1</v>
      </c>
    </row>
    <row r="559" spans="1:39">
      <c r="A559" s="135"/>
      <c r="B559" s="136"/>
      <c r="C559" s="136"/>
      <c r="D559" s="136"/>
      <c r="E559" s="137">
        <f>INT((F558-LOOKUP(F558,DATE(YEAR(F558)+{-1;0;1},1,3)-WEEKDAY(DATE(YEAR(F558)+{-1;0;1},1,3))+2))/7)+1</f>
        <v>5</v>
      </c>
      <c r="F559" s="138" t="str">
        <f ca="1">IF(ISERROR(VLOOKUP(F558,Fériés,1,FALSE)),PROPER(TEXT(F558,"JJJJ")),OFFSET(INDEX(Fériés,MATCH(F558,Fériés,0),),,1))</f>
        <v>Samedi</v>
      </c>
      <c r="G559" s="139" t="s">
        <v>121</v>
      </c>
      <c r="H559" s="140"/>
      <c r="I559" s="140"/>
      <c r="J559" s="140"/>
      <c r="K559" s="140"/>
      <c r="L559" s="140"/>
      <c r="M559" s="140"/>
      <c r="N559" s="140"/>
      <c r="O559" s="140"/>
      <c r="P559" s="140"/>
      <c r="Q559" s="140"/>
      <c r="R559" s="140"/>
      <c r="S559" s="140"/>
      <c r="T559" s="140"/>
      <c r="U559" s="140"/>
      <c r="V559" s="140"/>
      <c r="W559" s="140"/>
      <c r="X559" s="140"/>
      <c r="Y559" s="140"/>
      <c r="Z559" s="140"/>
      <c r="AA559" s="140"/>
      <c r="AB559" s="140"/>
      <c r="AC559" s="140"/>
      <c r="AD559" s="140"/>
      <c r="AE559" s="140"/>
      <c r="AF559" s="140"/>
      <c r="AG559" s="140"/>
      <c r="AH559" s="140"/>
      <c r="AI559" s="140"/>
      <c r="AJ559" s="140"/>
      <c r="AK559" s="140"/>
      <c r="AL559" s="126"/>
      <c r="AM559" s="134">
        <f t="shared" ref="AM559:AM590" ca="1" si="554">AM558</f>
        <v>1</v>
      </c>
    </row>
    <row r="560" spans="1:39">
      <c r="A560" s="147" t="str">
        <f>UPPER(TEXT($F560,"MMMM"))&amp;" "&amp;YEAR($F560)</f>
        <v>FÉVRIER 2018</v>
      </c>
      <c r="B560" s="136"/>
      <c r="C560" s="136"/>
      <c r="D560" s="136"/>
      <c r="E560" s="137">
        <f>INT((F560-LOOKUP(F560,DATE(YEAR(F560)+{-1;0;1},1,3)-WEEKDAY(DATE(YEAR(F560)+{-1;0;1},1,3))+2))/7)+1</f>
        <v>5</v>
      </c>
      <c r="F560" s="131">
        <f t="shared" ref="F560" si="555">F558+1</f>
        <v>43135</v>
      </c>
      <c r="G560" s="132" t="s">
        <v>74</v>
      </c>
      <c r="H560" s="133"/>
      <c r="I560" s="133"/>
      <c r="J560" s="133"/>
      <c r="K560" s="133"/>
      <c r="L560" s="133"/>
      <c r="M560" s="133"/>
      <c r="N560" s="133"/>
      <c r="O560" s="133"/>
      <c r="P560" s="133"/>
      <c r="Q560" s="133"/>
      <c r="R560" s="133"/>
      <c r="S560" s="133"/>
      <c r="T560" s="133"/>
      <c r="U560" s="133"/>
      <c r="V560" s="133"/>
      <c r="W560" s="133"/>
      <c r="X560" s="133"/>
      <c r="Y560" s="133"/>
      <c r="Z560" s="133"/>
      <c r="AA560" s="133"/>
      <c r="AB560" s="133"/>
      <c r="AC560" s="133"/>
      <c r="AD560" s="133"/>
      <c r="AE560" s="133"/>
      <c r="AF560" s="133"/>
      <c r="AG560" s="133"/>
      <c r="AH560" s="133"/>
      <c r="AI560" s="133"/>
      <c r="AJ560" s="133"/>
      <c r="AK560" s="133"/>
      <c r="AL560" s="126"/>
      <c r="AM560" s="134">
        <f t="array" aca="1" ref="AM560" ca="1">IF(OR($F560=Fériés),0,IF(OR(TEXT(WEEKDAY($F560),"JJJJ")=Jours_chômés),1,3))</f>
        <v>1</v>
      </c>
    </row>
    <row r="561" spans="1:39">
      <c r="A561" s="147"/>
      <c r="B561" s="136"/>
      <c r="C561" s="136"/>
      <c r="D561" s="136"/>
      <c r="E561" s="137">
        <f>INT((F560-LOOKUP(F560,DATE(YEAR(F560)+{-1;0;1},1,3)-WEEKDAY(DATE(YEAR(F560)+{-1;0;1},1,3))+2))/7)+1</f>
        <v>5</v>
      </c>
      <c r="F561" s="138" t="str">
        <f ca="1">IF(ISERROR(VLOOKUP(F560,Fériés,1,FALSE)),PROPER(TEXT(F560,"JJJJ")),OFFSET(INDEX(Fériés,MATCH(F560,Fériés,0),),,1))</f>
        <v>Dimanche</v>
      </c>
      <c r="G561" s="139" t="s">
        <v>121</v>
      </c>
      <c r="H561" s="140"/>
      <c r="I561" s="140"/>
      <c r="J561" s="140"/>
      <c r="K561" s="140"/>
      <c r="L561" s="140"/>
      <c r="M561" s="140"/>
      <c r="N561" s="140"/>
      <c r="O561" s="140"/>
      <c r="P561" s="140"/>
      <c r="Q561" s="140"/>
      <c r="R561" s="140"/>
      <c r="S561" s="140"/>
      <c r="T561" s="140"/>
      <c r="U561" s="140"/>
      <c r="V561" s="140"/>
      <c r="W561" s="140"/>
      <c r="X561" s="140"/>
      <c r="Y561" s="140"/>
      <c r="Z561" s="140"/>
      <c r="AA561" s="140"/>
      <c r="AB561" s="140"/>
      <c r="AC561" s="140"/>
      <c r="AD561" s="140"/>
      <c r="AE561" s="140"/>
      <c r="AF561" s="140"/>
      <c r="AG561" s="140"/>
      <c r="AH561" s="140"/>
      <c r="AI561" s="140"/>
      <c r="AJ561" s="140"/>
      <c r="AK561" s="140"/>
      <c r="AL561" s="126"/>
      <c r="AM561" s="134">
        <f t="shared" ref="AM561:AM592" ca="1" si="556">AM560</f>
        <v>1</v>
      </c>
    </row>
    <row r="562" spans="1:39">
      <c r="A562" s="147"/>
      <c r="B562" s="136"/>
      <c r="C562" s="136"/>
      <c r="D562" s="136"/>
      <c r="E562" s="137">
        <f>INT((F562-LOOKUP(F562,DATE(YEAR(F562)+{-1;0;1},1,3)-WEEKDAY(DATE(YEAR(F562)+{-1;0;1},1,3))+2))/7)+1</f>
        <v>6</v>
      </c>
      <c r="F562" s="131">
        <f t="shared" ref="F562" si="557">F560+1</f>
        <v>43136</v>
      </c>
      <c r="G562" s="132" t="s">
        <v>74</v>
      </c>
      <c r="H562" s="133"/>
      <c r="I562" s="133"/>
      <c r="J562" s="133"/>
      <c r="K562" s="133"/>
      <c r="L562" s="133"/>
      <c r="M562" s="133"/>
      <c r="N562" s="133"/>
      <c r="O562" s="133"/>
      <c r="P562" s="133"/>
      <c r="Q562" s="133"/>
      <c r="R562" s="133"/>
      <c r="S562" s="133"/>
      <c r="T562" s="133"/>
      <c r="U562" s="133"/>
      <c r="V562" s="133"/>
      <c r="W562" s="133"/>
      <c r="X562" s="133"/>
      <c r="Y562" s="133"/>
      <c r="Z562" s="133"/>
      <c r="AA562" s="133"/>
      <c r="AB562" s="133"/>
      <c r="AC562" s="133"/>
      <c r="AD562" s="133"/>
      <c r="AE562" s="133"/>
      <c r="AF562" s="133"/>
      <c r="AG562" s="133"/>
      <c r="AH562" s="133"/>
      <c r="AI562" s="133"/>
      <c r="AJ562" s="133"/>
      <c r="AK562" s="133"/>
      <c r="AL562" s="126"/>
      <c r="AM562" s="134">
        <f t="array" aca="1" ref="AM562" ca="1">IF(OR($F562=Fériés),0,IF(OR(TEXT(WEEKDAY($F562),"JJJJ")=Jours_chômés),1,3))</f>
        <v>3</v>
      </c>
    </row>
    <row r="563" spans="1:39">
      <c r="A563" s="147"/>
      <c r="B563" s="136"/>
      <c r="C563" s="136"/>
      <c r="D563" s="136"/>
      <c r="E563" s="137">
        <f>INT((F562-LOOKUP(F562,DATE(YEAR(F562)+{-1;0;1},1,3)-WEEKDAY(DATE(YEAR(F562)+{-1;0;1},1,3))+2))/7)+1</f>
        <v>6</v>
      </c>
      <c r="F563" s="138" t="str">
        <f ca="1">IF(ISERROR(VLOOKUP(F562,Fériés,1,FALSE)),PROPER(TEXT(F562,"JJJJ")),OFFSET(INDEX(Fériés,MATCH(F562,Fériés,0),),,1))</f>
        <v>Lundi</v>
      </c>
      <c r="G563" s="139" t="s">
        <v>121</v>
      </c>
      <c r="H563" s="140"/>
      <c r="I563" s="140"/>
      <c r="J563" s="140"/>
      <c r="K563" s="140"/>
      <c r="L563" s="140"/>
      <c r="M563" s="140"/>
      <c r="N563" s="140"/>
      <c r="O563" s="140"/>
      <c r="P563" s="140"/>
      <c r="Q563" s="140"/>
      <c r="R563" s="140"/>
      <c r="S563" s="140"/>
      <c r="T563" s="140"/>
      <c r="U563" s="140"/>
      <c r="V563" s="140"/>
      <c r="W563" s="140"/>
      <c r="X563" s="140"/>
      <c r="Y563" s="140"/>
      <c r="Z563" s="140"/>
      <c r="AA563" s="140"/>
      <c r="AB563" s="140"/>
      <c r="AC563" s="140"/>
      <c r="AD563" s="140"/>
      <c r="AE563" s="140"/>
      <c r="AF563" s="140"/>
      <c r="AG563" s="140"/>
      <c r="AH563" s="140"/>
      <c r="AI563" s="140"/>
      <c r="AJ563" s="140"/>
      <c r="AK563" s="140"/>
      <c r="AL563" s="126"/>
      <c r="AM563" s="134">
        <f t="shared" ref="AM563:AM594" ca="1" si="558">AM562</f>
        <v>3</v>
      </c>
    </row>
    <row r="564" spans="1:39">
      <c r="A564" s="147"/>
      <c r="B564" s="136"/>
      <c r="C564" s="136"/>
      <c r="D564" s="136"/>
      <c r="E564" s="137">
        <f>INT((F564-LOOKUP(F564,DATE(YEAR(F564)+{-1;0;1},1,3)-WEEKDAY(DATE(YEAR(F564)+{-1;0;1},1,3))+2))/7)+1</f>
        <v>6</v>
      </c>
      <c r="F564" s="131">
        <f t="shared" ref="F564" si="559">F562+1</f>
        <v>43137</v>
      </c>
      <c r="G564" s="132" t="s">
        <v>74</v>
      </c>
      <c r="H564" s="133"/>
      <c r="I564" s="133"/>
      <c r="J564" s="133"/>
      <c r="K564" s="133"/>
      <c r="L564" s="133"/>
      <c r="M564" s="133"/>
      <c r="N564" s="133"/>
      <c r="O564" s="133"/>
      <c r="P564" s="133"/>
      <c r="Q564" s="133"/>
      <c r="R564" s="133"/>
      <c r="S564" s="133"/>
      <c r="T564" s="133"/>
      <c r="U564" s="133"/>
      <c r="V564" s="133"/>
      <c r="W564" s="133"/>
      <c r="X564" s="133"/>
      <c r="Y564" s="133"/>
      <c r="Z564" s="133"/>
      <c r="AA564" s="133"/>
      <c r="AB564" s="133"/>
      <c r="AC564" s="133"/>
      <c r="AD564" s="133"/>
      <c r="AE564" s="133"/>
      <c r="AF564" s="133"/>
      <c r="AG564" s="133"/>
      <c r="AH564" s="133"/>
      <c r="AI564" s="133"/>
      <c r="AJ564" s="133"/>
      <c r="AK564" s="133"/>
      <c r="AL564" s="126"/>
      <c r="AM564" s="134">
        <f t="array" aca="1" ref="AM564" ca="1">IF(OR($F564=Fériés),0,IF(OR(TEXT(WEEKDAY($F564),"JJJJ")=Jours_chômés),1,3))</f>
        <v>3</v>
      </c>
    </row>
    <row r="565" spans="1:39">
      <c r="A565" s="147"/>
      <c r="B565" s="136"/>
      <c r="C565" s="136"/>
      <c r="D565" s="136"/>
      <c r="E565" s="137">
        <f>INT((F564-LOOKUP(F564,DATE(YEAR(F564)+{-1;0;1},1,3)-WEEKDAY(DATE(YEAR(F564)+{-1;0;1},1,3))+2))/7)+1</f>
        <v>6</v>
      </c>
      <c r="F565" s="138" t="str">
        <f ca="1">IF(ISERROR(VLOOKUP(F564,Fériés,1,FALSE)),PROPER(TEXT(F564,"JJJJ")),OFFSET(INDEX(Fériés,MATCH(F564,Fériés,0),),,1))</f>
        <v>Mardi</v>
      </c>
      <c r="G565" s="139" t="s">
        <v>121</v>
      </c>
      <c r="H565" s="140"/>
      <c r="I565" s="140"/>
      <c r="J565" s="140"/>
      <c r="K565" s="140"/>
      <c r="L565" s="140"/>
      <c r="M565" s="140"/>
      <c r="N565" s="140"/>
      <c r="O565" s="140"/>
      <c r="P565" s="140"/>
      <c r="Q565" s="140"/>
      <c r="R565" s="140"/>
      <c r="S565" s="140"/>
      <c r="T565" s="140"/>
      <c r="U565" s="140"/>
      <c r="V565" s="140"/>
      <c r="W565" s="140"/>
      <c r="X565" s="140"/>
      <c r="Y565" s="140"/>
      <c r="Z565" s="140"/>
      <c r="AA565" s="140"/>
      <c r="AB565" s="140"/>
      <c r="AC565" s="140"/>
      <c r="AD565" s="140"/>
      <c r="AE565" s="140"/>
      <c r="AF565" s="140"/>
      <c r="AG565" s="140"/>
      <c r="AH565" s="140"/>
      <c r="AI565" s="140"/>
      <c r="AJ565" s="140"/>
      <c r="AK565" s="140"/>
      <c r="AL565" s="126"/>
      <c r="AM565" s="134">
        <f t="shared" ref="AM565:AM596" ca="1" si="560">AM564</f>
        <v>3</v>
      </c>
    </row>
    <row r="566" spans="1:39">
      <c r="A566" s="147"/>
      <c r="B566" s="136"/>
      <c r="C566" s="136"/>
      <c r="D566" s="136"/>
      <c r="E566" s="137">
        <f>INT((F566-LOOKUP(F566,DATE(YEAR(F566)+{-1;0;1},1,3)-WEEKDAY(DATE(YEAR(F566)+{-1;0;1},1,3))+2))/7)+1</f>
        <v>6</v>
      </c>
      <c r="F566" s="131">
        <f t="shared" ref="F566" si="561">F564+1</f>
        <v>43138</v>
      </c>
      <c r="G566" s="132" t="s">
        <v>74</v>
      </c>
      <c r="H566" s="133"/>
      <c r="I566" s="133"/>
      <c r="J566" s="133"/>
      <c r="K566" s="133"/>
      <c r="L566" s="133"/>
      <c r="M566" s="133"/>
      <c r="N566" s="133"/>
      <c r="O566" s="133"/>
      <c r="P566" s="133"/>
      <c r="Q566" s="133"/>
      <c r="R566" s="133"/>
      <c r="S566" s="133"/>
      <c r="T566" s="133"/>
      <c r="U566" s="133"/>
      <c r="V566" s="133"/>
      <c r="W566" s="133"/>
      <c r="X566" s="133"/>
      <c r="Y566" s="133"/>
      <c r="Z566" s="133"/>
      <c r="AA566" s="133"/>
      <c r="AB566" s="133"/>
      <c r="AC566" s="133"/>
      <c r="AD566" s="133"/>
      <c r="AE566" s="133"/>
      <c r="AF566" s="133"/>
      <c r="AG566" s="133"/>
      <c r="AH566" s="133"/>
      <c r="AI566" s="133"/>
      <c r="AJ566" s="133"/>
      <c r="AK566" s="133"/>
      <c r="AL566" s="126"/>
      <c r="AM566" s="134">
        <f t="array" aca="1" ref="AM566" ca="1">IF(OR($F566=Fériés),0,IF(OR(TEXT(WEEKDAY($F566),"JJJJ")=Jours_chômés),1,3))</f>
        <v>3</v>
      </c>
    </row>
    <row r="567" spans="1:39">
      <c r="A567" s="147"/>
      <c r="B567" s="136"/>
      <c r="C567" s="136"/>
      <c r="D567" s="136"/>
      <c r="E567" s="137">
        <f>INT((F566-LOOKUP(F566,DATE(YEAR(F566)+{-1;0;1},1,3)-WEEKDAY(DATE(YEAR(F566)+{-1;0;1},1,3))+2))/7)+1</f>
        <v>6</v>
      </c>
      <c r="F567" s="138" t="str">
        <f ca="1">IF(ISERROR(VLOOKUP(F566,Fériés,1,FALSE)),PROPER(TEXT(F566,"JJJJ")),OFFSET(INDEX(Fériés,MATCH(F566,Fériés,0),),,1))</f>
        <v>Mercredi</v>
      </c>
      <c r="G567" s="139" t="s">
        <v>121</v>
      </c>
      <c r="H567" s="140"/>
      <c r="I567" s="140"/>
      <c r="J567" s="140"/>
      <c r="K567" s="140"/>
      <c r="L567" s="140"/>
      <c r="M567" s="140"/>
      <c r="N567" s="140"/>
      <c r="O567" s="140"/>
      <c r="P567" s="140"/>
      <c r="Q567" s="140"/>
      <c r="R567" s="140"/>
      <c r="S567" s="140"/>
      <c r="T567" s="140"/>
      <c r="U567" s="140"/>
      <c r="V567" s="140"/>
      <c r="W567" s="140"/>
      <c r="X567" s="140"/>
      <c r="Y567" s="140"/>
      <c r="Z567" s="140"/>
      <c r="AA567" s="140"/>
      <c r="AB567" s="140"/>
      <c r="AC567" s="140"/>
      <c r="AD567" s="140"/>
      <c r="AE567" s="140"/>
      <c r="AF567" s="140"/>
      <c r="AG567" s="140"/>
      <c r="AH567" s="140"/>
      <c r="AI567" s="140"/>
      <c r="AJ567" s="140"/>
      <c r="AK567" s="140"/>
      <c r="AL567" s="126"/>
      <c r="AM567" s="134">
        <f t="shared" ref="AM567:AM598" ca="1" si="562">AM566</f>
        <v>3</v>
      </c>
    </row>
    <row r="568" spans="1:39">
      <c r="A568" s="147"/>
      <c r="B568" s="136"/>
      <c r="C568" s="136"/>
      <c r="D568" s="136"/>
      <c r="E568" s="137">
        <f>INT((F568-LOOKUP(F568,DATE(YEAR(F568)+{-1;0;1},1,3)-WEEKDAY(DATE(YEAR(F568)+{-1;0;1},1,3))+2))/7)+1</f>
        <v>6</v>
      </c>
      <c r="F568" s="131">
        <f t="shared" ref="F568" si="563">F566+1</f>
        <v>43139</v>
      </c>
      <c r="G568" s="132" t="s">
        <v>74</v>
      </c>
      <c r="H568" s="133"/>
      <c r="I568" s="133"/>
      <c r="J568" s="133"/>
      <c r="K568" s="133"/>
      <c r="L568" s="133"/>
      <c r="M568" s="133"/>
      <c r="N568" s="133"/>
      <c r="O568" s="133"/>
      <c r="P568" s="133"/>
      <c r="Q568" s="133"/>
      <c r="R568" s="133"/>
      <c r="S568" s="133"/>
      <c r="T568" s="133"/>
      <c r="U568" s="133"/>
      <c r="V568" s="133"/>
      <c r="W568" s="133"/>
      <c r="X568" s="133"/>
      <c r="Y568" s="133"/>
      <c r="Z568" s="133"/>
      <c r="AA568" s="133"/>
      <c r="AB568" s="133"/>
      <c r="AC568" s="133"/>
      <c r="AD568" s="133"/>
      <c r="AE568" s="133"/>
      <c r="AF568" s="133"/>
      <c r="AG568" s="133"/>
      <c r="AH568" s="133"/>
      <c r="AI568" s="133"/>
      <c r="AJ568" s="133"/>
      <c r="AK568" s="133"/>
      <c r="AL568" s="126"/>
      <c r="AM568" s="134">
        <f t="array" aca="1" ref="AM568" ca="1">IF(OR($F568=Fériés),0,IF(OR(TEXT(WEEKDAY($F568),"JJJJ")=Jours_chômés),1,3))</f>
        <v>3</v>
      </c>
    </row>
    <row r="569" spans="1:39">
      <c r="A569" s="147"/>
      <c r="B569" s="136"/>
      <c r="C569" s="136"/>
      <c r="D569" s="136"/>
      <c r="E569" s="137">
        <f>INT((F568-LOOKUP(F568,DATE(YEAR(F568)+{-1;0;1},1,3)-WEEKDAY(DATE(YEAR(F568)+{-1;0;1},1,3))+2))/7)+1</f>
        <v>6</v>
      </c>
      <c r="F569" s="138" t="str">
        <f ca="1">IF(ISERROR(VLOOKUP(F568,Fériés,1,FALSE)),PROPER(TEXT(F568,"JJJJ")),OFFSET(INDEX(Fériés,MATCH(F568,Fériés,0),),,1))</f>
        <v>Jeudi</v>
      </c>
      <c r="G569" s="139" t="s">
        <v>121</v>
      </c>
      <c r="H569" s="140"/>
      <c r="I569" s="140"/>
      <c r="J569" s="140"/>
      <c r="K569" s="140"/>
      <c r="L569" s="140"/>
      <c r="M569" s="140"/>
      <c r="N569" s="140"/>
      <c r="O569" s="140"/>
      <c r="P569" s="140"/>
      <c r="Q569" s="140"/>
      <c r="R569" s="140"/>
      <c r="S569" s="140"/>
      <c r="T569" s="140"/>
      <c r="U569" s="140"/>
      <c r="V569" s="140"/>
      <c r="W569" s="140"/>
      <c r="X569" s="140"/>
      <c r="Y569" s="140"/>
      <c r="Z569" s="140"/>
      <c r="AA569" s="140"/>
      <c r="AB569" s="140"/>
      <c r="AC569" s="140"/>
      <c r="AD569" s="140"/>
      <c r="AE569" s="140"/>
      <c r="AF569" s="140"/>
      <c r="AG569" s="140"/>
      <c r="AH569" s="140"/>
      <c r="AI569" s="140"/>
      <c r="AJ569" s="140"/>
      <c r="AK569" s="140"/>
      <c r="AL569" s="126"/>
      <c r="AM569" s="134">
        <f t="shared" ref="AM569:AM600" ca="1" si="564">AM568</f>
        <v>3</v>
      </c>
    </row>
    <row r="570" spans="1:39">
      <c r="A570" s="147"/>
      <c r="B570" s="136"/>
      <c r="C570" s="136"/>
      <c r="D570" s="136"/>
      <c r="E570" s="137">
        <f>INT((F570-LOOKUP(F570,DATE(YEAR(F570)+{-1;0;1},1,3)-WEEKDAY(DATE(YEAR(F570)+{-1;0;1},1,3))+2))/7)+1</f>
        <v>6</v>
      </c>
      <c r="F570" s="131">
        <f t="shared" ref="F570" si="565">F568+1</f>
        <v>43140</v>
      </c>
      <c r="G570" s="132" t="s">
        <v>74</v>
      </c>
      <c r="H570" s="133"/>
      <c r="I570" s="133"/>
      <c r="J570" s="133"/>
      <c r="K570" s="133"/>
      <c r="L570" s="133"/>
      <c r="M570" s="133"/>
      <c r="N570" s="133"/>
      <c r="O570" s="133"/>
      <c r="P570" s="133"/>
      <c r="Q570" s="133"/>
      <c r="R570" s="133"/>
      <c r="S570" s="133"/>
      <c r="T570" s="133"/>
      <c r="U570" s="133"/>
      <c r="V570" s="133"/>
      <c r="W570" s="133"/>
      <c r="X570" s="133"/>
      <c r="Y570" s="133"/>
      <c r="Z570" s="133"/>
      <c r="AA570" s="133"/>
      <c r="AB570" s="133"/>
      <c r="AC570" s="133"/>
      <c r="AD570" s="133"/>
      <c r="AE570" s="133"/>
      <c r="AF570" s="133"/>
      <c r="AG570" s="133"/>
      <c r="AH570" s="133"/>
      <c r="AI570" s="133"/>
      <c r="AJ570" s="133"/>
      <c r="AK570" s="133"/>
      <c r="AL570" s="126"/>
      <c r="AM570" s="134">
        <f t="array" aca="1" ref="AM570" ca="1">IF(OR($F570=Fériés),0,IF(OR(TEXT(WEEKDAY($F570),"JJJJ")=Jours_chômés),1,3))</f>
        <v>3</v>
      </c>
    </row>
    <row r="571" spans="1:39" ht="15" customHeight="1">
      <c r="A571" s="147"/>
      <c r="B571" s="136"/>
      <c r="C571" s="136"/>
      <c r="D571" s="136"/>
      <c r="E571" s="137">
        <f>INT((F570-LOOKUP(F570,DATE(YEAR(F570)+{-1;0;1},1,3)-WEEKDAY(DATE(YEAR(F570)+{-1;0;1},1,3))+2))/7)+1</f>
        <v>6</v>
      </c>
      <c r="F571" s="138" t="str">
        <f ca="1">IF(ISERROR(VLOOKUP(F570,Fériés,1,FALSE)),PROPER(TEXT(F570,"JJJJ")),OFFSET(INDEX(Fériés,MATCH(F570,Fériés,0),),,1))</f>
        <v>Vendredi</v>
      </c>
      <c r="G571" s="139" t="s">
        <v>121</v>
      </c>
      <c r="H571" s="140"/>
      <c r="I571" s="140"/>
      <c r="J571" s="140"/>
      <c r="K571" s="140"/>
      <c r="L571" s="140"/>
      <c r="M571" s="140"/>
      <c r="N571" s="140"/>
      <c r="O571" s="140"/>
      <c r="P571" s="140"/>
      <c r="Q571" s="140"/>
      <c r="R571" s="140"/>
      <c r="S571" s="140"/>
      <c r="T571" s="140"/>
      <c r="U571" s="140"/>
      <c r="V571" s="140"/>
      <c r="W571" s="140"/>
      <c r="X571" s="140"/>
      <c r="Y571" s="140"/>
      <c r="Z571" s="140"/>
      <c r="AA571" s="140"/>
      <c r="AB571" s="140"/>
      <c r="AC571" s="140"/>
      <c r="AD571" s="140"/>
      <c r="AE571" s="140"/>
      <c r="AF571" s="140"/>
      <c r="AG571" s="140"/>
      <c r="AH571" s="140"/>
      <c r="AI571" s="140"/>
      <c r="AJ571" s="140"/>
      <c r="AK571" s="140"/>
      <c r="AL571" s="126"/>
      <c r="AM571" s="134">
        <f t="shared" ref="AM571:AM602" ca="1" si="566">AM570</f>
        <v>3</v>
      </c>
    </row>
    <row r="572" spans="1:39">
      <c r="A572" s="147"/>
      <c r="B572" s="136"/>
      <c r="C572" s="136"/>
      <c r="D572" s="136"/>
      <c r="E572" s="137">
        <f>INT((F572-LOOKUP(F572,DATE(YEAR(F572)+{-1;0;1},1,3)-WEEKDAY(DATE(YEAR(F572)+{-1;0;1},1,3))+2))/7)+1</f>
        <v>6</v>
      </c>
      <c r="F572" s="131">
        <f t="shared" ref="F572" si="567">F570+1</f>
        <v>43141</v>
      </c>
      <c r="G572" s="132" t="s">
        <v>74</v>
      </c>
      <c r="H572" s="133"/>
      <c r="I572" s="133"/>
      <c r="J572" s="133"/>
      <c r="K572" s="133"/>
      <c r="L572" s="133"/>
      <c r="M572" s="133"/>
      <c r="N572" s="133"/>
      <c r="O572" s="133"/>
      <c r="P572" s="133"/>
      <c r="Q572" s="133"/>
      <c r="R572" s="133"/>
      <c r="S572" s="133"/>
      <c r="T572" s="133"/>
      <c r="U572" s="133"/>
      <c r="V572" s="133"/>
      <c r="W572" s="133"/>
      <c r="X572" s="133"/>
      <c r="Y572" s="133"/>
      <c r="Z572" s="133"/>
      <c r="AA572" s="133"/>
      <c r="AB572" s="133"/>
      <c r="AC572" s="133"/>
      <c r="AD572" s="133"/>
      <c r="AE572" s="133"/>
      <c r="AF572" s="133"/>
      <c r="AG572" s="133"/>
      <c r="AH572" s="133"/>
      <c r="AI572" s="133"/>
      <c r="AJ572" s="133"/>
      <c r="AK572" s="133"/>
      <c r="AL572" s="126"/>
      <c r="AM572" s="134">
        <f t="array" aca="1" ref="AM572" ca="1">IF(OR($F572=Fériés),0,IF(OR(TEXT(WEEKDAY($F572),"JJJJ")=Jours_chômés),1,3))</f>
        <v>1</v>
      </c>
    </row>
    <row r="573" spans="1:39">
      <c r="A573" s="147"/>
      <c r="B573" s="136"/>
      <c r="C573" s="136"/>
      <c r="D573" s="136"/>
      <c r="E573" s="137">
        <f>INT((F572-LOOKUP(F572,DATE(YEAR(F572)+{-1;0;1},1,3)-WEEKDAY(DATE(YEAR(F572)+{-1;0;1},1,3))+2))/7)+1</f>
        <v>6</v>
      </c>
      <c r="F573" s="138" t="str">
        <f ca="1">IF(ISERROR(VLOOKUP(F572,Fériés,1,FALSE)),PROPER(TEXT(F572,"JJJJ")),OFFSET(INDEX(Fériés,MATCH(F572,Fériés,0),),,1))</f>
        <v>Samedi</v>
      </c>
      <c r="G573" s="139" t="s">
        <v>121</v>
      </c>
      <c r="H573" s="140"/>
      <c r="I573" s="140"/>
      <c r="J573" s="140"/>
      <c r="K573" s="140"/>
      <c r="L573" s="140"/>
      <c r="M573" s="140"/>
      <c r="N573" s="140"/>
      <c r="O573" s="140"/>
      <c r="P573" s="140"/>
      <c r="Q573" s="140"/>
      <c r="R573" s="140"/>
      <c r="S573" s="140"/>
      <c r="T573" s="140"/>
      <c r="U573" s="140"/>
      <c r="V573" s="140"/>
      <c r="W573" s="140"/>
      <c r="X573" s="140"/>
      <c r="Y573" s="140"/>
      <c r="Z573" s="140"/>
      <c r="AA573" s="140"/>
      <c r="AB573" s="140"/>
      <c r="AC573" s="140"/>
      <c r="AD573" s="140"/>
      <c r="AE573" s="140"/>
      <c r="AF573" s="140"/>
      <c r="AG573" s="140"/>
      <c r="AH573" s="140"/>
      <c r="AI573" s="140"/>
      <c r="AJ573" s="140"/>
      <c r="AK573" s="140"/>
      <c r="AL573" s="126"/>
      <c r="AM573" s="134">
        <f t="shared" ref="AM573:AM604" ca="1" si="568">AM572</f>
        <v>1</v>
      </c>
    </row>
    <row r="574" spans="1:39">
      <c r="A574" s="147"/>
      <c r="B574" s="136"/>
      <c r="C574" s="136"/>
      <c r="D574" s="136"/>
      <c r="E574" s="137">
        <f>INT((F574-LOOKUP(F574,DATE(YEAR(F574)+{-1;0;1},1,3)-WEEKDAY(DATE(YEAR(F574)+{-1;0;1},1,3))+2))/7)+1</f>
        <v>6</v>
      </c>
      <c r="F574" s="131">
        <f t="shared" ref="F574" si="569">F572+1</f>
        <v>43142</v>
      </c>
      <c r="G574" s="132" t="s">
        <v>74</v>
      </c>
      <c r="H574" s="133"/>
      <c r="I574" s="133"/>
      <c r="J574" s="133"/>
      <c r="K574" s="133"/>
      <c r="L574" s="133"/>
      <c r="M574" s="133"/>
      <c r="N574" s="133"/>
      <c r="O574" s="133"/>
      <c r="P574" s="133"/>
      <c r="Q574" s="133"/>
      <c r="R574" s="133"/>
      <c r="S574" s="133"/>
      <c r="T574" s="133"/>
      <c r="U574" s="133"/>
      <c r="V574" s="133"/>
      <c r="W574" s="133"/>
      <c r="X574" s="133"/>
      <c r="Y574" s="133"/>
      <c r="Z574" s="133"/>
      <c r="AA574" s="133"/>
      <c r="AB574" s="133"/>
      <c r="AC574" s="133"/>
      <c r="AD574" s="133"/>
      <c r="AE574" s="133"/>
      <c r="AF574" s="133"/>
      <c r="AG574" s="133"/>
      <c r="AH574" s="133"/>
      <c r="AI574" s="133"/>
      <c r="AJ574" s="133"/>
      <c r="AK574" s="133"/>
      <c r="AL574" s="126"/>
      <c r="AM574" s="134">
        <f t="array" aca="1" ref="AM574" ca="1">IF(OR($F574=Fériés),0,IF(OR(TEXT(WEEKDAY($F574),"JJJJ")=Jours_chômés),1,3))</f>
        <v>1</v>
      </c>
    </row>
    <row r="575" spans="1:39">
      <c r="A575" s="147"/>
      <c r="B575" s="136"/>
      <c r="C575" s="136"/>
      <c r="D575" s="136"/>
      <c r="E575" s="137">
        <f>INT((F574-LOOKUP(F574,DATE(YEAR(F574)+{-1;0;1},1,3)-WEEKDAY(DATE(YEAR(F574)+{-1;0;1},1,3))+2))/7)+1</f>
        <v>6</v>
      </c>
      <c r="F575" s="138" t="str">
        <f ca="1">IF(ISERROR(VLOOKUP(F574,Fériés,1,FALSE)),PROPER(TEXT(F574,"JJJJ")),OFFSET(INDEX(Fériés,MATCH(F574,Fériés,0),),,1))</f>
        <v>Dimanche</v>
      </c>
      <c r="G575" s="139" t="s">
        <v>121</v>
      </c>
      <c r="H575" s="140"/>
      <c r="I575" s="140"/>
      <c r="J575" s="140"/>
      <c r="K575" s="140"/>
      <c r="L575" s="140"/>
      <c r="M575" s="140"/>
      <c r="N575" s="140"/>
      <c r="O575" s="140"/>
      <c r="P575" s="140"/>
      <c r="Q575" s="140"/>
      <c r="R575" s="140"/>
      <c r="S575" s="140"/>
      <c r="T575" s="140"/>
      <c r="U575" s="140"/>
      <c r="V575" s="140"/>
      <c r="W575" s="140"/>
      <c r="X575" s="140"/>
      <c r="Y575" s="140"/>
      <c r="Z575" s="140"/>
      <c r="AA575" s="140"/>
      <c r="AB575" s="140"/>
      <c r="AC575" s="140"/>
      <c r="AD575" s="140"/>
      <c r="AE575" s="140"/>
      <c r="AF575" s="140"/>
      <c r="AG575" s="140"/>
      <c r="AH575" s="140"/>
      <c r="AI575" s="140"/>
      <c r="AJ575" s="140"/>
      <c r="AK575" s="140"/>
      <c r="AL575" s="126"/>
      <c r="AM575" s="134">
        <f t="shared" ref="AM575:AM606" ca="1" si="570">AM574</f>
        <v>1</v>
      </c>
    </row>
    <row r="576" spans="1:39">
      <c r="A576" s="147"/>
      <c r="B576" s="136"/>
      <c r="C576" s="136"/>
      <c r="D576" s="136"/>
      <c r="E576" s="137">
        <f>INT((F576-LOOKUP(F576,DATE(YEAR(F576)+{-1;0;1},1,3)-WEEKDAY(DATE(YEAR(F576)+{-1;0;1},1,3))+2))/7)+1</f>
        <v>7</v>
      </c>
      <c r="F576" s="131">
        <f t="shared" ref="F576" si="571">F574+1</f>
        <v>43143</v>
      </c>
      <c r="G576" s="132" t="s">
        <v>74</v>
      </c>
      <c r="H576" s="133"/>
      <c r="I576" s="133"/>
      <c r="J576" s="133"/>
      <c r="K576" s="133"/>
      <c r="L576" s="133"/>
      <c r="M576" s="133"/>
      <c r="N576" s="133"/>
      <c r="O576" s="133"/>
      <c r="P576" s="133"/>
      <c r="Q576" s="133"/>
      <c r="R576" s="133"/>
      <c r="S576" s="133"/>
      <c r="T576" s="133"/>
      <c r="U576" s="133"/>
      <c r="V576" s="133"/>
      <c r="W576" s="133"/>
      <c r="X576" s="133"/>
      <c r="Y576" s="133"/>
      <c r="Z576" s="133"/>
      <c r="AA576" s="133"/>
      <c r="AB576" s="133"/>
      <c r="AC576" s="133"/>
      <c r="AD576" s="133"/>
      <c r="AE576" s="133"/>
      <c r="AF576" s="133"/>
      <c r="AG576" s="133"/>
      <c r="AH576" s="133"/>
      <c r="AI576" s="133"/>
      <c r="AJ576" s="133"/>
      <c r="AK576" s="133"/>
      <c r="AL576" s="126"/>
      <c r="AM576" s="134">
        <f t="array" aca="1" ref="AM576" ca="1">IF(OR($F576=Fériés),0,IF(OR(TEXT(WEEKDAY($F576),"JJJJ")=Jours_chômés),1,3))</f>
        <v>3</v>
      </c>
    </row>
    <row r="577" spans="1:39">
      <c r="A577" s="147"/>
      <c r="B577" s="136"/>
      <c r="C577" s="136"/>
      <c r="D577" s="136"/>
      <c r="E577" s="137">
        <f>INT((F576-LOOKUP(F576,DATE(YEAR(F576)+{-1;0;1},1,3)-WEEKDAY(DATE(YEAR(F576)+{-1;0;1},1,3))+2))/7)+1</f>
        <v>7</v>
      </c>
      <c r="F577" s="138" t="str">
        <f ca="1">IF(ISERROR(VLOOKUP(F576,Fériés,1,FALSE)),PROPER(TEXT(F576,"JJJJ")),OFFSET(INDEX(Fériés,MATCH(F576,Fériés,0),),,1))</f>
        <v>Lundi</v>
      </c>
      <c r="G577" s="139" t="s">
        <v>121</v>
      </c>
      <c r="H577" s="140"/>
      <c r="I577" s="140"/>
      <c r="J577" s="140"/>
      <c r="K577" s="140"/>
      <c r="L577" s="140"/>
      <c r="M577" s="140"/>
      <c r="N577" s="140"/>
      <c r="O577" s="140"/>
      <c r="P577" s="140"/>
      <c r="Q577" s="140"/>
      <c r="R577" s="140"/>
      <c r="S577" s="140"/>
      <c r="T577" s="140"/>
      <c r="U577" s="140"/>
      <c r="V577" s="140"/>
      <c r="W577" s="140"/>
      <c r="X577" s="140"/>
      <c r="Y577" s="140"/>
      <c r="Z577" s="140"/>
      <c r="AA577" s="140"/>
      <c r="AB577" s="140"/>
      <c r="AC577" s="140"/>
      <c r="AD577" s="140"/>
      <c r="AE577" s="140"/>
      <c r="AF577" s="140"/>
      <c r="AG577" s="140"/>
      <c r="AH577" s="140"/>
      <c r="AI577" s="140"/>
      <c r="AJ577" s="140"/>
      <c r="AK577" s="140"/>
      <c r="AL577" s="126"/>
      <c r="AM577" s="134">
        <f t="shared" ref="AM577:AM608" ca="1" si="572">AM576</f>
        <v>3</v>
      </c>
    </row>
    <row r="578" spans="1:39">
      <c r="A578" s="147"/>
      <c r="B578" s="136"/>
      <c r="C578" s="136"/>
      <c r="D578" s="136"/>
      <c r="E578" s="137">
        <f>INT((F578-LOOKUP(F578,DATE(YEAR(F578)+{-1;0;1},1,3)-WEEKDAY(DATE(YEAR(F578)+{-1;0;1},1,3))+2))/7)+1</f>
        <v>7</v>
      </c>
      <c r="F578" s="131">
        <f t="shared" ref="F578" si="573">F576+1</f>
        <v>43144</v>
      </c>
      <c r="G578" s="132" t="s">
        <v>74</v>
      </c>
      <c r="H578" s="133"/>
      <c r="I578" s="133"/>
      <c r="J578" s="133"/>
      <c r="K578" s="133"/>
      <c r="L578" s="133"/>
      <c r="M578" s="133"/>
      <c r="N578" s="133"/>
      <c r="O578" s="133"/>
      <c r="P578" s="133"/>
      <c r="Q578" s="133"/>
      <c r="R578" s="133"/>
      <c r="S578" s="133"/>
      <c r="T578" s="133"/>
      <c r="U578" s="133"/>
      <c r="V578" s="133"/>
      <c r="W578" s="133"/>
      <c r="X578" s="133"/>
      <c r="Y578" s="133"/>
      <c r="Z578" s="133"/>
      <c r="AA578" s="133"/>
      <c r="AB578" s="133"/>
      <c r="AC578" s="133"/>
      <c r="AD578" s="133"/>
      <c r="AE578" s="133"/>
      <c r="AF578" s="133"/>
      <c r="AG578" s="133"/>
      <c r="AH578" s="133"/>
      <c r="AI578" s="133"/>
      <c r="AJ578" s="133"/>
      <c r="AK578" s="133"/>
      <c r="AL578" s="126"/>
      <c r="AM578" s="134">
        <f t="array" aca="1" ref="AM578" ca="1">IF(OR($F578=Fériés),0,IF(OR(TEXT(WEEKDAY($F578),"JJJJ")=Jours_chômés),1,3))</f>
        <v>3</v>
      </c>
    </row>
    <row r="579" spans="1:39">
      <c r="A579" s="147"/>
      <c r="B579" s="136"/>
      <c r="C579" s="136"/>
      <c r="D579" s="136"/>
      <c r="E579" s="137">
        <f>INT((F578-LOOKUP(F578,DATE(YEAR(F578)+{-1;0;1},1,3)-WEEKDAY(DATE(YEAR(F578)+{-1;0;1},1,3))+2))/7)+1</f>
        <v>7</v>
      </c>
      <c r="F579" s="138" t="str">
        <f ca="1">IF(ISERROR(VLOOKUP(F578,Fériés,1,FALSE)),PROPER(TEXT(F578,"JJJJ")),OFFSET(INDEX(Fériés,MATCH(F578,Fériés,0),),,1))</f>
        <v>Mardi</v>
      </c>
      <c r="G579" s="139" t="s">
        <v>121</v>
      </c>
      <c r="H579" s="140"/>
      <c r="I579" s="140"/>
      <c r="J579" s="140"/>
      <c r="K579" s="140"/>
      <c r="L579" s="140"/>
      <c r="M579" s="140"/>
      <c r="N579" s="140"/>
      <c r="O579" s="140"/>
      <c r="P579" s="140"/>
      <c r="Q579" s="140"/>
      <c r="R579" s="140"/>
      <c r="S579" s="140"/>
      <c r="T579" s="140"/>
      <c r="U579" s="140"/>
      <c r="V579" s="140"/>
      <c r="W579" s="140"/>
      <c r="X579" s="140"/>
      <c r="Y579" s="140"/>
      <c r="Z579" s="140"/>
      <c r="AA579" s="140"/>
      <c r="AB579" s="140"/>
      <c r="AC579" s="140"/>
      <c r="AD579" s="140"/>
      <c r="AE579" s="140"/>
      <c r="AF579" s="140"/>
      <c r="AG579" s="140"/>
      <c r="AH579" s="140"/>
      <c r="AI579" s="140"/>
      <c r="AJ579" s="140"/>
      <c r="AK579" s="140"/>
      <c r="AL579" s="126"/>
      <c r="AM579" s="134">
        <f t="shared" ref="AM579:AM610" ca="1" si="574">AM578</f>
        <v>3</v>
      </c>
    </row>
    <row r="580" spans="1:39">
      <c r="A580" s="147"/>
      <c r="B580" s="136"/>
      <c r="C580" s="136"/>
      <c r="D580" s="136"/>
      <c r="E580" s="137">
        <f>INT((F580-LOOKUP(F580,DATE(YEAR(F580)+{-1;0;1},1,3)-WEEKDAY(DATE(YEAR(F580)+{-1;0;1},1,3))+2))/7)+1</f>
        <v>7</v>
      </c>
      <c r="F580" s="131">
        <f t="shared" ref="F580" si="575">F578+1</f>
        <v>43145</v>
      </c>
      <c r="G580" s="132" t="s">
        <v>74</v>
      </c>
      <c r="H580" s="133"/>
      <c r="I580" s="133"/>
      <c r="J580" s="133"/>
      <c r="K580" s="133"/>
      <c r="L580" s="133"/>
      <c r="M580" s="133"/>
      <c r="N580" s="133"/>
      <c r="O580" s="133"/>
      <c r="P580" s="133"/>
      <c r="Q580" s="133"/>
      <c r="R580" s="133"/>
      <c r="S580" s="133"/>
      <c r="T580" s="133"/>
      <c r="U580" s="133"/>
      <c r="V580" s="133"/>
      <c r="W580" s="133"/>
      <c r="X580" s="133"/>
      <c r="Y580" s="133"/>
      <c r="Z580" s="133"/>
      <c r="AA580" s="133"/>
      <c r="AB580" s="133"/>
      <c r="AC580" s="133"/>
      <c r="AD580" s="133"/>
      <c r="AE580" s="133"/>
      <c r="AF580" s="133"/>
      <c r="AG580" s="133"/>
      <c r="AH580" s="133"/>
      <c r="AI580" s="133"/>
      <c r="AJ580" s="133"/>
      <c r="AK580" s="133"/>
      <c r="AL580" s="126"/>
      <c r="AM580" s="134">
        <f t="array" aca="1" ref="AM580" ca="1">IF(OR($F580=Fériés),0,IF(OR(TEXT(WEEKDAY($F580),"JJJJ")=Jours_chômés),1,3))</f>
        <v>3</v>
      </c>
    </row>
    <row r="581" spans="1:39">
      <c r="A581" s="147"/>
      <c r="B581" s="136"/>
      <c r="C581" s="136"/>
      <c r="D581" s="136"/>
      <c r="E581" s="137">
        <f>INT((F580-LOOKUP(F580,DATE(YEAR(F580)+{-1;0;1},1,3)-WEEKDAY(DATE(YEAR(F580)+{-1;0;1},1,3))+2))/7)+1</f>
        <v>7</v>
      </c>
      <c r="F581" s="138" t="str">
        <f ca="1">IF(ISERROR(VLOOKUP(F580,Fériés,1,FALSE)),PROPER(TEXT(F580,"JJJJ")),OFFSET(INDEX(Fériés,MATCH(F580,Fériés,0),),,1))</f>
        <v>Mercredi</v>
      </c>
      <c r="G581" s="139" t="s">
        <v>121</v>
      </c>
      <c r="H581" s="140"/>
      <c r="I581" s="140"/>
      <c r="J581" s="140"/>
      <c r="K581" s="140"/>
      <c r="L581" s="140"/>
      <c r="M581" s="140"/>
      <c r="N581" s="140"/>
      <c r="O581" s="140"/>
      <c r="P581" s="140"/>
      <c r="Q581" s="140"/>
      <c r="R581" s="140"/>
      <c r="S581" s="140"/>
      <c r="T581" s="140"/>
      <c r="U581" s="140"/>
      <c r="V581" s="140"/>
      <c r="W581" s="140"/>
      <c r="X581" s="140"/>
      <c r="Y581" s="140"/>
      <c r="Z581" s="140"/>
      <c r="AA581" s="140"/>
      <c r="AB581" s="140"/>
      <c r="AC581" s="140"/>
      <c r="AD581" s="140"/>
      <c r="AE581" s="140"/>
      <c r="AF581" s="140"/>
      <c r="AG581" s="140"/>
      <c r="AH581" s="140"/>
      <c r="AI581" s="140"/>
      <c r="AJ581" s="140"/>
      <c r="AK581" s="140"/>
      <c r="AL581" s="126"/>
      <c r="AM581" s="134">
        <f t="shared" ref="AM581:AM612" ca="1" si="576">AM580</f>
        <v>3</v>
      </c>
    </row>
    <row r="582" spans="1:39">
      <c r="A582" s="147"/>
      <c r="B582" s="136"/>
      <c r="C582" s="136"/>
      <c r="D582" s="136"/>
      <c r="E582" s="137">
        <f>INT((F582-LOOKUP(F582,DATE(YEAR(F582)+{-1;0;1},1,3)-WEEKDAY(DATE(YEAR(F582)+{-1;0;1},1,3))+2))/7)+1</f>
        <v>7</v>
      </c>
      <c r="F582" s="131">
        <f t="shared" ref="F582" si="577">F580+1</f>
        <v>43146</v>
      </c>
      <c r="G582" s="132" t="s">
        <v>74</v>
      </c>
      <c r="H582" s="133"/>
      <c r="I582" s="133"/>
      <c r="J582" s="133"/>
      <c r="K582" s="133"/>
      <c r="L582" s="133"/>
      <c r="M582" s="133"/>
      <c r="N582" s="133"/>
      <c r="O582" s="133"/>
      <c r="P582" s="133"/>
      <c r="Q582" s="133"/>
      <c r="R582" s="133"/>
      <c r="S582" s="133"/>
      <c r="T582" s="133"/>
      <c r="U582" s="133"/>
      <c r="V582" s="133"/>
      <c r="W582" s="133"/>
      <c r="X582" s="133"/>
      <c r="Y582" s="133"/>
      <c r="Z582" s="133"/>
      <c r="AA582" s="133"/>
      <c r="AB582" s="133"/>
      <c r="AC582" s="133"/>
      <c r="AD582" s="133"/>
      <c r="AE582" s="133"/>
      <c r="AF582" s="133"/>
      <c r="AG582" s="133"/>
      <c r="AH582" s="133"/>
      <c r="AI582" s="133"/>
      <c r="AJ582" s="133"/>
      <c r="AK582" s="133"/>
      <c r="AL582" s="126"/>
      <c r="AM582" s="134">
        <f t="array" aca="1" ref="AM582" ca="1">IF(OR($F582=Fériés),0,IF(OR(TEXT(WEEKDAY($F582),"JJJJ")=Jours_chômés),1,3))</f>
        <v>3</v>
      </c>
    </row>
    <row r="583" spans="1:39">
      <c r="A583" s="147"/>
      <c r="B583" s="136"/>
      <c r="C583" s="136"/>
      <c r="D583" s="136"/>
      <c r="E583" s="137">
        <f>INT((F582-LOOKUP(F582,DATE(YEAR(F582)+{-1;0;1},1,3)-WEEKDAY(DATE(YEAR(F582)+{-1;0;1},1,3))+2))/7)+1</f>
        <v>7</v>
      </c>
      <c r="F583" s="138" t="str">
        <f ca="1">IF(ISERROR(VLOOKUP(F582,Fériés,1,FALSE)),PROPER(TEXT(F582,"JJJJ")),OFFSET(INDEX(Fériés,MATCH(F582,Fériés,0),),,1))</f>
        <v>Jeudi</v>
      </c>
      <c r="G583" s="139" t="s">
        <v>121</v>
      </c>
      <c r="H583" s="140"/>
      <c r="I583" s="140"/>
      <c r="J583" s="140"/>
      <c r="K583" s="140"/>
      <c r="L583" s="140"/>
      <c r="M583" s="140"/>
      <c r="N583" s="140"/>
      <c r="O583" s="140"/>
      <c r="P583" s="140"/>
      <c r="Q583" s="140"/>
      <c r="R583" s="140"/>
      <c r="S583" s="140"/>
      <c r="T583" s="140"/>
      <c r="U583" s="140"/>
      <c r="V583" s="140"/>
      <c r="W583" s="140"/>
      <c r="X583" s="140"/>
      <c r="Y583" s="140"/>
      <c r="Z583" s="140"/>
      <c r="AA583" s="140"/>
      <c r="AB583" s="140"/>
      <c r="AC583" s="140"/>
      <c r="AD583" s="140"/>
      <c r="AE583" s="140"/>
      <c r="AF583" s="140"/>
      <c r="AG583" s="140"/>
      <c r="AH583" s="140"/>
      <c r="AI583" s="140"/>
      <c r="AJ583" s="140"/>
      <c r="AK583" s="140"/>
      <c r="AL583" s="126"/>
      <c r="AM583" s="134">
        <f t="shared" ref="AM583:AM614" ca="1" si="578">AM582</f>
        <v>3</v>
      </c>
    </row>
    <row r="584" spans="1:39">
      <c r="A584" s="147"/>
      <c r="B584" s="136"/>
      <c r="C584" s="136"/>
      <c r="D584" s="136"/>
      <c r="E584" s="137">
        <f>INT((F584-LOOKUP(F584,DATE(YEAR(F584)+{-1;0;1},1,3)-WEEKDAY(DATE(YEAR(F584)+{-1;0;1},1,3))+2))/7)+1</f>
        <v>7</v>
      </c>
      <c r="F584" s="131">
        <f t="shared" ref="F584" si="579">F582+1</f>
        <v>43147</v>
      </c>
      <c r="G584" s="132" t="s">
        <v>74</v>
      </c>
      <c r="H584" s="133"/>
      <c r="I584" s="133"/>
      <c r="J584" s="133"/>
      <c r="K584" s="133"/>
      <c r="L584" s="133"/>
      <c r="M584" s="133"/>
      <c r="N584" s="133"/>
      <c r="O584" s="133"/>
      <c r="P584" s="133"/>
      <c r="Q584" s="133"/>
      <c r="R584" s="133"/>
      <c r="S584" s="133"/>
      <c r="T584" s="133"/>
      <c r="U584" s="133"/>
      <c r="V584" s="133"/>
      <c r="W584" s="133"/>
      <c r="X584" s="133"/>
      <c r="Y584" s="133"/>
      <c r="Z584" s="133"/>
      <c r="AA584" s="133"/>
      <c r="AB584" s="133"/>
      <c r="AC584" s="133"/>
      <c r="AD584" s="133"/>
      <c r="AE584" s="133"/>
      <c r="AF584" s="133"/>
      <c r="AG584" s="133"/>
      <c r="AH584" s="133"/>
      <c r="AI584" s="133"/>
      <c r="AJ584" s="133"/>
      <c r="AK584" s="133"/>
      <c r="AL584" s="126"/>
      <c r="AM584" s="134">
        <f t="array" aca="1" ref="AM584" ca="1">IF(OR($F584=Fériés),0,IF(OR(TEXT(WEEKDAY($F584),"JJJJ")=Jours_chômés),1,3))</f>
        <v>3</v>
      </c>
    </row>
    <row r="585" spans="1:39">
      <c r="A585" s="147"/>
      <c r="B585" s="136"/>
      <c r="C585" s="136"/>
      <c r="D585" s="136"/>
      <c r="E585" s="137">
        <f>INT((F584-LOOKUP(F584,DATE(YEAR(F584)+{-1;0;1},1,3)-WEEKDAY(DATE(YEAR(F584)+{-1;0;1},1,3))+2))/7)+1</f>
        <v>7</v>
      </c>
      <c r="F585" s="138" t="str">
        <f ca="1">IF(ISERROR(VLOOKUP(F584,Fériés,1,FALSE)),PROPER(TEXT(F584,"JJJJ")),OFFSET(INDEX(Fériés,MATCH(F584,Fériés,0),),,1))</f>
        <v>Vendredi</v>
      </c>
      <c r="G585" s="139" t="s">
        <v>121</v>
      </c>
      <c r="H585" s="140"/>
      <c r="I585" s="140"/>
      <c r="J585" s="140"/>
      <c r="K585" s="140"/>
      <c r="L585" s="140"/>
      <c r="M585" s="140"/>
      <c r="N585" s="140"/>
      <c r="O585" s="140"/>
      <c r="P585" s="140"/>
      <c r="Q585" s="140"/>
      <c r="R585" s="140"/>
      <c r="S585" s="140"/>
      <c r="T585" s="140"/>
      <c r="U585" s="140"/>
      <c r="V585" s="140"/>
      <c r="W585" s="140"/>
      <c r="X585" s="140"/>
      <c r="Y585" s="140"/>
      <c r="Z585" s="140"/>
      <c r="AA585" s="140"/>
      <c r="AB585" s="140"/>
      <c r="AC585" s="140"/>
      <c r="AD585" s="140"/>
      <c r="AE585" s="140"/>
      <c r="AF585" s="140"/>
      <c r="AG585" s="140"/>
      <c r="AH585" s="140"/>
      <c r="AI585" s="140"/>
      <c r="AJ585" s="140"/>
      <c r="AK585" s="140"/>
      <c r="AL585" s="126"/>
      <c r="AM585" s="134">
        <f t="shared" ref="AM585:AM616" ca="1" si="580">AM584</f>
        <v>3</v>
      </c>
    </row>
    <row r="586" spans="1:39">
      <c r="A586" s="147"/>
      <c r="B586" s="136"/>
      <c r="C586" s="136"/>
      <c r="D586" s="136"/>
      <c r="E586" s="137">
        <f>INT((F586-LOOKUP(F586,DATE(YEAR(F586)+{-1;0;1},1,3)-WEEKDAY(DATE(YEAR(F586)+{-1;0;1},1,3))+2))/7)+1</f>
        <v>7</v>
      </c>
      <c r="F586" s="131">
        <f t="shared" ref="F586" si="581">F584+1</f>
        <v>43148</v>
      </c>
      <c r="G586" s="132" t="s">
        <v>74</v>
      </c>
      <c r="H586" s="133"/>
      <c r="I586" s="133"/>
      <c r="J586" s="133"/>
      <c r="K586" s="133"/>
      <c r="L586" s="133"/>
      <c r="M586" s="133"/>
      <c r="N586" s="133"/>
      <c r="O586" s="133"/>
      <c r="P586" s="133"/>
      <c r="Q586" s="133"/>
      <c r="R586" s="133"/>
      <c r="S586" s="133"/>
      <c r="T586" s="133"/>
      <c r="U586" s="133"/>
      <c r="V586" s="133"/>
      <c r="W586" s="133"/>
      <c r="X586" s="133"/>
      <c r="Y586" s="133"/>
      <c r="Z586" s="133"/>
      <c r="AA586" s="133"/>
      <c r="AB586" s="133"/>
      <c r="AC586" s="133"/>
      <c r="AD586" s="133"/>
      <c r="AE586" s="133"/>
      <c r="AF586" s="133"/>
      <c r="AG586" s="133"/>
      <c r="AH586" s="133"/>
      <c r="AI586" s="133"/>
      <c r="AJ586" s="133"/>
      <c r="AK586" s="133"/>
      <c r="AL586" s="126"/>
      <c r="AM586" s="134">
        <f t="array" aca="1" ref="AM586" ca="1">IF(OR($F586=Fériés),0,IF(OR(TEXT(WEEKDAY($F586),"JJJJ")=Jours_chômés),1,3))</f>
        <v>1</v>
      </c>
    </row>
    <row r="587" spans="1:39">
      <c r="A587" s="147"/>
      <c r="B587" s="136"/>
      <c r="C587" s="136"/>
      <c r="D587" s="136"/>
      <c r="E587" s="137">
        <f>INT((F586-LOOKUP(F586,DATE(YEAR(F586)+{-1;0;1},1,3)-WEEKDAY(DATE(YEAR(F586)+{-1;0;1},1,3))+2))/7)+1</f>
        <v>7</v>
      </c>
      <c r="F587" s="138" t="str">
        <f ca="1">IF(ISERROR(VLOOKUP(F586,Fériés,1,FALSE)),PROPER(TEXT(F586,"JJJJ")),OFFSET(INDEX(Fériés,MATCH(F586,Fériés,0),),,1))</f>
        <v>Samedi</v>
      </c>
      <c r="G587" s="139" t="s">
        <v>121</v>
      </c>
      <c r="H587" s="140"/>
      <c r="I587" s="140"/>
      <c r="J587" s="140"/>
      <c r="K587" s="140"/>
      <c r="L587" s="140"/>
      <c r="M587" s="140"/>
      <c r="N587" s="140"/>
      <c r="O587" s="140"/>
      <c r="P587" s="140"/>
      <c r="Q587" s="140"/>
      <c r="R587" s="140"/>
      <c r="S587" s="140"/>
      <c r="T587" s="140"/>
      <c r="U587" s="140"/>
      <c r="V587" s="140"/>
      <c r="W587" s="140"/>
      <c r="X587" s="140"/>
      <c r="Y587" s="140"/>
      <c r="Z587" s="140"/>
      <c r="AA587" s="140"/>
      <c r="AB587" s="140"/>
      <c r="AC587" s="140"/>
      <c r="AD587" s="140"/>
      <c r="AE587" s="140"/>
      <c r="AF587" s="140"/>
      <c r="AG587" s="140"/>
      <c r="AH587" s="140"/>
      <c r="AI587" s="140"/>
      <c r="AJ587" s="140"/>
      <c r="AK587" s="140"/>
      <c r="AL587" s="126"/>
      <c r="AM587" s="134">
        <f t="shared" ref="AM587:AM618" ca="1" si="582">AM586</f>
        <v>1</v>
      </c>
    </row>
    <row r="588" spans="1:39">
      <c r="A588" s="147"/>
      <c r="B588" s="136"/>
      <c r="C588" s="136"/>
      <c r="D588" s="136"/>
      <c r="E588" s="137">
        <f>INT((F588-LOOKUP(F588,DATE(YEAR(F588)+{-1;0;1},1,3)-WEEKDAY(DATE(YEAR(F588)+{-1;0;1},1,3))+2))/7)+1</f>
        <v>7</v>
      </c>
      <c r="F588" s="131">
        <f t="shared" ref="F588" si="583">F586+1</f>
        <v>43149</v>
      </c>
      <c r="G588" s="132" t="s">
        <v>74</v>
      </c>
      <c r="H588" s="133"/>
      <c r="I588" s="133"/>
      <c r="J588" s="133"/>
      <c r="K588" s="133"/>
      <c r="L588" s="133"/>
      <c r="M588" s="133"/>
      <c r="N588" s="133"/>
      <c r="O588" s="133"/>
      <c r="P588" s="133"/>
      <c r="Q588" s="133"/>
      <c r="R588" s="133"/>
      <c r="S588" s="133"/>
      <c r="T588" s="133"/>
      <c r="U588" s="133"/>
      <c r="V588" s="133"/>
      <c r="W588" s="133"/>
      <c r="X588" s="133"/>
      <c r="Y588" s="133"/>
      <c r="Z588" s="133"/>
      <c r="AA588" s="133"/>
      <c r="AB588" s="133"/>
      <c r="AC588" s="133"/>
      <c r="AD588" s="133"/>
      <c r="AE588" s="133"/>
      <c r="AF588" s="133"/>
      <c r="AG588" s="133"/>
      <c r="AH588" s="133"/>
      <c r="AI588" s="133"/>
      <c r="AJ588" s="133"/>
      <c r="AK588" s="133"/>
      <c r="AL588" s="126"/>
      <c r="AM588" s="134">
        <f t="array" aca="1" ref="AM588" ca="1">IF(OR($F588=Fériés),0,IF(OR(TEXT(WEEKDAY($F588),"JJJJ")=Jours_chômés),1,3))</f>
        <v>1</v>
      </c>
    </row>
    <row r="589" spans="1:39">
      <c r="A589" s="147"/>
      <c r="B589" s="136"/>
      <c r="C589" s="136"/>
      <c r="D589" s="136"/>
      <c r="E589" s="137">
        <f>INT((F588-LOOKUP(F588,DATE(YEAR(F588)+{-1;0;1},1,3)-WEEKDAY(DATE(YEAR(F588)+{-1;0;1},1,3))+2))/7)+1</f>
        <v>7</v>
      </c>
      <c r="F589" s="138" t="str">
        <f ca="1">IF(ISERROR(VLOOKUP(F588,Fériés,1,FALSE)),PROPER(TEXT(F588,"JJJJ")),OFFSET(INDEX(Fériés,MATCH(F588,Fériés,0),),,1))</f>
        <v>Dimanche</v>
      </c>
      <c r="G589" s="139" t="s">
        <v>121</v>
      </c>
      <c r="H589" s="140"/>
      <c r="I589" s="140"/>
      <c r="J589" s="140"/>
      <c r="K589" s="140"/>
      <c r="L589" s="140"/>
      <c r="M589" s="140"/>
      <c r="N589" s="140"/>
      <c r="O589" s="140"/>
      <c r="P589" s="140"/>
      <c r="Q589" s="140"/>
      <c r="R589" s="140"/>
      <c r="S589" s="140"/>
      <c r="T589" s="140"/>
      <c r="U589" s="140"/>
      <c r="V589" s="140"/>
      <c r="W589" s="140"/>
      <c r="X589" s="140"/>
      <c r="Y589" s="140"/>
      <c r="Z589" s="140"/>
      <c r="AA589" s="140"/>
      <c r="AB589" s="140"/>
      <c r="AC589" s="140"/>
      <c r="AD589" s="140"/>
      <c r="AE589" s="140"/>
      <c r="AF589" s="140"/>
      <c r="AG589" s="140"/>
      <c r="AH589" s="140"/>
      <c r="AI589" s="140"/>
      <c r="AJ589" s="140"/>
      <c r="AK589" s="140"/>
      <c r="AL589" s="126"/>
      <c r="AM589" s="134">
        <f t="shared" ref="AM589:AM620" ca="1" si="584">AM588</f>
        <v>1</v>
      </c>
    </row>
    <row r="590" spans="1:39">
      <c r="A590" s="147"/>
      <c r="B590" s="136"/>
      <c r="C590" s="136"/>
      <c r="D590" s="136"/>
      <c r="E590" s="137">
        <f>INT((F590-LOOKUP(F590,DATE(YEAR(F590)+{-1;0;1},1,3)-WEEKDAY(DATE(YEAR(F590)+{-1;0;1},1,3))+2))/7)+1</f>
        <v>8</v>
      </c>
      <c r="F590" s="131">
        <f t="shared" ref="F590" si="585">F588+1</f>
        <v>43150</v>
      </c>
      <c r="G590" s="132" t="s">
        <v>74</v>
      </c>
      <c r="H590" s="133"/>
      <c r="I590" s="133"/>
      <c r="J590" s="133"/>
      <c r="K590" s="133"/>
      <c r="L590" s="133"/>
      <c r="M590" s="133"/>
      <c r="N590" s="133"/>
      <c r="O590" s="133"/>
      <c r="P590" s="133"/>
      <c r="Q590" s="133"/>
      <c r="R590" s="133"/>
      <c r="S590" s="133"/>
      <c r="T590" s="133"/>
      <c r="U590" s="133"/>
      <c r="V590" s="133"/>
      <c r="W590" s="133"/>
      <c r="X590" s="133"/>
      <c r="Y590" s="133"/>
      <c r="Z590" s="133"/>
      <c r="AA590" s="133"/>
      <c r="AB590" s="133"/>
      <c r="AC590" s="133"/>
      <c r="AD590" s="133"/>
      <c r="AE590" s="133"/>
      <c r="AF590" s="133"/>
      <c r="AG590" s="133"/>
      <c r="AH590" s="133"/>
      <c r="AI590" s="133"/>
      <c r="AJ590" s="133"/>
      <c r="AK590" s="133"/>
      <c r="AL590" s="126"/>
      <c r="AM590" s="134">
        <f t="array" aca="1" ref="AM590" ca="1">IF(OR($F590=Fériés),0,IF(OR(TEXT(WEEKDAY($F590),"JJJJ")=Jours_chômés),1,3))</f>
        <v>3</v>
      </c>
    </row>
    <row r="591" spans="1:39">
      <c r="A591" s="147"/>
      <c r="B591" s="136"/>
      <c r="C591" s="136"/>
      <c r="D591" s="136"/>
      <c r="E591" s="137">
        <f>INT((F590-LOOKUP(F590,DATE(YEAR(F590)+{-1;0;1},1,3)-WEEKDAY(DATE(YEAR(F590)+{-1;0;1},1,3))+2))/7)+1</f>
        <v>8</v>
      </c>
      <c r="F591" s="138" t="str">
        <f ca="1">IF(ISERROR(VLOOKUP(F590,Fériés,1,FALSE)),PROPER(TEXT(F590,"JJJJ")),OFFSET(INDEX(Fériés,MATCH(F590,Fériés,0),),,1))</f>
        <v>Lundi</v>
      </c>
      <c r="G591" s="139" t="s">
        <v>121</v>
      </c>
      <c r="H591" s="140"/>
      <c r="I591" s="140"/>
      <c r="J591" s="140"/>
      <c r="K591" s="140"/>
      <c r="L591" s="140"/>
      <c r="M591" s="140"/>
      <c r="N591" s="140"/>
      <c r="O591" s="140"/>
      <c r="P591" s="140"/>
      <c r="Q591" s="140"/>
      <c r="R591" s="140"/>
      <c r="S591" s="140"/>
      <c r="T591" s="140"/>
      <c r="U591" s="140"/>
      <c r="V591" s="140"/>
      <c r="W591" s="140"/>
      <c r="X591" s="140"/>
      <c r="Y591" s="140"/>
      <c r="Z591" s="140"/>
      <c r="AA591" s="140"/>
      <c r="AB591" s="140"/>
      <c r="AC591" s="140"/>
      <c r="AD591" s="140"/>
      <c r="AE591" s="140"/>
      <c r="AF591" s="140"/>
      <c r="AG591" s="140"/>
      <c r="AH591" s="140"/>
      <c r="AI591" s="140"/>
      <c r="AJ591" s="140"/>
      <c r="AK591" s="140"/>
      <c r="AL591" s="126"/>
      <c r="AM591" s="134">
        <f t="shared" ref="AM591:AM622" ca="1" si="586">AM590</f>
        <v>3</v>
      </c>
    </row>
    <row r="592" spans="1:39">
      <c r="A592" s="147"/>
      <c r="B592" s="136"/>
      <c r="C592" s="136"/>
      <c r="D592" s="136"/>
      <c r="E592" s="137">
        <f>INT((F592-LOOKUP(F592,DATE(YEAR(F592)+{-1;0;1},1,3)-WEEKDAY(DATE(YEAR(F592)+{-1;0;1},1,3))+2))/7)+1</f>
        <v>8</v>
      </c>
      <c r="F592" s="131">
        <f t="shared" ref="F592" si="587">F590+1</f>
        <v>43151</v>
      </c>
      <c r="G592" s="132" t="s">
        <v>74</v>
      </c>
      <c r="H592" s="133"/>
      <c r="I592" s="133"/>
      <c r="J592" s="133"/>
      <c r="K592" s="133"/>
      <c r="L592" s="133"/>
      <c r="M592" s="133"/>
      <c r="N592" s="133"/>
      <c r="O592" s="133"/>
      <c r="P592" s="133"/>
      <c r="Q592" s="133"/>
      <c r="R592" s="133"/>
      <c r="S592" s="133"/>
      <c r="T592" s="133"/>
      <c r="U592" s="133"/>
      <c r="V592" s="133"/>
      <c r="W592" s="133"/>
      <c r="X592" s="133"/>
      <c r="Y592" s="133"/>
      <c r="Z592" s="133"/>
      <c r="AA592" s="133"/>
      <c r="AB592" s="133"/>
      <c r="AC592" s="133"/>
      <c r="AD592" s="133"/>
      <c r="AE592" s="133"/>
      <c r="AF592" s="133"/>
      <c r="AG592" s="133"/>
      <c r="AH592" s="133"/>
      <c r="AI592" s="133"/>
      <c r="AJ592" s="133"/>
      <c r="AK592" s="133"/>
      <c r="AL592" s="126"/>
      <c r="AM592" s="134">
        <f t="array" aca="1" ref="AM592" ca="1">IF(OR($F592=Fériés),0,IF(OR(TEXT(WEEKDAY($F592),"JJJJ")=Jours_chômés),1,3))</f>
        <v>3</v>
      </c>
    </row>
    <row r="593" spans="1:39">
      <c r="A593" s="147"/>
      <c r="B593" s="136"/>
      <c r="C593" s="136"/>
      <c r="D593" s="136"/>
      <c r="E593" s="137">
        <f>INT((F592-LOOKUP(F592,DATE(YEAR(F592)+{-1;0;1},1,3)-WEEKDAY(DATE(YEAR(F592)+{-1;0;1},1,3))+2))/7)+1</f>
        <v>8</v>
      </c>
      <c r="F593" s="138" t="str">
        <f ca="1">IF(ISERROR(VLOOKUP(F592,Fériés,1,FALSE)),PROPER(TEXT(F592,"JJJJ")),OFFSET(INDEX(Fériés,MATCH(F592,Fériés,0),),,1))</f>
        <v>Mardi</v>
      </c>
      <c r="G593" s="139" t="s">
        <v>121</v>
      </c>
      <c r="H593" s="140"/>
      <c r="I593" s="140"/>
      <c r="J593" s="140"/>
      <c r="K593" s="140"/>
      <c r="L593" s="140"/>
      <c r="M593" s="140"/>
      <c r="N593" s="140"/>
      <c r="O593" s="140"/>
      <c r="P593" s="140"/>
      <c r="Q593" s="140"/>
      <c r="R593" s="140"/>
      <c r="S593" s="140"/>
      <c r="T593" s="140"/>
      <c r="U593" s="140"/>
      <c r="V593" s="140"/>
      <c r="W593" s="140"/>
      <c r="X593" s="140"/>
      <c r="Y593" s="140"/>
      <c r="Z593" s="140"/>
      <c r="AA593" s="140"/>
      <c r="AB593" s="140"/>
      <c r="AC593" s="140"/>
      <c r="AD593" s="140"/>
      <c r="AE593" s="140"/>
      <c r="AF593" s="140"/>
      <c r="AG593" s="140"/>
      <c r="AH593" s="140"/>
      <c r="AI593" s="140"/>
      <c r="AJ593" s="140"/>
      <c r="AK593" s="140"/>
      <c r="AL593" s="126"/>
      <c r="AM593" s="134">
        <f t="shared" ref="AM593:AM624" ca="1" si="588">AM592</f>
        <v>3</v>
      </c>
    </row>
    <row r="594" spans="1:39">
      <c r="A594" s="135"/>
      <c r="B594" s="136"/>
      <c r="C594" s="136"/>
      <c r="D594" s="136"/>
      <c r="E594" s="137">
        <f>INT((F594-LOOKUP(F594,DATE(YEAR(F594)+{-1;0;1},1,3)-WEEKDAY(DATE(YEAR(F594)+{-1;0;1},1,3))+2))/7)+1</f>
        <v>8</v>
      </c>
      <c r="F594" s="131">
        <f t="shared" ref="F594" si="589">F592+1</f>
        <v>43152</v>
      </c>
      <c r="G594" s="132" t="s">
        <v>74</v>
      </c>
      <c r="H594" s="133"/>
      <c r="I594" s="133"/>
      <c r="J594" s="133"/>
      <c r="K594" s="133"/>
      <c r="L594" s="133"/>
      <c r="M594" s="133"/>
      <c r="N594" s="133"/>
      <c r="O594" s="133"/>
      <c r="P594" s="133"/>
      <c r="Q594" s="133"/>
      <c r="R594" s="133"/>
      <c r="S594" s="133"/>
      <c r="T594" s="133"/>
      <c r="U594" s="133"/>
      <c r="V594" s="133"/>
      <c r="W594" s="133"/>
      <c r="X594" s="133"/>
      <c r="Y594" s="133"/>
      <c r="Z594" s="133"/>
      <c r="AA594" s="133"/>
      <c r="AB594" s="133"/>
      <c r="AC594" s="133"/>
      <c r="AD594" s="133"/>
      <c r="AE594" s="133"/>
      <c r="AF594" s="133"/>
      <c r="AG594" s="133"/>
      <c r="AH594" s="133"/>
      <c r="AI594" s="133"/>
      <c r="AJ594" s="133"/>
      <c r="AK594" s="133"/>
      <c r="AL594" s="126"/>
      <c r="AM594" s="134">
        <f t="array" aca="1" ref="AM594" ca="1">IF(OR($F594=Fériés),0,IF(OR(TEXT(WEEKDAY($F594),"JJJJ")=Jours_chômés),1,3))</f>
        <v>3</v>
      </c>
    </row>
    <row r="595" spans="1:39">
      <c r="A595" s="135"/>
      <c r="B595" s="136"/>
      <c r="C595" s="136"/>
      <c r="D595" s="136"/>
      <c r="E595" s="137">
        <f>INT((F594-LOOKUP(F594,DATE(YEAR(F594)+{-1;0;1},1,3)-WEEKDAY(DATE(YEAR(F594)+{-1;0;1},1,3))+2))/7)+1</f>
        <v>8</v>
      </c>
      <c r="F595" s="138" t="str">
        <f ca="1">IF(ISERROR(VLOOKUP(F594,Fériés,1,FALSE)),PROPER(TEXT(F594,"JJJJ")),OFFSET(INDEX(Fériés,MATCH(F594,Fériés,0),),,1))</f>
        <v>Mercredi</v>
      </c>
      <c r="G595" s="139" t="s">
        <v>121</v>
      </c>
      <c r="H595" s="140"/>
      <c r="I595" s="140"/>
      <c r="J595" s="140"/>
      <c r="K595" s="140"/>
      <c r="L595" s="140"/>
      <c r="M595" s="140"/>
      <c r="N595" s="140"/>
      <c r="O595" s="140"/>
      <c r="P595" s="140"/>
      <c r="Q595" s="140"/>
      <c r="R595" s="140"/>
      <c r="S595" s="140"/>
      <c r="T595" s="140"/>
      <c r="U595" s="140"/>
      <c r="V595" s="140"/>
      <c r="W595" s="140"/>
      <c r="X595" s="140"/>
      <c r="Y595" s="140"/>
      <c r="Z595" s="140"/>
      <c r="AA595" s="140"/>
      <c r="AB595" s="140"/>
      <c r="AC595" s="140"/>
      <c r="AD595" s="140"/>
      <c r="AE595" s="140"/>
      <c r="AF595" s="140"/>
      <c r="AG595" s="140"/>
      <c r="AH595" s="140"/>
      <c r="AI595" s="140"/>
      <c r="AJ595" s="140"/>
      <c r="AK595" s="140"/>
      <c r="AL595" s="126"/>
      <c r="AM595" s="134">
        <f t="shared" ref="AM595:AM626" ca="1" si="590">AM594</f>
        <v>3</v>
      </c>
    </row>
    <row r="596" spans="1:39">
      <c r="A596" s="135"/>
      <c r="B596" s="136"/>
      <c r="C596" s="136"/>
      <c r="D596" s="136"/>
      <c r="E596" s="137">
        <f>INT((F596-LOOKUP(F596,DATE(YEAR(F596)+{-1;0;1},1,3)-WEEKDAY(DATE(YEAR(F596)+{-1;0;1},1,3))+2))/7)+1</f>
        <v>8</v>
      </c>
      <c r="F596" s="131">
        <f t="shared" ref="F596" si="591">F594+1</f>
        <v>43153</v>
      </c>
      <c r="G596" s="132" t="s">
        <v>74</v>
      </c>
      <c r="H596" s="133"/>
      <c r="I596" s="133"/>
      <c r="J596" s="133"/>
      <c r="K596" s="133"/>
      <c r="L596" s="133"/>
      <c r="M596" s="133"/>
      <c r="N596" s="133"/>
      <c r="O596" s="133"/>
      <c r="P596" s="133"/>
      <c r="Q596" s="133"/>
      <c r="R596" s="133"/>
      <c r="S596" s="133"/>
      <c r="T596" s="133"/>
      <c r="U596" s="133"/>
      <c r="V596" s="133"/>
      <c r="W596" s="133"/>
      <c r="X596" s="133"/>
      <c r="Y596" s="133"/>
      <c r="Z596" s="133"/>
      <c r="AA596" s="133"/>
      <c r="AB596" s="133"/>
      <c r="AC596" s="133"/>
      <c r="AD596" s="133"/>
      <c r="AE596" s="133"/>
      <c r="AF596" s="133"/>
      <c r="AG596" s="133"/>
      <c r="AH596" s="133"/>
      <c r="AI596" s="133"/>
      <c r="AJ596" s="133"/>
      <c r="AK596" s="133"/>
      <c r="AL596" s="126"/>
      <c r="AM596" s="134">
        <f t="array" aca="1" ref="AM596" ca="1">IF(OR($F596=Fériés),0,IF(OR(TEXT(WEEKDAY($F596),"JJJJ")=Jours_chômés),1,3))</f>
        <v>3</v>
      </c>
    </row>
    <row r="597" spans="1:39">
      <c r="A597" s="135"/>
      <c r="B597" s="136"/>
      <c r="C597" s="136"/>
      <c r="D597" s="136"/>
      <c r="E597" s="137">
        <f>INT((F596-LOOKUP(F596,DATE(YEAR(F596)+{-1;0;1},1,3)-WEEKDAY(DATE(YEAR(F596)+{-1;0;1},1,3))+2))/7)+1</f>
        <v>8</v>
      </c>
      <c r="F597" s="138" t="str">
        <f ca="1">IF(ISERROR(VLOOKUP(F596,Fériés,1,FALSE)),PROPER(TEXT(F596,"JJJJ")),OFFSET(INDEX(Fériés,MATCH(F596,Fériés,0),),,1))</f>
        <v>Jeudi</v>
      </c>
      <c r="G597" s="139" t="s">
        <v>121</v>
      </c>
      <c r="H597" s="140"/>
      <c r="I597" s="140"/>
      <c r="J597" s="140"/>
      <c r="K597" s="140"/>
      <c r="L597" s="140"/>
      <c r="M597" s="140"/>
      <c r="N597" s="140"/>
      <c r="O597" s="140"/>
      <c r="P597" s="140"/>
      <c r="Q597" s="140"/>
      <c r="R597" s="140"/>
      <c r="S597" s="140"/>
      <c r="T597" s="140"/>
      <c r="U597" s="140"/>
      <c r="V597" s="140"/>
      <c r="W597" s="140"/>
      <c r="X597" s="140"/>
      <c r="Y597" s="140"/>
      <c r="Z597" s="140"/>
      <c r="AA597" s="140"/>
      <c r="AB597" s="140"/>
      <c r="AC597" s="140"/>
      <c r="AD597" s="140"/>
      <c r="AE597" s="140"/>
      <c r="AF597" s="140"/>
      <c r="AG597" s="140"/>
      <c r="AH597" s="140"/>
      <c r="AI597" s="140"/>
      <c r="AJ597" s="140"/>
      <c r="AK597" s="140"/>
      <c r="AL597" s="126"/>
      <c r="AM597" s="134">
        <f t="shared" ref="AM597:AM628" ca="1" si="592">AM596</f>
        <v>3</v>
      </c>
    </row>
    <row r="598" spans="1:39">
      <c r="A598" s="135"/>
      <c r="B598" s="136"/>
      <c r="C598" s="136"/>
      <c r="D598" s="136"/>
      <c r="E598" s="137">
        <f>INT((F598-LOOKUP(F598,DATE(YEAR(F598)+{-1;0;1},1,3)-WEEKDAY(DATE(YEAR(F598)+{-1;0;1},1,3))+2))/7)+1</f>
        <v>8</v>
      </c>
      <c r="F598" s="131">
        <f t="shared" ref="F598" si="593">F596+1</f>
        <v>43154</v>
      </c>
      <c r="G598" s="132" t="s">
        <v>74</v>
      </c>
      <c r="H598" s="133"/>
      <c r="I598" s="133"/>
      <c r="J598" s="133"/>
      <c r="K598" s="133"/>
      <c r="L598" s="133"/>
      <c r="M598" s="133"/>
      <c r="N598" s="133"/>
      <c r="O598" s="133"/>
      <c r="P598" s="133"/>
      <c r="Q598" s="133"/>
      <c r="R598" s="133"/>
      <c r="S598" s="133"/>
      <c r="T598" s="133"/>
      <c r="U598" s="133"/>
      <c r="V598" s="133"/>
      <c r="W598" s="133"/>
      <c r="X598" s="133"/>
      <c r="Y598" s="133"/>
      <c r="Z598" s="133"/>
      <c r="AA598" s="133"/>
      <c r="AB598" s="133"/>
      <c r="AC598" s="133"/>
      <c r="AD598" s="133"/>
      <c r="AE598" s="133"/>
      <c r="AF598" s="133"/>
      <c r="AG598" s="133"/>
      <c r="AH598" s="133"/>
      <c r="AI598" s="133"/>
      <c r="AJ598" s="133"/>
      <c r="AK598" s="133"/>
      <c r="AL598" s="126"/>
      <c r="AM598" s="134">
        <f t="array" aca="1" ref="AM598" ca="1">IF(OR($F598=Fériés),0,IF(OR(TEXT(WEEKDAY($F598),"JJJJ")=Jours_chômés),1,3))</f>
        <v>3</v>
      </c>
    </row>
    <row r="599" spans="1:39">
      <c r="A599" s="135"/>
      <c r="B599" s="136"/>
      <c r="C599" s="136"/>
      <c r="D599" s="136"/>
      <c r="E599" s="137">
        <f>INT((F598-LOOKUP(F598,DATE(YEAR(F598)+{-1;0;1},1,3)-WEEKDAY(DATE(YEAR(F598)+{-1;0;1},1,3))+2))/7)+1</f>
        <v>8</v>
      </c>
      <c r="F599" s="138" t="str">
        <f ca="1">IF(ISERROR(VLOOKUP(F598,Fériés,1,FALSE)),PROPER(TEXT(F598,"JJJJ")),OFFSET(INDEX(Fériés,MATCH(F598,Fériés,0),),,1))</f>
        <v>Vendredi</v>
      </c>
      <c r="G599" s="139" t="s">
        <v>121</v>
      </c>
      <c r="H599" s="140"/>
      <c r="I599" s="140"/>
      <c r="J599" s="140"/>
      <c r="K599" s="140"/>
      <c r="L599" s="140"/>
      <c r="M599" s="140"/>
      <c r="N599" s="140"/>
      <c r="O599" s="140"/>
      <c r="P599" s="140"/>
      <c r="Q599" s="140"/>
      <c r="R599" s="140"/>
      <c r="S599" s="140"/>
      <c r="T599" s="140"/>
      <c r="U599" s="140"/>
      <c r="V599" s="140"/>
      <c r="W599" s="140"/>
      <c r="X599" s="140"/>
      <c r="Y599" s="140"/>
      <c r="Z599" s="140"/>
      <c r="AA599" s="140"/>
      <c r="AB599" s="140"/>
      <c r="AC599" s="140"/>
      <c r="AD599" s="140"/>
      <c r="AE599" s="140"/>
      <c r="AF599" s="140"/>
      <c r="AG599" s="140"/>
      <c r="AH599" s="140"/>
      <c r="AI599" s="140"/>
      <c r="AJ599" s="140"/>
      <c r="AK599" s="140"/>
      <c r="AL599" s="126"/>
      <c r="AM599" s="134">
        <f t="shared" ref="AM599:AM630" ca="1" si="594">AM598</f>
        <v>3</v>
      </c>
    </row>
    <row r="600" spans="1:39">
      <c r="A600" s="135"/>
      <c r="B600" s="136"/>
      <c r="C600" s="136"/>
      <c r="D600" s="136"/>
      <c r="E600" s="137">
        <f>INT((F600-LOOKUP(F600,DATE(YEAR(F600)+{-1;0;1},1,3)-WEEKDAY(DATE(YEAR(F600)+{-1;0;1},1,3))+2))/7)+1</f>
        <v>8</v>
      </c>
      <c r="F600" s="131">
        <f t="shared" ref="F600" si="595">F598+1</f>
        <v>43155</v>
      </c>
      <c r="G600" s="132" t="s">
        <v>74</v>
      </c>
      <c r="H600" s="133"/>
      <c r="I600" s="133"/>
      <c r="J600" s="133"/>
      <c r="K600" s="133"/>
      <c r="L600" s="133"/>
      <c r="M600" s="133"/>
      <c r="N600" s="133"/>
      <c r="O600" s="133"/>
      <c r="P600" s="133"/>
      <c r="Q600" s="133"/>
      <c r="R600" s="133"/>
      <c r="S600" s="133"/>
      <c r="T600" s="133"/>
      <c r="U600" s="133"/>
      <c r="V600" s="133"/>
      <c r="W600" s="133"/>
      <c r="X600" s="133"/>
      <c r="Y600" s="133"/>
      <c r="Z600" s="133"/>
      <c r="AA600" s="133"/>
      <c r="AB600" s="133"/>
      <c r="AC600" s="133"/>
      <c r="AD600" s="133"/>
      <c r="AE600" s="133"/>
      <c r="AF600" s="133"/>
      <c r="AG600" s="133"/>
      <c r="AH600" s="133"/>
      <c r="AI600" s="133"/>
      <c r="AJ600" s="133"/>
      <c r="AK600" s="133"/>
      <c r="AL600" s="126"/>
      <c r="AM600" s="134">
        <f t="array" aca="1" ref="AM600" ca="1">IF(OR($F600=Fériés),0,IF(OR(TEXT(WEEKDAY($F600),"JJJJ")=Jours_chômés),1,3))</f>
        <v>1</v>
      </c>
    </row>
    <row r="601" spans="1:39">
      <c r="A601" s="135"/>
      <c r="B601" s="136"/>
      <c r="C601" s="136"/>
      <c r="D601" s="136"/>
      <c r="E601" s="137">
        <f>INT((F600-LOOKUP(F600,DATE(YEAR(F600)+{-1;0;1},1,3)-WEEKDAY(DATE(YEAR(F600)+{-1;0;1},1,3))+2))/7)+1</f>
        <v>8</v>
      </c>
      <c r="F601" s="138" t="str">
        <f ca="1">IF(ISERROR(VLOOKUP(F600,Fériés,1,FALSE)),PROPER(TEXT(F600,"JJJJ")),OFFSET(INDEX(Fériés,MATCH(F600,Fériés,0),),,1))</f>
        <v>Samedi</v>
      </c>
      <c r="G601" s="139" t="s">
        <v>121</v>
      </c>
      <c r="H601" s="140"/>
      <c r="I601" s="140"/>
      <c r="J601" s="140"/>
      <c r="K601" s="140"/>
      <c r="L601" s="140"/>
      <c r="M601" s="140"/>
      <c r="N601" s="140"/>
      <c r="O601" s="140"/>
      <c r="P601" s="140"/>
      <c r="Q601" s="140"/>
      <c r="R601" s="140"/>
      <c r="S601" s="140"/>
      <c r="T601" s="140"/>
      <c r="U601" s="140"/>
      <c r="V601" s="140"/>
      <c r="W601" s="140"/>
      <c r="X601" s="140"/>
      <c r="Y601" s="140"/>
      <c r="Z601" s="140"/>
      <c r="AA601" s="140"/>
      <c r="AB601" s="140"/>
      <c r="AC601" s="140"/>
      <c r="AD601" s="140"/>
      <c r="AE601" s="140"/>
      <c r="AF601" s="140"/>
      <c r="AG601" s="140"/>
      <c r="AH601" s="140"/>
      <c r="AI601" s="140"/>
      <c r="AJ601" s="140"/>
      <c r="AK601" s="140"/>
      <c r="AL601" s="126"/>
      <c r="AM601" s="134">
        <f t="shared" ref="AM601:AM632" ca="1" si="596">AM600</f>
        <v>1</v>
      </c>
    </row>
    <row r="602" spans="1:39">
      <c r="A602" s="135"/>
      <c r="B602" s="136"/>
      <c r="C602" s="136"/>
      <c r="D602" s="136"/>
      <c r="E602" s="137">
        <f>INT((F602-LOOKUP(F602,DATE(YEAR(F602)+{-1;0;1},1,3)-WEEKDAY(DATE(YEAR(F602)+{-1;0;1},1,3))+2))/7)+1</f>
        <v>8</v>
      </c>
      <c r="F602" s="131">
        <f t="shared" ref="F602" si="597">F600+1</f>
        <v>43156</v>
      </c>
      <c r="G602" s="132" t="s">
        <v>74</v>
      </c>
      <c r="H602" s="133"/>
      <c r="I602" s="133"/>
      <c r="J602" s="133"/>
      <c r="K602" s="133"/>
      <c r="L602" s="133"/>
      <c r="M602" s="133"/>
      <c r="N602" s="133"/>
      <c r="O602" s="133"/>
      <c r="P602" s="133"/>
      <c r="Q602" s="133"/>
      <c r="R602" s="133"/>
      <c r="S602" s="133"/>
      <c r="T602" s="133"/>
      <c r="U602" s="133"/>
      <c r="V602" s="133"/>
      <c r="W602" s="133"/>
      <c r="X602" s="133"/>
      <c r="Y602" s="133"/>
      <c r="Z602" s="133"/>
      <c r="AA602" s="133"/>
      <c r="AB602" s="133"/>
      <c r="AC602" s="133"/>
      <c r="AD602" s="133"/>
      <c r="AE602" s="133"/>
      <c r="AF602" s="133"/>
      <c r="AG602" s="133"/>
      <c r="AH602" s="133"/>
      <c r="AI602" s="133"/>
      <c r="AJ602" s="133"/>
      <c r="AK602" s="133"/>
      <c r="AL602" s="126"/>
      <c r="AM602" s="134">
        <f t="array" aca="1" ref="AM602" ca="1">IF(OR($F602=Fériés),0,IF(OR(TEXT(WEEKDAY($F602),"JJJJ")=Jours_chômés),1,3))</f>
        <v>1</v>
      </c>
    </row>
    <row r="603" spans="1:39">
      <c r="A603" s="135"/>
      <c r="B603" s="136"/>
      <c r="C603" s="136"/>
      <c r="D603" s="136"/>
      <c r="E603" s="137">
        <f>INT((F602-LOOKUP(F602,DATE(YEAR(F602)+{-1;0;1},1,3)-WEEKDAY(DATE(YEAR(F602)+{-1;0;1},1,3))+2))/7)+1</f>
        <v>8</v>
      </c>
      <c r="F603" s="138" t="str">
        <f ca="1">IF(ISERROR(VLOOKUP(F602,Fériés,1,FALSE)),PROPER(TEXT(F602,"JJJJ")),OFFSET(INDEX(Fériés,MATCH(F602,Fériés,0),),,1))</f>
        <v>Dimanche</v>
      </c>
      <c r="G603" s="139" t="s">
        <v>121</v>
      </c>
      <c r="H603" s="140"/>
      <c r="I603" s="140"/>
      <c r="J603" s="140"/>
      <c r="K603" s="140"/>
      <c r="L603" s="140"/>
      <c r="M603" s="140"/>
      <c r="N603" s="140"/>
      <c r="O603" s="140"/>
      <c r="P603" s="140"/>
      <c r="Q603" s="140"/>
      <c r="R603" s="140"/>
      <c r="S603" s="140"/>
      <c r="T603" s="140"/>
      <c r="U603" s="140"/>
      <c r="V603" s="140"/>
      <c r="W603" s="140"/>
      <c r="X603" s="140"/>
      <c r="Y603" s="140"/>
      <c r="Z603" s="140"/>
      <c r="AA603" s="140"/>
      <c r="AB603" s="140"/>
      <c r="AC603" s="140"/>
      <c r="AD603" s="140"/>
      <c r="AE603" s="140"/>
      <c r="AF603" s="140"/>
      <c r="AG603" s="140"/>
      <c r="AH603" s="140"/>
      <c r="AI603" s="140"/>
      <c r="AJ603" s="140"/>
      <c r="AK603" s="140"/>
      <c r="AL603" s="126"/>
      <c r="AM603" s="134">
        <f t="shared" ref="AM603:AM634" ca="1" si="598">AM602</f>
        <v>1</v>
      </c>
    </row>
    <row r="604" spans="1:39">
      <c r="A604" s="135"/>
      <c r="B604" s="136"/>
      <c r="C604" s="136"/>
      <c r="D604" s="136"/>
      <c r="E604" s="137">
        <f>INT((F604-LOOKUP(F604,DATE(YEAR(F604)+{-1;0;1},1,3)-WEEKDAY(DATE(YEAR(F604)+{-1;0;1},1,3))+2))/7)+1</f>
        <v>9</v>
      </c>
      <c r="F604" s="131">
        <f t="shared" ref="F604" si="599">F602+1</f>
        <v>43157</v>
      </c>
      <c r="G604" s="132" t="s">
        <v>74</v>
      </c>
      <c r="H604" s="133"/>
      <c r="I604" s="133"/>
      <c r="J604" s="133"/>
      <c r="K604" s="133"/>
      <c r="L604" s="133"/>
      <c r="M604" s="133"/>
      <c r="N604" s="133"/>
      <c r="O604" s="133"/>
      <c r="P604" s="133"/>
      <c r="Q604" s="133"/>
      <c r="R604" s="133"/>
      <c r="S604" s="133"/>
      <c r="T604" s="133"/>
      <c r="U604" s="133"/>
      <c r="V604" s="133"/>
      <c r="W604" s="133"/>
      <c r="X604" s="133"/>
      <c r="Y604" s="133"/>
      <c r="Z604" s="133"/>
      <c r="AA604" s="133"/>
      <c r="AB604" s="133"/>
      <c r="AC604" s="133"/>
      <c r="AD604" s="133"/>
      <c r="AE604" s="133"/>
      <c r="AF604" s="133"/>
      <c r="AG604" s="133"/>
      <c r="AH604" s="133"/>
      <c r="AI604" s="133"/>
      <c r="AJ604" s="133"/>
      <c r="AK604" s="133"/>
      <c r="AL604" s="126"/>
      <c r="AM604" s="134">
        <f t="array" aca="1" ref="AM604" ca="1">IF(OR($F604=Fériés),0,IF(OR(TEXT(WEEKDAY($F604),"JJJJ")=Jours_chômés),1,3))</f>
        <v>3</v>
      </c>
    </row>
    <row r="605" spans="1:39">
      <c r="A605" s="135"/>
      <c r="B605" s="136"/>
      <c r="C605" s="136"/>
      <c r="D605" s="136"/>
      <c r="E605" s="137">
        <f>INT((F604-LOOKUP(F604,DATE(YEAR(F604)+{-1;0;1},1,3)-WEEKDAY(DATE(YEAR(F604)+{-1;0;1},1,3))+2))/7)+1</f>
        <v>9</v>
      </c>
      <c r="F605" s="138" t="str">
        <f ca="1">IF(ISERROR(VLOOKUP(F604,Fériés,1,FALSE)),PROPER(TEXT(F604,"JJJJ")),OFFSET(INDEX(Fériés,MATCH(F604,Fériés,0),),,1))</f>
        <v>Lundi</v>
      </c>
      <c r="G605" s="139" t="s">
        <v>121</v>
      </c>
      <c r="H605" s="140"/>
      <c r="I605" s="140"/>
      <c r="J605" s="140"/>
      <c r="K605" s="140"/>
      <c r="L605" s="140"/>
      <c r="M605" s="140"/>
      <c r="N605" s="140"/>
      <c r="O605" s="140"/>
      <c r="P605" s="140"/>
      <c r="Q605" s="140"/>
      <c r="R605" s="140"/>
      <c r="S605" s="140"/>
      <c r="T605" s="140"/>
      <c r="U605" s="140"/>
      <c r="V605" s="140"/>
      <c r="W605" s="140"/>
      <c r="X605" s="140"/>
      <c r="Y605" s="140"/>
      <c r="Z605" s="140"/>
      <c r="AA605" s="140"/>
      <c r="AB605" s="140"/>
      <c r="AC605" s="140"/>
      <c r="AD605" s="140"/>
      <c r="AE605" s="140"/>
      <c r="AF605" s="140"/>
      <c r="AG605" s="140"/>
      <c r="AH605" s="140"/>
      <c r="AI605" s="140"/>
      <c r="AJ605" s="140"/>
      <c r="AK605" s="140"/>
      <c r="AL605" s="126"/>
      <c r="AM605" s="134">
        <f t="shared" ref="AM605:AM636" ca="1" si="600">AM604</f>
        <v>3</v>
      </c>
    </row>
    <row r="606" spans="1:39">
      <c r="A606" s="135"/>
      <c r="B606" s="136"/>
      <c r="C606" s="136"/>
      <c r="D606" s="136"/>
      <c r="E606" s="137">
        <f>INT((F606-LOOKUP(F606,DATE(YEAR(F606)+{-1;0;1},1,3)-WEEKDAY(DATE(YEAR(F606)+{-1;0;1},1,3))+2))/7)+1</f>
        <v>9</v>
      </c>
      <c r="F606" s="131">
        <f t="shared" ref="F606" si="601">F604+1</f>
        <v>43158</v>
      </c>
      <c r="G606" s="132" t="s">
        <v>74</v>
      </c>
      <c r="H606" s="133"/>
      <c r="I606" s="133"/>
      <c r="J606" s="133"/>
      <c r="K606" s="133"/>
      <c r="L606" s="133"/>
      <c r="M606" s="133"/>
      <c r="N606" s="133"/>
      <c r="O606" s="133"/>
      <c r="P606" s="133"/>
      <c r="Q606" s="133"/>
      <c r="R606" s="133"/>
      <c r="S606" s="133"/>
      <c r="T606" s="133"/>
      <c r="U606" s="133"/>
      <c r="V606" s="133"/>
      <c r="W606" s="133"/>
      <c r="X606" s="133"/>
      <c r="Y606" s="133"/>
      <c r="Z606" s="133"/>
      <c r="AA606" s="133"/>
      <c r="AB606" s="133"/>
      <c r="AC606" s="133"/>
      <c r="AD606" s="133"/>
      <c r="AE606" s="133"/>
      <c r="AF606" s="133"/>
      <c r="AG606" s="133"/>
      <c r="AH606" s="133"/>
      <c r="AI606" s="133"/>
      <c r="AJ606" s="133"/>
      <c r="AK606" s="133"/>
      <c r="AL606" s="126"/>
      <c r="AM606" s="134">
        <f t="array" aca="1" ref="AM606" ca="1">IF(OR($F606=Fériés),0,IF(OR(TEXT(WEEKDAY($F606),"JJJJ")=Jours_chômés),1,3))</f>
        <v>3</v>
      </c>
    </row>
    <row r="607" spans="1:39">
      <c r="A607" s="135"/>
      <c r="B607" s="136"/>
      <c r="C607" s="136"/>
      <c r="D607" s="136"/>
      <c r="E607" s="137">
        <f>INT((F606-LOOKUP(F606,DATE(YEAR(F606)+{-1;0;1},1,3)-WEEKDAY(DATE(YEAR(F606)+{-1;0;1},1,3))+2))/7)+1</f>
        <v>9</v>
      </c>
      <c r="F607" s="138" t="str">
        <f ca="1">IF(ISERROR(VLOOKUP(F606,Fériés,1,FALSE)),PROPER(TEXT(F606,"JJJJ")),OFFSET(INDEX(Fériés,MATCH(F606,Fériés,0),),,1))</f>
        <v>Mardi</v>
      </c>
      <c r="G607" s="139" t="s">
        <v>121</v>
      </c>
      <c r="H607" s="140"/>
      <c r="I607" s="140"/>
      <c r="J607" s="140"/>
      <c r="K607" s="140"/>
      <c r="L607" s="140"/>
      <c r="M607" s="140"/>
      <c r="N607" s="140"/>
      <c r="O607" s="140"/>
      <c r="P607" s="140"/>
      <c r="Q607" s="140"/>
      <c r="R607" s="140"/>
      <c r="S607" s="140"/>
      <c r="T607" s="140"/>
      <c r="U607" s="140"/>
      <c r="V607" s="140"/>
      <c r="W607" s="140"/>
      <c r="X607" s="140"/>
      <c r="Y607" s="140"/>
      <c r="Z607" s="140"/>
      <c r="AA607" s="140"/>
      <c r="AB607" s="140"/>
      <c r="AC607" s="140"/>
      <c r="AD607" s="140"/>
      <c r="AE607" s="140"/>
      <c r="AF607" s="140"/>
      <c r="AG607" s="140"/>
      <c r="AH607" s="140"/>
      <c r="AI607" s="140"/>
      <c r="AJ607" s="140"/>
      <c r="AK607" s="140"/>
      <c r="AL607" s="126"/>
      <c r="AM607" s="134">
        <f t="shared" ref="AM607:AM638" ca="1" si="602">AM606</f>
        <v>3</v>
      </c>
    </row>
    <row r="608" spans="1:39">
      <c r="A608" s="135"/>
      <c r="B608" s="136"/>
      <c r="C608" s="136"/>
      <c r="D608" s="136"/>
      <c r="E608" s="137">
        <f>INT((F608-LOOKUP(F608,DATE(YEAR(F608)+{-1;0;1},1,3)-WEEKDAY(DATE(YEAR(F608)+{-1;0;1},1,3))+2))/7)+1</f>
        <v>9</v>
      </c>
      <c r="F608" s="131">
        <f t="shared" ref="F608" si="603">F606+1</f>
        <v>43159</v>
      </c>
      <c r="G608" s="132" t="s">
        <v>74</v>
      </c>
      <c r="H608" s="133"/>
      <c r="I608" s="133"/>
      <c r="J608" s="133"/>
      <c r="K608" s="133"/>
      <c r="L608" s="133"/>
      <c r="M608" s="133"/>
      <c r="N608" s="133"/>
      <c r="O608" s="133"/>
      <c r="P608" s="133"/>
      <c r="Q608" s="133"/>
      <c r="R608" s="133"/>
      <c r="S608" s="133"/>
      <c r="T608" s="133"/>
      <c r="U608" s="133"/>
      <c r="V608" s="133"/>
      <c r="W608" s="133"/>
      <c r="X608" s="133"/>
      <c r="Y608" s="133"/>
      <c r="Z608" s="133"/>
      <c r="AA608" s="133"/>
      <c r="AB608" s="133"/>
      <c r="AC608" s="133"/>
      <c r="AD608" s="133"/>
      <c r="AE608" s="133"/>
      <c r="AF608" s="133"/>
      <c r="AG608" s="133"/>
      <c r="AH608" s="133"/>
      <c r="AI608" s="133"/>
      <c r="AJ608" s="133"/>
      <c r="AK608" s="133"/>
      <c r="AL608" s="126"/>
      <c r="AM608" s="134">
        <f t="array" aca="1" ref="AM608" ca="1">IF(OR($F608=Fériés),0,IF(OR(TEXT(WEEKDAY($F608),"JJJJ")=Jours_chômés),1,3))</f>
        <v>3</v>
      </c>
    </row>
    <row r="609" spans="1:39">
      <c r="A609" s="135"/>
      <c r="B609" s="136"/>
      <c r="C609" s="136"/>
      <c r="D609" s="136"/>
      <c r="E609" s="137">
        <f>INT((F608-LOOKUP(F608,DATE(YEAR(F608)+{-1;0;1},1,3)-WEEKDAY(DATE(YEAR(F608)+{-1;0;1},1,3))+2))/7)+1</f>
        <v>9</v>
      </c>
      <c r="F609" s="138" t="str">
        <f ca="1">IF(ISERROR(VLOOKUP(F608,Fériés,1,FALSE)),PROPER(TEXT(F608,"JJJJ")),OFFSET(INDEX(Fériés,MATCH(F608,Fériés,0),),,1))</f>
        <v>Mercredi</v>
      </c>
      <c r="G609" s="139" t="s">
        <v>121</v>
      </c>
      <c r="H609" s="140"/>
      <c r="I609" s="140"/>
      <c r="J609" s="140"/>
      <c r="K609" s="140"/>
      <c r="L609" s="140"/>
      <c r="M609" s="140"/>
      <c r="N609" s="140"/>
      <c r="O609" s="140"/>
      <c r="P609" s="140"/>
      <c r="Q609" s="140"/>
      <c r="R609" s="140"/>
      <c r="S609" s="140"/>
      <c r="T609" s="140"/>
      <c r="U609" s="140"/>
      <c r="V609" s="140"/>
      <c r="W609" s="140"/>
      <c r="X609" s="140"/>
      <c r="Y609" s="140"/>
      <c r="Z609" s="140"/>
      <c r="AA609" s="140"/>
      <c r="AB609" s="140"/>
      <c r="AC609" s="140"/>
      <c r="AD609" s="140"/>
      <c r="AE609" s="140"/>
      <c r="AF609" s="140"/>
      <c r="AG609" s="140"/>
      <c r="AH609" s="140"/>
      <c r="AI609" s="140"/>
      <c r="AJ609" s="140"/>
      <c r="AK609" s="140"/>
      <c r="AL609" s="126"/>
      <c r="AM609" s="134">
        <f t="shared" ref="AM609:AM640" ca="1" si="604">AM608</f>
        <v>3</v>
      </c>
    </row>
    <row r="610" spans="1:39">
      <c r="A610" s="135"/>
      <c r="B610" s="136"/>
      <c r="C610" s="136"/>
      <c r="D610" s="136"/>
      <c r="E610" s="137">
        <f>INT((F610-LOOKUP(F610,DATE(YEAR(F610)+{-1;0;1},1,3)-WEEKDAY(DATE(YEAR(F610)+{-1;0;1},1,3))+2))/7)+1</f>
        <v>9</v>
      </c>
      <c r="F610" s="131">
        <f t="shared" ref="F610" si="605">F608+1</f>
        <v>43160</v>
      </c>
      <c r="G610" s="132" t="s">
        <v>74</v>
      </c>
      <c r="H610" s="133"/>
      <c r="I610" s="133"/>
      <c r="J610" s="133"/>
      <c r="K610" s="133"/>
      <c r="L610" s="133"/>
      <c r="M610" s="133"/>
      <c r="N610" s="133"/>
      <c r="O610" s="133"/>
      <c r="P610" s="133"/>
      <c r="Q610" s="133"/>
      <c r="R610" s="133"/>
      <c r="S610" s="133"/>
      <c r="T610" s="133"/>
      <c r="U610" s="133"/>
      <c r="V610" s="133"/>
      <c r="W610" s="133"/>
      <c r="X610" s="133"/>
      <c r="Y610" s="133"/>
      <c r="Z610" s="133"/>
      <c r="AA610" s="133"/>
      <c r="AB610" s="133"/>
      <c r="AC610" s="133"/>
      <c r="AD610" s="133"/>
      <c r="AE610" s="133"/>
      <c r="AF610" s="133"/>
      <c r="AG610" s="133"/>
      <c r="AH610" s="133"/>
      <c r="AI610" s="133"/>
      <c r="AJ610" s="133"/>
      <c r="AK610" s="133"/>
      <c r="AL610" s="126"/>
      <c r="AM610" s="134">
        <f t="array" aca="1" ref="AM610" ca="1">IF(OR($F610=Fériés),0,IF(OR(TEXT(WEEKDAY($F610),"JJJJ")=Jours_chômés),1,3))</f>
        <v>3</v>
      </c>
    </row>
    <row r="611" spans="1:39">
      <c r="A611" s="135"/>
      <c r="B611" s="136"/>
      <c r="C611" s="136"/>
      <c r="D611" s="136"/>
      <c r="E611" s="137">
        <f>INT((F610-LOOKUP(F610,DATE(YEAR(F610)+{-1;0;1},1,3)-WEEKDAY(DATE(YEAR(F610)+{-1;0;1},1,3))+2))/7)+1</f>
        <v>9</v>
      </c>
      <c r="F611" s="138" t="str">
        <f ca="1">IF(ISERROR(VLOOKUP(F610,Fériés,1,FALSE)),PROPER(TEXT(F610,"JJJJ")),OFFSET(INDEX(Fériés,MATCH(F610,Fériés,0),),,1))</f>
        <v>Jeudi</v>
      </c>
      <c r="G611" s="139" t="s">
        <v>121</v>
      </c>
      <c r="H611" s="140"/>
      <c r="I611" s="140"/>
      <c r="J611" s="140"/>
      <c r="K611" s="140"/>
      <c r="L611" s="140"/>
      <c r="M611" s="140"/>
      <c r="N611" s="140"/>
      <c r="O611" s="140"/>
      <c r="P611" s="140"/>
      <c r="Q611" s="140"/>
      <c r="R611" s="140"/>
      <c r="S611" s="140"/>
      <c r="T611" s="140"/>
      <c r="U611" s="140"/>
      <c r="V611" s="140"/>
      <c r="W611" s="140"/>
      <c r="X611" s="140"/>
      <c r="Y611" s="140"/>
      <c r="Z611" s="140"/>
      <c r="AA611" s="140"/>
      <c r="AB611" s="140"/>
      <c r="AC611" s="140"/>
      <c r="AD611" s="140"/>
      <c r="AE611" s="140"/>
      <c r="AF611" s="140"/>
      <c r="AG611" s="140"/>
      <c r="AH611" s="140"/>
      <c r="AI611" s="140"/>
      <c r="AJ611" s="140"/>
      <c r="AK611" s="140"/>
      <c r="AL611" s="126"/>
      <c r="AM611" s="134">
        <f t="shared" ref="AM611:AM642" ca="1" si="606">AM610</f>
        <v>3</v>
      </c>
    </row>
    <row r="612" spans="1:39" ht="15" customHeight="1">
      <c r="A612" s="135"/>
      <c r="B612" s="136"/>
      <c r="C612" s="136"/>
      <c r="D612" s="136"/>
      <c r="E612" s="137">
        <f>INT((F612-LOOKUP(F612,DATE(YEAR(F612)+{-1;0;1},1,3)-WEEKDAY(DATE(YEAR(F612)+{-1;0;1},1,3))+2))/7)+1</f>
        <v>9</v>
      </c>
      <c r="F612" s="131">
        <f t="shared" ref="F612" si="607">F610+1</f>
        <v>43161</v>
      </c>
      <c r="G612" s="132" t="s">
        <v>74</v>
      </c>
      <c r="H612" s="133"/>
      <c r="I612" s="133"/>
      <c r="J612" s="133"/>
      <c r="K612" s="133"/>
      <c r="L612" s="133"/>
      <c r="M612" s="133"/>
      <c r="N612" s="133"/>
      <c r="O612" s="133"/>
      <c r="P612" s="133"/>
      <c r="Q612" s="133"/>
      <c r="R612" s="133"/>
      <c r="S612" s="133"/>
      <c r="T612" s="133"/>
      <c r="U612" s="133"/>
      <c r="V612" s="133"/>
      <c r="W612" s="133"/>
      <c r="X612" s="133"/>
      <c r="Y612" s="133"/>
      <c r="Z612" s="133"/>
      <c r="AA612" s="133"/>
      <c r="AB612" s="133"/>
      <c r="AC612" s="133"/>
      <c r="AD612" s="133"/>
      <c r="AE612" s="133"/>
      <c r="AF612" s="133"/>
      <c r="AG612" s="133"/>
      <c r="AH612" s="133"/>
      <c r="AI612" s="133"/>
      <c r="AJ612" s="133"/>
      <c r="AK612" s="133"/>
      <c r="AL612" s="126"/>
      <c r="AM612" s="134">
        <f t="array" aca="1" ref="AM612" ca="1">IF(OR($F612=Fériés),0,IF(OR(TEXT(WEEKDAY($F612),"JJJJ")=Jours_chômés),1,3))</f>
        <v>3</v>
      </c>
    </row>
    <row r="613" spans="1:39">
      <c r="A613" s="135"/>
      <c r="B613" s="136"/>
      <c r="C613" s="136"/>
      <c r="D613" s="136"/>
      <c r="E613" s="137">
        <f>INT((F612-LOOKUP(F612,DATE(YEAR(F612)+{-1;0;1},1,3)-WEEKDAY(DATE(YEAR(F612)+{-1;0;1},1,3))+2))/7)+1</f>
        <v>9</v>
      </c>
      <c r="F613" s="138" t="str">
        <f ca="1">IF(ISERROR(VLOOKUP(F612,Fériés,1,FALSE)),PROPER(TEXT(F612,"JJJJ")),OFFSET(INDEX(Fériés,MATCH(F612,Fériés,0),),,1))</f>
        <v>Vendredi</v>
      </c>
      <c r="G613" s="139" t="s">
        <v>121</v>
      </c>
      <c r="H613" s="140"/>
      <c r="I613" s="140"/>
      <c r="J613" s="140"/>
      <c r="K613" s="140"/>
      <c r="L613" s="140"/>
      <c r="M613" s="140"/>
      <c r="N613" s="140"/>
      <c r="O613" s="140"/>
      <c r="P613" s="140"/>
      <c r="Q613" s="140"/>
      <c r="R613" s="140"/>
      <c r="S613" s="140"/>
      <c r="T613" s="140"/>
      <c r="U613" s="140"/>
      <c r="V613" s="140"/>
      <c r="W613" s="140"/>
      <c r="X613" s="140"/>
      <c r="Y613" s="140"/>
      <c r="Z613" s="140"/>
      <c r="AA613" s="140"/>
      <c r="AB613" s="140"/>
      <c r="AC613" s="140"/>
      <c r="AD613" s="140"/>
      <c r="AE613" s="140"/>
      <c r="AF613" s="140"/>
      <c r="AG613" s="140"/>
      <c r="AH613" s="140"/>
      <c r="AI613" s="140"/>
      <c r="AJ613" s="140"/>
      <c r="AK613" s="140"/>
      <c r="AL613" s="126"/>
      <c r="AM613" s="134">
        <f t="shared" ref="AM613:AM644" ca="1" si="608">AM612</f>
        <v>3</v>
      </c>
    </row>
    <row r="614" spans="1:39">
      <c r="A614" s="135"/>
      <c r="B614" s="136"/>
      <c r="C614" s="136"/>
      <c r="D614" s="136"/>
      <c r="E614" s="137">
        <f>INT((F614-LOOKUP(F614,DATE(YEAR(F614)+{-1;0;1},1,3)-WEEKDAY(DATE(YEAR(F614)+{-1;0;1},1,3))+2))/7)+1</f>
        <v>9</v>
      </c>
      <c r="F614" s="131">
        <f t="shared" ref="F614" si="609">F612+1</f>
        <v>43162</v>
      </c>
      <c r="G614" s="132" t="s">
        <v>74</v>
      </c>
      <c r="H614" s="133"/>
      <c r="I614" s="133"/>
      <c r="J614" s="133"/>
      <c r="K614" s="133"/>
      <c r="L614" s="133"/>
      <c r="M614" s="133"/>
      <c r="N614" s="133"/>
      <c r="O614" s="133"/>
      <c r="P614" s="133"/>
      <c r="Q614" s="133"/>
      <c r="R614" s="133"/>
      <c r="S614" s="133"/>
      <c r="T614" s="133"/>
      <c r="U614" s="133"/>
      <c r="V614" s="133"/>
      <c r="W614" s="133"/>
      <c r="X614" s="133"/>
      <c r="Y614" s="133"/>
      <c r="Z614" s="133"/>
      <c r="AA614" s="133"/>
      <c r="AB614" s="133"/>
      <c r="AC614" s="133"/>
      <c r="AD614" s="133"/>
      <c r="AE614" s="133"/>
      <c r="AF614" s="133"/>
      <c r="AG614" s="133"/>
      <c r="AH614" s="133"/>
      <c r="AI614" s="133"/>
      <c r="AJ614" s="133"/>
      <c r="AK614" s="133"/>
      <c r="AL614" s="126"/>
      <c r="AM614" s="134">
        <f t="array" aca="1" ref="AM614" ca="1">IF(OR($F614=Fériés),0,IF(OR(TEXT(WEEKDAY($F614),"JJJJ")=Jours_chômés),1,3))</f>
        <v>1</v>
      </c>
    </row>
    <row r="615" spans="1:39">
      <c r="A615" s="135"/>
      <c r="B615" s="136"/>
      <c r="C615" s="136"/>
      <c r="D615" s="136"/>
      <c r="E615" s="137">
        <f>INT((F614-LOOKUP(F614,DATE(YEAR(F614)+{-1;0;1},1,3)-WEEKDAY(DATE(YEAR(F614)+{-1;0;1},1,3))+2))/7)+1</f>
        <v>9</v>
      </c>
      <c r="F615" s="138" t="str">
        <f ca="1">IF(ISERROR(VLOOKUP(F614,Fériés,1,FALSE)),PROPER(TEXT(F614,"JJJJ")),OFFSET(INDEX(Fériés,MATCH(F614,Fériés,0),),,1))</f>
        <v>Samedi</v>
      </c>
      <c r="G615" s="139" t="s">
        <v>121</v>
      </c>
      <c r="H615" s="140"/>
      <c r="I615" s="140"/>
      <c r="J615" s="140"/>
      <c r="K615" s="140"/>
      <c r="L615" s="140"/>
      <c r="M615" s="140"/>
      <c r="N615" s="140"/>
      <c r="O615" s="140"/>
      <c r="P615" s="140"/>
      <c r="Q615" s="140"/>
      <c r="R615" s="140"/>
      <c r="S615" s="140"/>
      <c r="T615" s="140"/>
      <c r="U615" s="140"/>
      <c r="V615" s="140"/>
      <c r="W615" s="140"/>
      <c r="X615" s="140"/>
      <c r="Y615" s="140"/>
      <c r="Z615" s="140"/>
      <c r="AA615" s="140"/>
      <c r="AB615" s="140"/>
      <c r="AC615" s="140"/>
      <c r="AD615" s="140"/>
      <c r="AE615" s="140"/>
      <c r="AF615" s="140"/>
      <c r="AG615" s="140"/>
      <c r="AH615" s="140"/>
      <c r="AI615" s="140"/>
      <c r="AJ615" s="140"/>
      <c r="AK615" s="140"/>
      <c r="AL615" s="126"/>
      <c r="AM615" s="134">
        <f t="shared" ref="AM615:AM646" ca="1" si="610">AM614</f>
        <v>1</v>
      </c>
    </row>
    <row r="616" spans="1:39">
      <c r="A616" s="135"/>
      <c r="B616" s="136"/>
      <c r="C616" s="136"/>
      <c r="D616" s="136"/>
      <c r="E616" s="137">
        <f>INT((F616-LOOKUP(F616,DATE(YEAR(F616)+{-1;0;1},1,3)-WEEKDAY(DATE(YEAR(F616)+{-1;0;1},1,3))+2))/7)+1</f>
        <v>9</v>
      </c>
      <c r="F616" s="131">
        <f t="shared" ref="F616" si="611">F614+1</f>
        <v>43163</v>
      </c>
      <c r="G616" s="132" t="s">
        <v>74</v>
      </c>
      <c r="H616" s="133"/>
      <c r="I616" s="133"/>
      <c r="J616" s="133"/>
      <c r="K616" s="133"/>
      <c r="L616" s="133"/>
      <c r="M616" s="133"/>
      <c r="N616" s="133"/>
      <c r="O616" s="133"/>
      <c r="P616" s="133"/>
      <c r="Q616" s="133"/>
      <c r="R616" s="133"/>
      <c r="S616" s="133"/>
      <c r="T616" s="133"/>
      <c r="U616" s="133"/>
      <c r="V616" s="133"/>
      <c r="W616" s="133"/>
      <c r="X616" s="133"/>
      <c r="Y616" s="133"/>
      <c r="Z616" s="133"/>
      <c r="AA616" s="133"/>
      <c r="AB616" s="133"/>
      <c r="AC616" s="133"/>
      <c r="AD616" s="133"/>
      <c r="AE616" s="133"/>
      <c r="AF616" s="133"/>
      <c r="AG616" s="133"/>
      <c r="AH616" s="133"/>
      <c r="AI616" s="133"/>
      <c r="AJ616" s="133"/>
      <c r="AK616" s="133"/>
      <c r="AL616" s="126"/>
      <c r="AM616" s="134">
        <f t="array" aca="1" ref="AM616" ca="1">IF(OR($F616=Fériés),0,IF(OR(TEXT(WEEKDAY($F616),"JJJJ")=Jours_chômés),1,3))</f>
        <v>1</v>
      </c>
    </row>
    <row r="617" spans="1:39">
      <c r="A617" s="135"/>
      <c r="B617" s="136"/>
      <c r="C617" s="136"/>
      <c r="D617" s="136"/>
      <c r="E617" s="137">
        <f>INT((F616-LOOKUP(F616,DATE(YEAR(F616)+{-1;0;1},1,3)-WEEKDAY(DATE(YEAR(F616)+{-1;0;1},1,3))+2))/7)+1</f>
        <v>9</v>
      </c>
      <c r="F617" s="138" t="str">
        <f ca="1">IF(ISERROR(VLOOKUP(F616,Fériés,1,FALSE)),PROPER(TEXT(F616,"JJJJ")),OFFSET(INDEX(Fériés,MATCH(F616,Fériés,0),),,1))</f>
        <v>Dimanche</v>
      </c>
      <c r="G617" s="139" t="s">
        <v>121</v>
      </c>
      <c r="H617" s="140"/>
      <c r="I617" s="140"/>
      <c r="J617" s="140"/>
      <c r="K617" s="140"/>
      <c r="L617" s="140"/>
      <c r="M617" s="140"/>
      <c r="N617" s="140"/>
      <c r="O617" s="140"/>
      <c r="P617" s="140"/>
      <c r="Q617" s="140"/>
      <c r="R617" s="140"/>
      <c r="S617" s="140"/>
      <c r="T617" s="140"/>
      <c r="U617" s="140"/>
      <c r="V617" s="140"/>
      <c r="W617" s="140"/>
      <c r="X617" s="140"/>
      <c r="Y617" s="140"/>
      <c r="Z617" s="140"/>
      <c r="AA617" s="140"/>
      <c r="AB617" s="140"/>
      <c r="AC617" s="140"/>
      <c r="AD617" s="140"/>
      <c r="AE617" s="140"/>
      <c r="AF617" s="140"/>
      <c r="AG617" s="140"/>
      <c r="AH617" s="140"/>
      <c r="AI617" s="140"/>
      <c r="AJ617" s="140"/>
      <c r="AK617" s="140"/>
      <c r="AL617" s="126"/>
      <c r="AM617" s="134">
        <f t="shared" ref="AM617:AM648" ca="1" si="612">AM616</f>
        <v>1</v>
      </c>
    </row>
    <row r="618" spans="1:39">
      <c r="A618" s="135"/>
      <c r="B618" s="136"/>
      <c r="C618" s="136"/>
      <c r="D618" s="136"/>
      <c r="E618" s="137">
        <f>INT((F618-LOOKUP(F618,DATE(YEAR(F618)+{-1;0;1},1,3)-WEEKDAY(DATE(YEAR(F618)+{-1;0;1},1,3))+2))/7)+1</f>
        <v>10</v>
      </c>
      <c r="F618" s="131">
        <f t="shared" ref="F618" si="613">F616+1</f>
        <v>43164</v>
      </c>
      <c r="G618" s="132" t="s">
        <v>74</v>
      </c>
      <c r="H618" s="133"/>
      <c r="I618" s="133"/>
      <c r="J618" s="133"/>
      <c r="K618" s="133"/>
      <c r="L618" s="133"/>
      <c r="M618" s="133"/>
      <c r="N618" s="133"/>
      <c r="O618" s="133"/>
      <c r="P618" s="133"/>
      <c r="Q618" s="133"/>
      <c r="R618" s="133"/>
      <c r="S618" s="133"/>
      <c r="T618" s="133"/>
      <c r="U618" s="133"/>
      <c r="V618" s="133"/>
      <c r="W618" s="133"/>
      <c r="X618" s="133"/>
      <c r="Y618" s="133"/>
      <c r="Z618" s="133"/>
      <c r="AA618" s="133"/>
      <c r="AB618" s="133"/>
      <c r="AC618" s="133"/>
      <c r="AD618" s="133"/>
      <c r="AE618" s="133"/>
      <c r="AF618" s="133"/>
      <c r="AG618" s="133"/>
      <c r="AH618" s="133"/>
      <c r="AI618" s="133"/>
      <c r="AJ618" s="133"/>
      <c r="AK618" s="133"/>
      <c r="AL618" s="126"/>
      <c r="AM618" s="134">
        <f t="array" aca="1" ref="AM618" ca="1">IF(OR($F618=Fériés),0,IF(OR(TEXT(WEEKDAY($F618),"JJJJ")=Jours_chômés),1,3))</f>
        <v>3</v>
      </c>
    </row>
    <row r="619" spans="1:39">
      <c r="A619" s="135"/>
      <c r="B619" s="136"/>
      <c r="C619" s="136"/>
      <c r="D619" s="136"/>
      <c r="E619" s="137">
        <f>INT((F618-LOOKUP(F618,DATE(YEAR(F618)+{-1;0;1},1,3)-WEEKDAY(DATE(YEAR(F618)+{-1;0;1},1,3))+2))/7)+1</f>
        <v>10</v>
      </c>
      <c r="F619" s="138" t="str">
        <f ca="1">IF(ISERROR(VLOOKUP(F618,Fériés,1,FALSE)),PROPER(TEXT(F618,"JJJJ")),OFFSET(INDEX(Fériés,MATCH(F618,Fériés,0),),,1))</f>
        <v>Lundi</v>
      </c>
      <c r="G619" s="139" t="s">
        <v>121</v>
      </c>
      <c r="H619" s="140"/>
      <c r="I619" s="140"/>
      <c r="J619" s="140"/>
      <c r="K619" s="140"/>
      <c r="L619" s="140"/>
      <c r="M619" s="140"/>
      <c r="N619" s="140"/>
      <c r="O619" s="140"/>
      <c r="P619" s="140"/>
      <c r="Q619" s="140"/>
      <c r="R619" s="140"/>
      <c r="S619" s="140"/>
      <c r="T619" s="140"/>
      <c r="U619" s="140"/>
      <c r="V619" s="140"/>
      <c r="W619" s="140"/>
      <c r="X619" s="140"/>
      <c r="Y619" s="140"/>
      <c r="Z619" s="140"/>
      <c r="AA619" s="140"/>
      <c r="AB619" s="140"/>
      <c r="AC619" s="140"/>
      <c r="AD619" s="140"/>
      <c r="AE619" s="140"/>
      <c r="AF619" s="140"/>
      <c r="AG619" s="140"/>
      <c r="AH619" s="140"/>
      <c r="AI619" s="140"/>
      <c r="AJ619" s="140"/>
      <c r="AK619" s="140"/>
      <c r="AL619" s="126"/>
      <c r="AM619" s="134">
        <f t="shared" ref="AM619:AM650" ca="1" si="614">AM618</f>
        <v>3</v>
      </c>
    </row>
    <row r="620" spans="1:39">
      <c r="A620" s="135"/>
      <c r="B620" s="136"/>
      <c r="C620" s="136"/>
      <c r="D620" s="136"/>
      <c r="E620" s="137">
        <f>INT((F620-LOOKUP(F620,DATE(YEAR(F620)+{-1;0;1},1,3)-WEEKDAY(DATE(YEAR(F620)+{-1;0;1},1,3))+2))/7)+1</f>
        <v>10</v>
      </c>
      <c r="F620" s="131">
        <f t="shared" ref="F620" si="615">F618+1</f>
        <v>43165</v>
      </c>
      <c r="G620" s="132" t="s">
        <v>74</v>
      </c>
      <c r="H620" s="133"/>
      <c r="I620" s="133"/>
      <c r="J620" s="133"/>
      <c r="K620" s="133"/>
      <c r="L620" s="133"/>
      <c r="M620" s="133"/>
      <c r="N620" s="133"/>
      <c r="O620" s="133"/>
      <c r="P620" s="133"/>
      <c r="Q620" s="133"/>
      <c r="R620" s="133"/>
      <c r="S620" s="133"/>
      <c r="T620" s="133"/>
      <c r="U620" s="133"/>
      <c r="V620" s="133"/>
      <c r="W620" s="133"/>
      <c r="X620" s="133"/>
      <c r="Y620" s="133"/>
      <c r="Z620" s="133"/>
      <c r="AA620" s="133"/>
      <c r="AB620" s="133"/>
      <c r="AC620" s="133"/>
      <c r="AD620" s="133"/>
      <c r="AE620" s="133"/>
      <c r="AF620" s="133"/>
      <c r="AG620" s="133"/>
      <c r="AH620" s="133"/>
      <c r="AI620" s="133"/>
      <c r="AJ620" s="133"/>
      <c r="AK620" s="133"/>
      <c r="AL620" s="126"/>
      <c r="AM620" s="134">
        <f t="array" aca="1" ref="AM620" ca="1">IF(OR($F620=Fériés),0,IF(OR(TEXT(WEEKDAY($F620),"JJJJ")=Jours_chômés),1,3))</f>
        <v>3</v>
      </c>
    </row>
    <row r="621" spans="1:39">
      <c r="A621" s="135"/>
      <c r="B621" s="136"/>
      <c r="C621" s="136"/>
      <c r="D621" s="136"/>
      <c r="E621" s="137">
        <f>INT((F620-LOOKUP(F620,DATE(YEAR(F620)+{-1;0;1},1,3)-WEEKDAY(DATE(YEAR(F620)+{-1;0;1},1,3))+2))/7)+1</f>
        <v>10</v>
      </c>
      <c r="F621" s="138" t="str">
        <f ca="1">IF(ISERROR(VLOOKUP(F620,Fériés,1,FALSE)),PROPER(TEXT(F620,"JJJJ")),OFFSET(INDEX(Fériés,MATCH(F620,Fériés,0),),,1))</f>
        <v>Mardi</v>
      </c>
      <c r="G621" s="139" t="s">
        <v>121</v>
      </c>
      <c r="H621" s="140"/>
      <c r="I621" s="140"/>
      <c r="J621" s="140"/>
      <c r="K621" s="140"/>
      <c r="L621" s="140"/>
      <c r="M621" s="140"/>
      <c r="N621" s="140"/>
      <c r="O621" s="140"/>
      <c r="P621" s="140"/>
      <c r="Q621" s="140"/>
      <c r="R621" s="140"/>
      <c r="S621" s="140"/>
      <c r="T621" s="140"/>
      <c r="U621" s="140"/>
      <c r="V621" s="140"/>
      <c r="W621" s="140"/>
      <c r="X621" s="140"/>
      <c r="Y621" s="140"/>
      <c r="Z621" s="140"/>
      <c r="AA621" s="140"/>
      <c r="AB621" s="140"/>
      <c r="AC621" s="140"/>
      <c r="AD621" s="140"/>
      <c r="AE621" s="140"/>
      <c r="AF621" s="140"/>
      <c r="AG621" s="140"/>
      <c r="AH621" s="140"/>
      <c r="AI621" s="140"/>
      <c r="AJ621" s="140"/>
      <c r="AK621" s="140"/>
      <c r="AL621" s="126"/>
      <c r="AM621" s="134">
        <f t="shared" ref="AM621:AM652" ca="1" si="616">AM620</f>
        <v>3</v>
      </c>
    </row>
    <row r="622" spans="1:39">
      <c r="A622" s="147" t="str">
        <f>UPPER(TEXT($F622,"MMMM"))&amp;" "&amp;YEAR($F622)</f>
        <v>MARS 2018</v>
      </c>
      <c r="B622" s="136"/>
      <c r="C622" s="136"/>
      <c r="D622" s="136"/>
      <c r="E622" s="137">
        <f>INT((F622-LOOKUP(F622,DATE(YEAR(F622)+{-1;0;1},1,3)-WEEKDAY(DATE(YEAR(F622)+{-1;0;1},1,3))+2))/7)+1</f>
        <v>10</v>
      </c>
      <c r="F622" s="131">
        <f t="shared" ref="F622" si="617">F620+1</f>
        <v>43166</v>
      </c>
      <c r="G622" s="132" t="s">
        <v>74</v>
      </c>
      <c r="H622" s="133"/>
      <c r="I622" s="133"/>
      <c r="J622" s="133"/>
      <c r="K622" s="133"/>
      <c r="L622" s="133"/>
      <c r="M622" s="133"/>
      <c r="N622" s="133"/>
      <c r="O622" s="133"/>
      <c r="P622" s="133"/>
      <c r="Q622" s="133"/>
      <c r="R622" s="133"/>
      <c r="S622" s="133"/>
      <c r="T622" s="133"/>
      <c r="U622" s="133"/>
      <c r="V622" s="133"/>
      <c r="W622" s="133"/>
      <c r="X622" s="133"/>
      <c r="Y622" s="133"/>
      <c r="Z622" s="133"/>
      <c r="AA622" s="133"/>
      <c r="AB622" s="133"/>
      <c r="AC622" s="133"/>
      <c r="AD622" s="133"/>
      <c r="AE622" s="133"/>
      <c r="AF622" s="133"/>
      <c r="AG622" s="133"/>
      <c r="AH622" s="133"/>
      <c r="AI622" s="133"/>
      <c r="AJ622" s="133"/>
      <c r="AK622" s="133"/>
      <c r="AL622" s="126"/>
      <c r="AM622" s="134">
        <f t="array" aca="1" ref="AM622" ca="1">IF(OR($F622=Fériés),0,IF(OR(TEXT(WEEKDAY($F622),"JJJJ")=Jours_chômés),1,3))</f>
        <v>3</v>
      </c>
    </row>
    <row r="623" spans="1:39">
      <c r="A623" s="147"/>
      <c r="B623" s="136"/>
      <c r="C623" s="136"/>
      <c r="D623" s="136"/>
      <c r="E623" s="137">
        <f>INT((F622-LOOKUP(F622,DATE(YEAR(F622)+{-1;0;1},1,3)-WEEKDAY(DATE(YEAR(F622)+{-1;0;1},1,3))+2))/7)+1</f>
        <v>10</v>
      </c>
      <c r="F623" s="138" t="str">
        <f ca="1">IF(ISERROR(VLOOKUP(F622,Fériés,1,FALSE)),PROPER(TEXT(F622,"JJJJ")),OFFSET(INDEX(Fériés,MATCH(F622,Fériés,0),),,1))</f>
        <v>Mercredi</v>
      </c>
      <c r="G623" s="139" t="s">
        <v>121</v>
      </c>
      <c r="H623" s="140"/>
      <c r="I623" s="140"/>
      <c r="J623" s="140"/>
      <c r="K623" s="140"/>
      <c r="L623" s="140"/>
      <c r="M623" s="140"/>
      <c r="N623" s="140"/>
      <c r="O623" s="140"/>
      <c r="P623" s="140"/>
      <c r="Q623" s="140"/>
      <c r="R623" s="140"/>
      <c r="S623" s="140"/>
      <c r="T623" s="140"/>
      <c r="U623" s="140"/>
      <c r="V623" s="140"/>
      <c r="W623" s="140"/>
      <c r="X623" s="140"/>
      <c r="Y623" s="140"/>
      <c r="Z623" s="140"/>
      <c r="AA623" s="140"/>
      <c r="AB623" s="140"/>
      <c r="AC623" s="140"/>
      <c r="AD623" s="140"/>
      <c r="AE623" s="140"/>
      <c r="AF623" s="140"/>
      <c r="AG623" s="140"/>
      <c r="AH623" s="140"/>
      <c r="AI623" s="140"/>
      <c r="AJ623" s="140"/>
      <c r="AK623" s="140"/>
      <c r="AL623" s="126"/>
      <c r="AM623" s="134">
        <f t="shared" ref="AM623:AM654" ca="1" si="618">AM622</f>
        <v>3</v>
      </c>
    </row>
    <row r="624" spans="1:39">
      <c r="A624" s="147"/>
      <c r="B624" s="136"/>
      <c r="C624" s="136"/>
      <c r="D624" s="136"/>
      <c r="E624" s="137">
        <f>INT((F624-LOOKUP(F624,DATE(YEAR(F624)+{-1;0;1},1,3)-WEEKDAY(DATE(YEAR(F624)+{-1;0;1},1,3))+2))/7)+1</f>
        <v>10</v>
      </c>
      <c r="F624" s="131">
        <f t="shared" ref="F624" si="619">F622+1</f>
        <v>43167</v>
      </c>
      <c r="G624" s="132" t="s">
        <v>74</v>
      </c>
      <c r="H624" s="133"/>
      <c r="I624" s="133"/>
      <c r="J624" s="133"/>
      <c r="K624" s="133"/>
      <c r="L624" s="133"/>
      <c r="M624" s="133"/>
      <c r="N624" s="133"/>
      <c r="O624" s="133"/>
      <c r="P624" s="133"/>
      <c r="Q624" s="133"/>
      <c r="R624" s="133"/>
      <c r="S624" s="133"/>
      <c r="T624" s="133"/>
      <c r="U624" s="133"/>
      <c r="V624" s="133"/>
      <c r="W624" s="133"/>
      <c r="X624" s="133"/>
      <c r="Y624" s="133"/>
      <c r="Z624" s="133"/>
      <c r="AA624" s="133"/>
      <c r="AB624" s="133"/>
      <c r="AC624" s="133"/>
      <c r="AD624" s="133"/>
      <c r="AE624" s="133"/>
      <c r="AF624" s="133"/>
      <c r="AG624" s="133"/>
      <c r="AH624" s="133"/>
      <c r="AI624" s="133"/>
      <c r="AJ624" s="133"/>
      <c r="AK624" s="133"/>
      <c r="AL624" s="126"/>
      <c r="AM624" s="134">
        <f t="array" aca="1" ref="AM624" ca="1">IF(OR($F624=Fériés),0,IF(OR(TEXT(WEEKDAY($F624),"JJJJ")=Jours_chômés),1,3))</f>
        <v>3</v>
      </c>
    </row>
    <row r="625" spans="1:39">
      <c r="A625" s="147"/>
      <c r="B625" s="136"/>
      <c r="C625" s="136"/>
      <c r="D625" s="136"/>
      <c r="E625" s="137">
        <f>INT((F624-LOOKUP(F624,DATE(YEAR(F624)+{-1;0;1},1,3)-WEEKDAY(DATE(YEAR(F624)+{-1;0;1},1,3))+2))/7)+1</f>
        <v>10</v>
      </c>
      <c r="F625" s="138" t="str">
        <f ca="1">IF(ISERROR(VLOOKUP(F624,Fériés,1,FALSE)),PROPER(TEXT(F624,"JJJJ")),OFFSET(INDEX(Fériés,MATCH(F624,Fériés,0),),,1))</f>
        <v>Jeudi</v>
      </c>
      <c r="G625" s="139" t="s">
        <v>121</v>
      </c>
      <c r="H625" s="140"/>
      <c r="I625" s="140"/>
      <c r="J625" s="140"/>
      <c r="K625" s="140"/>
      <c r="L625" s="140"/>
      <c r="M625" s="140"/>
      <c r="N625" s="140"/>
      <c r="O625" s="140"/>
      <c r="P625" s="140"/>
      <c r="Q625" s="140"/>
      <c r="R625" s="140"/>
      <c r="S625" s="140"/>
      <c r="T625" s="140"/>
      <c r="U625" s="140"/>
      <c r="V625" s="140"/>
      <c r="W625" s="140"/>
      <c r="X625" s="140"/>
      <c r="Y625" s="140"/>
      <c r="Z625" s="140"/>
      <c r="AA625" s="140"/>
      <c r="AB625" s="140"/>
      <c r="AC625" s="140"/>
      <c r="AD625" s="140"/>
      <c r="AE625" s="140"/>
      <c r="AF625" s="140"/>
      <c r="AG625" s="140"/>
      <c r="AH625" s="140"/>
      <c r="AI625" s="140"/>
      <c r="AJ625" s="140"/>
      <c r="AK625" s="140"/>
      <c r="AL625" s="126"/>
      <c r="AM625" s="134">
        <f t="shared" ref="AM625:AM656" ca="1" si="620">AM624</f>
        <v>3</v>
      </c>
    </row>
    <row r="626" spans="1:39">
      <c r="A626" s="147"/>
      <c r="B626" s="136"/>
      <c r="C626" s="136"/>
      <c r="D626" s="136"/>
      <c r="E626" s="137">
        <f>INT((F626-LOOKUP(F626,DATE(YEAR(F626)+{-1;0;1},1,3)-WEEKDAY(DATE(YEAR(F626)+{-1;0;1},1,3))+2))/7)+1</f>
        <v>10</v>
      </c>
      <c r="F626" s="131">
        <f t="shared" ref="F626" si="621">F624+1</f>
        <v>43168</v>
      </c>
      <c r="G626" s="132" t="s">
        <v>74</v>
      </c>
      <c r="H626" s="133"/>
      <c r="I626" s="133"/>
      <c r="J626" s="133"/>
      <c r="K626" s="133"/>
      <c r="L626" s="133"/>
      <c r="M626" s="133"/>
      <c r="N626" s="133"/>
      <c r="O626" s="133"/>
      <c r="P626" s="133"/>
      <c r="Q626" s="133"/>
      <c r="R626" s="133"/>
      <c r="S626" s="133"/>
      <c r="T626" s="133"/>
      <c r="U626" s="133"/>
      <c r="V626" s="133"/>
      <c r="W626" s="133"/>
      <c r="X626" s="133"/>
      <c r="Y626" s="133"/>
      <c r="Z626" s="133"/>
      <c r="AA626" s="133"/>
      <c r="AB626" s="133"/>
      <c r="AC626" s="133"/>
      <c r="AD626" s="133"/>
      <c r="AE626" s="133"/>
      <c r="AF626" s="133"/>
      <c r="AG626" s="133"/>
      <c r="AH626" s="133"/>
      <c r="AI626" s="133"/>
      <c r="AJ626" s="133"/>
      <c r="AK626" s="133"/>
      <c r="AL626" s="126"/>
      <c r="AM626" s="134">
        <f t="array" aca="1" ref="AM626" ca="1">IF(OR($F626=Fériés),0,IF(OR(TEXT(WEEKDAY($F626),"JJJJ")=Jours_chômés),1,3))</f>
        <v>3</v>
      </c>
    </row>
    <row r="627" spans="1:39">
      <c r="A627" s="147"/>
      <c r="B627" s="136"/>
      <c r="C627" s="136"/>
      <c r="D627" s="136"/>
      <c r="E627" s="137">
        <f>INT((F626-LOOKUP(F626,DATE(YEAR(F626)+{-1;0;1},1,3)-WEEKDAY(DATE(YEAR(F626)+{-1;0;1},1,3))+2))/7)+1</f>
        <v>10</v>
      </c>
      <c r="F627" s="138" t="str">
        <f ca="1">IF(ISERROR(VLOOKUP(F626,Fériés,1,FALSE)),PROPER(TEXT(F626,"JJJJ")),OFFSET(INDEX(Fériés,MATCH(F626,Fériés,0),),,1))</f>
        <v>Vendredi</v>
      </c>
      <c r="G627" s="139" t="s">
        <v>121</v>
      </c>
      <c r="H627" s="140"/>
      <c r="I627" s="140"/>
      <c r="J627" s="140"/>
      <c r="K627" s="140"/>
      <c r="L627" s="140"/>
      <c r="M627" s="140"/>
      <c r="N627" s="140"/>
      <c r="O627" s="140"/>
      <c r="P627" s="140"/>
      <c r="Q627" s="140"/>
      <c r="R627" s="140"/>
      <c r="S627" s="140"/>
      <c r="T627" s="140"/>
      <c r="U627" s="140"/>
      <c r="V627" s="140"/>
      <c r="W627" s="140"/>
      <c r="X627" s="140"/>
      <c r="Y627" s="140"/>
      <c r="Z627" s="140"/>
      <c r="AA627" s="140"/>
      <c r="AB627" s="140"/>
      <c r="AC627" s="140"/>
      <c r="AD627" s="140"/>
      <c r="AE627" s="140"/>
      <c r="AF627" s="140"/>
      <c r="AG627" s="140"/>
      <c r="AH627" s="140"/>
      <c r="AI627" s="140"/>
      <c r="AJ627" s="140"/>
      <c r="AK627" s="140"/>
      <c r="AL627" s="126"/>
      <c r="AM627" s="134">
        <f t="shared" ref="AM627:AM658" ca="1" si="622">AM626</f>
        <v>3</v>
      </c>
    </row>
    <row r="628" spans="1:39">
      <c r="A628" s="147"/>
      <c r="B628" s="136"/>
      <c r="C628" s="136"/>
      <c r="D628" s="136"/>
      <c r="E628" s="137">
        <f>INT((F628-LOOKUP(F628,DATE(YEAR(F628)+{-1;0;1},1,3)-WEEKDAY(DATE(YEAR(F628)+{-1;0;1},1,3))+2))/7)+1</f>
        <v>10</v>
      </c>
      <c r="F628" s="131">
        <f t="shared" ref="F628" si="623">F626+1</f>
        <v>43169</v>
      </c>
      <c r="G628" s="132" t="s">
        <v>74</v>
      </c>
      <c r="H628" s="133"/>
      <c r="I628" s="133"/>
      <c r="J628" s="133"/>
      <c r="K628" s="133"/>
      <c r="L628" s="133"/>
      <c r="M628" s="133"/>
      <c r="N628" s="133"/>
      <c r="O628" s="133"/>
      <c r="P628" s="133"/>
      <c r="Q628" s="133"/>
      <c r="R628" s="133"/>
      <c r="S628" s="133"/>
      <c r="T628" s="133"/>
      <c r="U628" s="133"/>
      <c r="V628" s="133"/>
      <c r="W628" s="133"/>
      <c r="X628" s="133"/>
      <c r="Y628" s="133"/>
      <c r="Z628" s="133"/>
      <c r="AA628" s="133"/>
      <c r="AB628" s="133"/>
      <c r="AC628" s="133"/>
      <c r="AD628" s="133"/>
      <c r="AE628" s="133"/>
      <c r="AF628" s="133"/>
      <c r="AG628" s="133"/>
      <c r="AH628" s="133"/>
      <c r="AI628" s="133"/>
      <c r="AJ628" s="133"/>
      <c r="AK628" s="133"/>
      <c r="AL628" s="126"/>
      <c r="AM628" s="134">
        <f t="array" aca="1" ref="AM628" ca="1">IF(OR($F628=Fériés),0,IF(OR(TEXT(WEEKDAY($F628),"JJJJ")=Jours_chômés),1,3))</f>
        <v>1</v>
      </c>
    </row>
    <row r="629" spans="1:39">
      <c r="A629" s="147"/>
      <c r="B629" s="136"/>
      <c r="C629" s="136"/>
      <c r="D629" s="136"/>
      <c r="E629" s="137">
        <f>INT((F628-LOOKUP(F628,DATE(YEAR(F628)+{-1;0;1},1,3)-WEEKDAY(DATE(YEAR(F628)+{-1;0;1},1,3))+2))/7)+1</f>
        <v>10</v>
      </c>
      <c r="F629" s="138" t="str">
        <f ca="1">IF(ISERROR(VLOOKUP(F628,Fériés,1,FALSE)),PROPER(TEXT(F628,"JJJJ")),OFFSET(INDEX(Fériés,MATCH(F628,Fériés,0),),,1))</f>
        <v>Samedi</v>
      </c>
      <c r="G629" s="139" t="s">
        <v>121</v>
      </c>
      <c r="H629" s="140"/>
      <c r="I629" s="140"/>
      <c r="J629" s="140"/>
      <c r="K629" s="140"/>
      <c r="L629" s="140"/>
      <c r="M629" s="140"/>
      <c r="N629" s="140"/>
      <c r="O629" s="140"/>
      <c r="P629" s="140"/>
      <c r="Q629" s="140"/>
      <c r="R629" s="140"/>
      <c r="S629" s="140"/>
      <c r="T629" s="140"/>
      <c r="U629" s="140"/>
      <c r="V629" s="140"/>
      <c r="W629" s="140"/>
      <c r="X629" s="140"/>
      <c r="Y629" s="140"/>
      <c r="Z629" s="140"/>
      <c r="AA629" s="140"/>
      <c r="AB629" s="140"/>
      <c r="AC629" s="140"/>
      <c r="AD629" s="140"/>
      <c r="AE629" s="140"/>
      <c r="AF629" s="140"/>
      <c r="AG629" s="140"/>
      <c r="AH629" s="140"/>
      <c r="AI629" s="140"/>
      <c r="AJ629" s="140"/>
      <c r="AK629" s="140"/>
      <c r="AL629" s="126"/>
      <c r="AM629" s="134">
        <f t="shared" ref="AM629:AM660" ca="1" si="624">AM628</f>
        <v>1</v>
      </c>
    </row>
    <row r="630" spans="1:39">
      <c r="A630" s="147"/>
      <c r="B630" s="136"/>
      <c r="C630" s="136"/>
      <c r="D630" s="136"/>
      <c r="E630" s="137">
        <f>INT((F630-LOOKUP(F630,DATE(YEAR(F630)+{-1;0;1},1,3)-WEEKDAY(DATE(YEAR(F630)+{-1;0;1},1,3))+2))/7)+1</f>
        <v>10</v>
      </c>
      <c r="F630" s="131">
        <f t="shared" ref="F630" si="625">F628+1</f>
        <v>43170</v>
      </c>
      <c r="G630" s="132" t="s">
        <v>74</v>
      </c>
      <c r="H630" s="133"/>
      <c r="I630" s="133"/>
      <c r="J630" s="133"/>
      <c r="K630" s="133"/>
      <c r="L630" s="133"/>
      <c r="M630" s="133"/>
      <c r="N630" s="133"/>
      <c r="O630" s="133"/>
      <c r="P630" s="133"/>
      <c r="Q630" s="133"/>
      <c r="R630" s="133"/>
      <c r="S630" s="133"/>
      <c r="T630" s="133"/>
      <c r="U630" s="133"/>
      <c r="V630" s="133"/>
      <c r="W630" s="133"/>
      <c r="X630" s="133"/>
      <c r="Y630" s="133"/>
      <c r="Z630" s="133"/>
      <c r="AA630" s="133"/>
      <c r="AB630" s="133"/>
      <c r="AC630" s="133"/>
      <c r="AD630" s="133"/>
      <c r="AE630" s="133"/>
      <c r="AF630" s="133"/>
      <c r="AG630" s="133"/>
      <c r="AH630" s="133"/>
      <c r="AI630" s="133"/>
      <c r="AJ630" s="133"/>
      <c r="AK630" s="133"/>
      <c r="AL630" s="126"/>
      <c r="AM630" s="134">
        <f t="array" aca="1" ref="AM630" ca="1">IF(OR($F630=Fériés),0,IF(OR(TEXT(WEEKDAY($F630),"JJJJ")=Jours_chômés),1,3))</f>
        <v>1</v>
      </c>
    </row>
    <row r="631" spans="1:39">
      <c r="A631" s="147"/>
      <c r="B631" s="136"/>
      <c r="C631" s="136"/>
      <c r="D631" s="136"/>
      <c r="E631" s="137">
        <f>INT((F630-LOOKUP(F630,DATE(YEAR(F630)+{-1;0;1},1,3)-WEEKDAY(DATE(YEAR(F630)+{-1;0;1},1,3))+2))/7)+1</f>
        <v>10</v>
      </c>
      <c r="F631" s="138" t="str">
        <f ca="1">IF(ISERROR(VLOOKUP(F630,Fériés,1,FALSE)),PROPER(TEXT(F630,"JJJJ")),OFFSET(INDEX(Fériés,MATCH(F630,Fériés,0),),,1))</f>
        <v>Dimanche</v>
      </c>
      <c r="G631" s="139" t="s">
        <v>121</v>
      </c>
      <c r="H631" s="140"/>
      <c r="I631" s="140"/>
      <c r="J631" s="140"/>
      <c r="K631" s="140"/>
      <c r="L631" s="140"/>
      <c r="M631" s="140"/>
      <c r="N631" s="140"/>
      <c r="O631" s="140"/>
      <c r="P631" s="140"/>
      <c r="Q631" s="140"/>
      <c r="R631" s="140"/>
      <c r="S631" s="140"/>
      <c r="T631" s="140"/>
      <c r="U631" s="140"/>
      <c r="V631" s="140"/>
      <c r="W631" s="140"/>
      <c r="X631" s="140"/>
      <c r="Y631" s="140"/>
      <c r="Z631" s="140"/>
      <c r="AA631" s="140"/>
      <c r="AB631" s="140"/>
      <c r="AC631" s="140"/>
      <c r="AD631" s="140"/>
      <c r="AE631" s="140"/>
      <c r="AF631" s="140"/>
      <c r="AG631" s="140"/>
      <c r="AH631" s="140"/>
      <c r="AI631" s="140"/>
      <c r="AJ631" s="140"/>
      <c r="AK631" s="140"/>
      <c r="AL631" s="126"/>
      <c r="AM631" s="134">
        <f t="shared" ref="AM631:AM662" ca="1" si="626">AM630</f>
        <v>1</v>
      </c>
    </row>
    <row r="632" spans="1:39">
      <c r="A632" s="147"/>
      <c r="B632" s="136"/>
      <c r="C632" s="136"/>
      <c r="D632" s="136"/>
      <c r="E632" s="137">
        <f>INT((F632-LOOKUP(F632,DATE(YEAR(F632)+{-1;0;1},1,3)-WEEKDAY(DATE(YEAR(F632)+{-1;0;1},1,3))+2))/7)+1</f>
        <v>11</v>
      </c>
      <c r="F632" s="131">
        <f t="shared" ref="F632" si="627">F630+1</f>
        <v>43171</v>
      </c>
      <c r="G632" s="132" t="s">
        <v>74</v>
      </c>
      <c r="H632" s="133"/>
      <c r="I632" s="133"/>
      <c r="J632" s="133"/>
      <c r="K632" s="133"/>
      <c r="L632" s="133"/>
      <c r="M632" s="133"/>
      <c r="N632" s="133"/>
      <c r="O632" s="133"/>
      <c r="P632" s="133"/>
      <c r="Q632" s="133"/>
      <c r="R632" s="133"/>
      <c r="S632" s="133"/>
      <c r="T632" s="133"/>
      <c r="U632" s="133"/>
      <c r="V632" s="133"/>
      <c r="W632" s="133"/>
      <c r="X632" s="133"/>
      <c r="Y632" s="133"/>
      <c r="Z632" s="133"/>
      <c r="AA632" s="133"/>
      <c r="AB632" s="133"/>
      <c r="AC632" s="133"/>
      <c r="AD632" s="133"/>
      <c r="AE632" s="133"/>
      <c r="AF632" s="133"/>
      <c r="AG632" s="133"/>
      <c r="AH632" s="133"/>
      <c r="AI632" s="133"/>
      <c r="AJ632" s="133"/>
      <c r="AK632" s="133"/>
      <c r="AL632" s="126"/>
      <c r="AM632" s="134">
        <f t="array" aca="1" ref="AM632" ca="1">IF(OR($F632=Fériés),0,IF(OR(TEXT(WEEKDAY($F632),"JJJJ")=Jours_chômés),1,3))</f>
        <v>3</v>
      </c>
    </row>
    <row r="633" spans="1:39">
      <c r="A633" s="147"/>
      <c r="B633" s="136"/>
      <c r="C633" s="136"/>
      <c r="D633" s="136"/>
      <c r="E633" s="137">
        <f>INT((F632-LOOKUP(F632,DATE(YEAR(F632)+{-1;0;1},1,3)-WEEKDAY(DATE(YEAR(F632)+{-1;0;1},1,3))+2))/7)+1</f>
        <v>11</v>
      </c>
      <c r="F633" s="138" t="str">
        <f ca="1">IF(ISERROR(VLOOKUP(F632,Fériés,1,FALSE)),PROPER(TEXT(F632,"JJJJ")),OFFSET(INDEX(Fériés,MATCH(F632,Fériés,0),),,1))</f>
        <v>Lundi</v>
      </c>
      <c r="G633" s="139" t="s">
        <v>121</v>
      </c>
      <c r="H633" s="140"/>
      <c r="I633" s="140"/>
      <c r="J633" s="140"/>
      <c r="K633" s="140"/>
      <c r="L633" s="140"/>
      <c r="M633" s="140"/>
      <c r="N633" s="140"/>
      <c r="O633" s="140"/>
      <c r="P633" s="140"/>
      <c r="Q633" s="140"/>
      <c r="R633" s="140"/>
      <c r="S633" s="140"/>
      <c r="T633" s="140"/>
      <c r="U633" s="140"/>
      <c r="V633" s="140"/>
      <c r="W633" s="140"/>
      <c r="X633" s="140"/>
      <c r="Y633" s="140"/>
      <c r="Z633" s="140"/>
      <c r="AA633" s="140"/>
      <c r="AB633" s="140"/>
      <c r="AC633" s="140"/>
      <c r="AD633" s="140"/>
      <c r="AE633" s="140"/>
      <c r="AF633" s="140"/>
      <c r="AG633" s="140"/>
      <c r="AH633" s="140"/>
      <c r="AI633" s="140"/>
      <c r="AJ633" s="140"/>
      <c r="AK633" s="140"/>
      <c r="AL633" s="126"/>
      <c r="AM633" s="134">
        <f t="shared" ref="AM633:AM664" ca="1" si="628">AM632</f>
        <v>3</v>
      </c>
    </row>
    <row r="634" spans="1:39">
      <c r="A634" s="147"/>
      <c r="B634" s="136"/>
      <c r="C634" s="136"/>
      <c r="D634" s="136"/>
      <c r="E634" s="137">
        <f>INT((F634-LOOKUP(F634,DATE(YEAR(F634)+{-1;0;1},1,3)-WEEKDAY(DATE(YEAR(F634)+{-1;0;1},1,3))+2))/7)+1</f>
        <v>11</v>
      </c>
      <c r="F634" s="131">
        <f t="shared" ref="F634" si="629">F632+1</f>
        <v>43172</v>
      </c>
      <c r="G634" s="132" t="s">
        <v>74</v>
      </c>
      <c r="H634" s="133"/>
      <c r="I634" s="133"/>
      <c r="J634" s="133"/>
      <c r="K634" s="133"/>
      <c r="L634" s="133"/>
      <c r="M634" s="133"/>
      <c r="N634" s="133"/>
      <c r="O634" s="133"/>
      <c r="P634" s="133"/>
      <c r="Q634" s="133"/>
      <c r="R634" s="133"/>
      <c r="S634" s="133"/>
      <c r="T634" s="133"/>
      <c r="U634" s="133"/>
      <c r="V634" s="133"/>
      <c r="W634" s="133"/>
      <c r="X634" s="133"/>
      <c r="Y634" s="133"/>
      <c r="Z634" s="133"/>
      <c r="AA634" s="133"/>
      <c r="AB634" s="133"/>
      <c r="AC634" s="133"/>
      <c r="AD634" s="133"/>
      <c r="AE634" s="133"/>
      <c r="AF634" s="133"/>
      <c r="AG634" s="133"/>
      <c r="AH634" s="133"/>
      <c r="AI634" s="133"/>
      <c r="AJ634" s="133"/>
      <c r="AK634" s="133"/>
      <c r="AL634" s="126"/>
      <c r="AM634" s="134">
        <f t="array" aca="1" ref="AM634" ca="1">IF(OR($F634=Fériés),0,IF(OR(TEXT(WEEKDAY($F634),"JJJJ")=Jours_chômés),1,3))</f>
        <v>3</v>
      </c>
    </row>
    <row r="635" spans="1:39">
      <c r="A635" s="147"/>
      <c r="B635" s="136"/>
      <c r="C635" s="136"/>
      <c r="D635" s="136"/>
      <c r="E635" s="137">
        <f>INT((F634-LOOKUP(F634,DATE(YEAR(F634)+{-1;0;1},1,3)-WEEKDAY(DATE(YEAR(F634)+{-1;0;1},1,3))+2))/7)+1</f>
        <v>11</v>
      </c>
      <c r="F635" s="138" t="str">
        <f ca="1">IF(ISERROR(VLOOKUP(F634,Fériés,1,FALSE)),PROPER(TEXT(F634,"JJJJ")),OFFSET(INDEX(Fériés,MATCH(F634,Fériés,0),),,1))</f>
        <v>Mardi</v>
      </c>
      <c r="G635" s="139" t="s">
        <v>121</v>
      </c>
      <c r="H635" s="140"/>
      <c r="I635" s="140"/>
      <c r="J635" s="140"/>
      <c r="K635" s="140"/>
      <c r="L635" s="140"/>
      <c r="M635" s="140"/>
      <c r="N635" s="140"/>
      <c r="O635" s="140"/>
      <c r="P635" s="140"/>
      <c r="Q635" s="140"/>
      <c r="R635" s="140"/>
      <c r="S635" s="140"/>
      <c r="T635" s="140"/>
      <c r="U635" s="140"/>
      <c r="V635" s="140"/>
      <c r="W635" s="140"/>
      <c r="X635" s="140"/>
      <c r="Y635" s="140"/>
      <c r="Z635" s="140"/>
      <c r="AA635" s="140"/>
      <c r="AB635" s="140"/>
      <c r="AC635" s="140"/>
      <c r="AD635" s="140"/>
      <c r="AE635" s="140"/>
      <c r="AF635" s="140"/>
      <c r="AG635" s="140"/>
      <c r="AH635" s="140"/>
      <c r="AI635" s="140"/>
      <c r="AJ635" s="140"/>
      <c r="AK635" s="140"/>
      <c r="AL635" s="126"/>
      <c r="AM635" s="134">
        <f t="shared" ref="AM635:AM666" ca="1" si="630">AM634</f>
        <v>3</v>
      </c>
    </row>
    <row r="636" spans="1:39">
      <c r="A636" s="147"/>
      <c r="B636" s="136"/>
      <c r="C636" s="136"/>
      <c r="D636" s="136"/>
      <c r="E636" s="137">
        <f>INT((F636-LOOKUP(F636,DATE(YEAR(F636)+{-1;0;1},1,3)-WEEKDAY(DATE(YEAR(F636)+{-1;0;1},1,3))+2))/7)+1</f>
        <v>11</v>
      </c>
      <c r="F636" s="131">
        <f t="shared" ref="F636" si="631">F634+1</f>
        <v>43173</v>
      </c>
      <c r="G636" s="132" t="s">
        <v>74</v>
      </c>
      <c r="H636" s="133"/>
      <c r="I636" s="133"/>
      <c r="J636" s="133"/>
      <c r="K636" s="133"/>
      <c r="L636" s="133"/>
      <c r="M636" s="133"/>
      <c r="N636" s="133"/>
      <c r="O636" s="133"/>
      <c r="P636" s="133"/>
      <c r="Q636" s="133"/>
      <c r="R636" s="133"/>
      <c r="S636" s="133"/>
      <c r="T636" s="133"/>
      <c r="U636" s="133"/>
      <c r="V636" s="133"/>
      <c r="W636" s="133"/>
      <c r="X636" s="133"/>
      <c r="Y636" s="133"/>
      <c r="Z636" s="133"/>
      <c r="AA636" s="133"/>
      <c r="AB636" s="133"/>
      <c r="AC636" s="133"/>
      <c r="AD636" s="133"/>
      <c r="AE636" s="133"/>
      <c r="AF636" s="133"/>
      <c r="AG636" s="133"/>
      <c r="AH636" s="133"/>
      <c r="AI636" s="133"/>
      <c r="AJ636" s="133"/>
      <c r="AK636" s="133"/>
      <c r="AL636" s="126"/>
      <c r="AM636" s="134">
        <f t="array" aca="1" ref="AM636" ca="1">IF(OR($F636=Fériés),0,IF(OR(TEXT(WEEKDAY($F636),"JJJJ")=Jours_chômés),1,3))</f>
        <v>3</v>
      </c>
    </row>
    <row r="637" spans="1:39">
      <c r="A637" s="147"/>
      <c r="B637" s="136"/>
      <c r="C637" s="136"/>
      <c r="D637" s="136"/>
      <c r="E637" s="137">
        <f>INT((F636-LOOKUP(F636,DATE(YEAR(F636)+{-1;0;1},1,3)-WEEKDAY(DATE(YEAR(F636)+{-1;0;1},1,3))+2))/7)+1</f>
        <v>11</v>
      </c>
      <c r="F637" s="138" t="str">
        <f ca="1">IF(ISERROR(VLOOKUP(F636,Fériés,1,FALSE)),PROPER(TEXT(F636,"JJJJ")),OFFSET(INDEX(Fériés,MATCH(F636,Fériés,0),),,1))</f>
        <v>Mercredi</v>
      </c>
      <c r="G637" s="139" t="s">
        <v>121</v>
      </c>
      <c r="H637" s="140"/>
      <c r="I637" s="140"/>
      <c r="J637" s="140"/>
      <c r="K637" s="140"/>
      <c r="L637" s="140"/>
      <c r="M637" s="140"/>
      <c r="N637" s="140"/>
      <c r="O637" s="140"/>
      <c r="P637" s="140"/>
      <c r="Q637" s="140"/>
      <c r="R637" s="140"/>
      <c r="S637" s="140"/>
      <c r="T637" s="140"/>
      <c r="U637" s="140"/>
      <c r="V637" s="140"/>
      <c r="W637" s="140"/>
      <c r="X637" s="140"/>
      <c r="Y637" s="140"/>
      <c r="Z637" s="140"/>
      <c r="AA637" s="140"/>
      <c r="AB637" s="140"/>
      <c r="AC637" s="140"/>
      <c r="AD637" s="140"/>
      <c r="AE637" s="140"/>
      <c r="AF637" s="140"/>
      <c r="AG637" s="140"/>
      <c r="AH637" s="140"/>
      <c r="AI637" s="140"/>
      <c r="AJ637" s="140"/>
      <c r="AK637" s="140"/>
      <c r="AL637" s="126"/>
      <c r="AM637" s="134">
        <f t="shared" ref="AM637:AM668" ca="1" si="632">AM636</f>
        <v>3</v>
      </c>
    </row>
    <row r="638" spans="1:39">
      <c r="A638" s="147"/>
      <c r="B638" s="136"/>
      <c r="C638" s="136"/>
      <c r="D638" s="136"/>
      <c r="E638" s="137">
        <f>INT((F638-LOOKUP(F638,DATE(YEAR(F638)+{-1;0;1},1,3)-WEEKDAY(DATE(YEAR(F638)+{-1;0;1},1,3))+2))/7)+1</f>
        <v>11</v>
      </c>
      <c r="F638" s="131">
        <f t="shared" ref="F638" si="633">F636+1</f>
        <v>43174</v>
      </c>
      <c r="G638" s="132" t="s">
        <v>74</v>
      </c>
      <c r="H638" s="133"/>
      <c r="I638" s="133"/>
      <c r="J638" s="133"/>
      <c r="K638" s="133"/>
      <c r="L638" s="133"/>
      <c r="M638" s="133"/>
      <c r="N638" s="133"/>
      <c r="O638" s="133"/>
      <c r="P638" s="133"/>
      <c r="Q638" s="133"/>
      <c r="R638" s="133"/>
      <c r="S638" s="133"/>
      <c r="T638" s="133"/>
      <c r="U638" s="133"/>
      <c r="V638" s="133"/>
      <c r="W638" s="133"/>
      <c r="X638" s="133"/>
      <c r="Y638" s="133"/>
      <c r="Z638" s="133"/>
      <c r="AA638" s="133"/>
      <c r="AB638" s="133"/>
      <c r="AC638" s="133"/>
      <c r="AD638" s="133"/>
      <c r="AE638" s="133"/>
      <c r="AF638" s="133"/>
      <c r="AG638" s="133"/>
      <c r="AH638" s="133"/>
      <c r="AI638" s="133"/>
      <c r="AJ638" s="133"/>
      <c r="AK638" s="133"/>
      <c r="AL638" s="126"/>
      <c r="AM638" s="134">
        <f t="array" aca="1" ref="AM638" ca="1">IF(OR($F638=Fériés),0,IF(OR(TEXT(WEEKDAY($F638),"JJJJ")=Jours_chômés),1,3))</f>
        <v>3</v>
      </c>
    </row>
    <row r="639" spans="1:39">
      <c r="A639" s="147"/>
      <c r="B639" s="136"/>
      <c r="C639" s="136"/>
      <c r="D639" s="136"/>
      <c r="E639" s="137">
        <f>INT((F638-LOOKUP(F638,DATE(YEAR(F638)+{-1;0;1},1,3)-WEEKDAY(DATE(YEAR(F638)+{-1;0;1},1,3))+2))/7)+1</f>
        <v>11</v>
      </c>
      <c r="F639" s="138" t="str">
        <f ca="1">IF(ISERROR(VLOOKUP(F638,Fériés,1,FALSE)),PROPER(TEXT(F638,"JJJJ")),OFFSET(INDEX(Fériés,MATCH(F638,Fériés,0),),,1))</f>
        <v>Jeudi</v>
      </c>
      <c r="G639" s="139" t="s">
        <v>121</v>
      </c>
      <c r="H639" s="140"/>
      <c r="I639" s="140"/>
      <c r="J639" s="140"/>
      <c r="K639" s="140"/>
      <c r="L639" s="140"/>
      <c r="M639" s="140"/>
      <c r="N639" s="140"/>
      <c r="O639" s="140"/>
      <c r="P639" s="140"/>
      <c r="Q639" s="140"/>
      <c r="R639" s="140"/>
      <c r="S639" s="140"/>
      <c r="T639" s="140"/>
      <c r="U639" s="140"/>
      <c r="V639" s="140"/>
      <c r="W639" s="140"/>
      <c r="X639" s="140"/>
      <c r="Y639" s="140"/>
      <c r="Z639" s="140"/>
      <c r="AA639" s="140"/>
      <c r="AB639" s="140"/>
      <c r="AC639" s="140"/>
      <c r="AD639" s="140"/>
      <c r="AE639" s="140"/>
      <c r="AF639" s="140"/>
      <c r="AG639" s="140"/>
      <c r="AH639" s="140"/>
      <c r="AI639" s="140"/>
      <c r="AJ639" s="140"/>
      <c r="AK639" s="140"/>
      <c r="AL639" s="126"/>
      <c r="AM639" s="134">
        <f t="shared" ref="AM639:AM670" ca="1" si="634">AM638</f>
        <v>3</v>
      </c>
    </row>
    <row r="640" spans="1:39">
      <c r="A640" s="147"/>
      <c r="B640" s="136"/>
      <c r="C640" s="136"/>
      <c r="D640" s="136"/>
      <c r="E640" s="137">
        <f>INT((F640-LOOKUP(F640,DATE(YEAR(F640)+{-1;0;1},1,3)-WEEKDAY(DATE(YEAR(F640)+{-1;0;1},1,3))+2))/7)+1</f>
        <v>11</v>
      </c>
      <c r="F640" s="131">
        <f t="shared" ref="F640" si="635">F638+1</f>
        <v>43175</v>
      </c>
      <c r="G640" s="132" t="s">
        <v>74</v>
      </c>
      <c r="H640" s="133"/>
      <c r="I640" s="133"/>
      <c r="J640" s="133"/>
      <c r="K640" s="133"/>
      <c r="L640" s="133"/>
      <c r="M640" s="133"/>
      <c r="N640" s="133"/>
      <c r="O640" s="133"/>
      <c r="P640" s="133"/>
      <c r="Q640" s="133"/>
      <c r="R640" s="133"/>
      <c r="S640" s="133"/>
      <c r="T640" s="133"/>
      <c r="U640" s="133"/>
      <c r="V640" s="133"/>
      <c r="W640" s="133"/>
      <c r="X640" s="133"/>
      <c r="Y640" s="133"/>
      <c r="Z640" s="133"/>
      <c r="AA640" s="133"/>
      <c r="AB640" s="133"/>
      <c r="AC640" s="133"/>
      <c r="AD640" s="133"/>
      <c r="AE640" s="133"/>
      <c r="AF640" s="133"/>
      <c r="AG640" s="133"/>
      <c r="AH640" s="133"/>
      <c r="AI640" s="133"/>
      <c r="AJ640" s="133"/>
      <c r="AK640" s="133"/>
      <c r="AL640" s="126"/>
      <c r="AM640" s="134">
        <f t="array" aca="1" ref="AM640" ca="1">IF(OR($F640=Fériés),0,IF(OR(TEXT(WEEKDAY($F640),"JJJJ")=Jours_chômés),1,3))</f>
        <v>3</v>
      </c>
    </row>
    <row r="641" spans="1:39">
      <c r="A641" s="147"/>
      <c r="B641" s="136"/>
      <c r="C641" s="136"/>
      <c r="D641" s="136"/>
      <c r="E641" s="137">
        <f>INT((F640-LOOKUP(F640,DATE(YEAR(F640)+{-1;0;1},1,3)-WEEKDAY(DATE(YEAR(F640)+{-1;0;1},1,3))+2))/7)+1</f>
        <v>11</v>
      </c>
      <c r="F641" s="138" t="str">
        <f ca="1">IF(ISERROR(VLOOKUP(F640,Fériés,1,FALSE)),PROPER(TEXT(F640,"JJJJ")),OFFSET(INDEX(Fériés,MATCH(F640,Fériés,0),),,1))</f>
        <v>Vendredi</v>
      </c>
      <c r="G641" s="139" t="s">
        <v>121</v>
      </c>
      <c r="H641" s="140"/>
      <c r="I641" s="140"/>
      <c r="J641" s="140"/>
      <c r="K641" s="140"/>
      <c r="L641" s="140"/>
      <c r="M641" s="140"/>
      <c r="N641" s="140"/>
      <c r="O641" s="140"/>
      <c r="P641" s="140"/>
      <c r="Q641" s="140"/>
      <c r="R641" s="140"/>
      <c r="S641" s="140"/>
      <c r="T641" s="140"/>
      <c r="U641" s="140"/>
      <c r="V641" s="140"/>
      <c r="W641" s="140"/>
      <c r="X641" s="140"/>
      <c r="Y641" s="140"/>
      <c r="Z641" s="140"/>
      <c r="AA641" s="140"/>
      <c r="AB641" s="140"/>
      <c r="AC641" s="140"/>
      <c r="AD641" s="140"/>
      <c r="AE641" s="140"/>
      <c r="AF641" s="140"/>
      <c r="AG641" s="140"/>
      <c r="AH641" s="140"/>
      <c r="AI641" s="140"/>
      <c r="AJ641" s="140"/>
      <c r="AK641" s="140"/>
      <c r="AL641" s="126"/>
      <c r="AM641" s="134">
        <f t="shared" ref="AM641:AM672" ca="1" si="636">AM640</f>
        <v>3</v>
      </c>
    </row>
    <row r="642" spans="1:39">
      <c r="A642" s="147"/>
      <c r="B642" s="136"/>
      <c r="C642" s="136"/>
      <c r="D642" s="136"/>
      <c r="E642" s="137">
        <f>INT((F642-LOOKUP(F642,DATE(YEAR(F642)+{-1;0;1},1,3)-WEEKDAY(DATE(YEAR(F642)+{-1;0;1},1,3))+2))/7)+1</f>
        <v>11</v>
      </c>
      <c r="F642" s="131">
        <f t="shared" ref="F642" si="637">F640+1</f>
        <v>43176</v>
      </c>
      <c r="G642" s="132" t="s">
        <v>74</v>
      </c>
      <c r="H642" s="133"/>
      <c r="I642" s="133"/>
      <c r="J642" s="133"/>
      <c r="K642" s="133"/>
      <c r="L642" s="133"/>
      <c r="M642" s="133"/>
      <c r="N642" s="133"/>
      <c r="O642" s="133"/>
      <c r="P642" s="133"/>
      <c r="Q642" s="133"/>
      <c r="R642" s="133"/>
      <c r="S642" s="133"/>
      <c r="T642" s="133"/>
      <c r="U642" s="133"/>
      <c r="V642" s="133"/>
      <c r="W642" s="133"/>
      <c r="X642" s="133"/>
      <c r="Y642" s="133"/>
      <c r="Z642" s="133"/>
      <c r="AA642" s="133"/>
      <c r="AB642" s="133"/>
      <c r="AC642" s="133"/>
      <c r="AD642" s="133"/>
      <c r="AE642" s="133"/>
      <c r="AF642" s="133"/>
      <c r="AG642" s="133"/>
      <c r="AH642" s="133"/>
      <c r="AI642" s="133"/>
      <c r="AJ642" s="133"/>
      <c r="AK642" s="133"/>
      <c r="AL642" s="126"/>
      <c r="AM642" s="134">
        <f t="array" aca="1" ref="AM642" ca="1">IF(OR($F642=Fériés),0,IF(OR(TEXT(WEEKDAY($F642),"JJJJ")=Jours_chômés),1,3))</f>
        <v>1</v>
      </c>
    </row>
    <row r="643" spans="1:39">
      <c r="A643" s="147"/>
      <c r="B643" s="136"/>
      <c r="C643" s="136"/>
      <c r="D643" s="136"/>
      <c r="E643" s="137">
        <f>INT((F642-LOOKUP(F642,DATE(YEAR(F642)+{-1;0;1},1,3)-WEEKDAY(DATE(YEAR(F642)+{-1;0;1},1,3))+2))/7)+1</f>
        <v>11</v>
      </c>
      <c r="F643" s="138" t="str">
        <f ca="1">IF(ISERROR(VLOOKUP(F642,Fériés,1,FALSE)),PROPER(TEXT(F642,"JJJJ")),OFFSET(INDEX(Fériés,MATCH(F642,Fériés,0),),,1))</f>
        <v>Samedi</v>
      </c>
      <c r="G643" s="139" t="s">
        <v>121</v>
      </c>
      <c r="H643" s="140"/>
      <c r="I643" s="140"/>
      <c r="J643" s="140"/>
      <c r="K643" s="140"/>
      <c r="L643" s="140"/>
      <c r="M643" s="140"/>
      <c r="N643" s="140"/>
      <c r="O643" s="140"/>
      <c r="P643" s="140"/>
      <c r="Q643" s="140"/>
      <c r="R643" s="140"/>
      <c r="S643" s="140"/>
      <c r="T643" s="140"/>
      <c r="U643" s="140"/>
      <c r="V643" s="140"/>
      <c r="W643" s="140"/>
      <c r="X643" s="140"/>
      <c r="Y643" s="140"/>
      <c r="Z643" s="140"/>
      <c r="AA643" s="140"/>
      <c r="AB643" s="140"/>
      <c r="AC643" s="140"/>
      <c r="AD643" s="140"/>
      <c r="AE643" s="140"/>
      <c r="AF643" s="140"/>
      <c r="AG643" s="140"/>
      <c r="AH643" s="140"/>
      <c r="AI643" s="140"/>
      <c r="AJ643" s="140"/>
      <c r="AK643" s="140"/>
      <c r="AL643" s="126"/>
      <c r="AM643" s="134">
        <f t="shared" ref="AM643:AM674" ca="1" si="638">AM642</f>
        <v>1</v>
      </c>
    </row>
    <row r="644" spans="1:39">
      <c r="A644" s="147"/>
      <c r="B644" s="136"/>
      <c r="C644" s="136"/>
      <c r="D644" s="136"/>
      <c r="E644" s="137">
        <f>INT((F644-LOOKUP(F644,DATE(YEAR(F644)+{-1;0;1},1,3)-WEEKDAY(DATE(YEAR(F644)+{-1;0;1},1,3))+2))/7)+1</f>
        <v>11</v>
      </c>
      <c r="F644" s="131">
        <f t="shared" ref="F644" si="639">F642+1</f>
        <v>43177</v>
      </c>
      <c r="G644" s="132" t="s">
        <v>74</v>
      </c>
      <c r="H644" s="133"/>
      <c r="I644" s="133"/>
      <c r="J644" s="133"/>
      <c r="K644" s="133"/>
      <c r="L644" s="133"/>
      <c r="M644" s="133"/>
      <c r="N644" s="133"/>
      <c r="O644" s="133"/>
      <c r="P644" s="133"/>
      <c r="Q644" s="133"/>
      <c r="R644" s="133"/>
      <c r="S644" s="133"/>
      <c r="T644" s="133"/>
      <c r="U644" s="133"/>
      <c r="V644" s="133"/>
      <c r="W644" s="133"/>
      <c r="X644" s="133"/>
      <c r="Y644" s="133"/>
      <c r="Z644" s="133"/>
      <c r="AA644" s="133"/>
      <c r="AB644" s="133"/>
      <c r="AC644" s="133"/>
      <c r="AD644" s="133"/>
      <c r="AE644" s="133"/>
      <c r="AF644" s="133"/>
      <c r="AG644" s="133"/>
      <c r="AH644" s="133"/>
      <c r="AI644" s="133"/>
      <c r="AJ644" s="133"/>
      <c r="AK644" s="133"/>
      <c r="AL644" s="126"/>
      <c r="AM644" s="134">
        <f t="array" aca="1" ref="AM644" ca="1">IF(OR($F644=Fériés),0,IF(OR(TEXT(WEEKDAY($F644),"JJJJ")=Jours_chômés),1,3))</f>
        <v>1</v>
      </c>
    </row>
    <row r="645" spans="1:39">
      <c r="A645" s="147"/>
      <c r="B645" s="136"/>
      <c r="C645" s="136"/>
      <c r="D645" s="136"/>
      <c r="E645" s="137">
        <f>INT((F644-LOOKUP(F644,DATE(YEAR(F644)+{-1;0;1},1,3)-WEEKDAY(DATE(YEAR(F644)+{-1;0;1},1,3))+2))/7)+1</f>
        <v>11</v>
      </c>
      <c r="F645" s="138" t="str">
        <f ca="1">IF(ISERROR(VLOOKUP(F644,Fériés,1,FALSE)),PROPER(TEXT(F644,"JJJJ")),OFFSET(INDEX(Fériés,MATCH(F644,Fériés,0),),,1))</f>
        <v>Dimanche</v>
      </c>
      <c r="G645" s="139" t="s">
        <v>121</v>
      </c>
      <c r="H645" s="140"/>
      <c r="I645" s="140"/>
      <c r="J645" s="140"/>
      <c r="K645" s="140"/>
      <c r="L645" s="140"/>
      <c r="M645" s="140"/>
      <c r="N645" s="140"/>
      <c r="O645" s="140"/>
      <c r="P645" s="140"/>
      <c r="Q645" s="140"/>
      <c r="R645" s="140"/>
      <c r="S645" s="140"/>
      <c r="T645" s="140"/>
      <c r="U645" s="140"/>
      <c r="V645" s="140"/>
      <c r="W645" s="140"/>
      <c r="X645" s="140"/>
      <c r="Y645" s="140"/>
      <c r="Z645" s="140"/>
      <c r="AA645" s="140"/>
      <c r="AB645" s="140"/>
      <c r="AC645" s="140"/>
      <c r="AD645" s="140"/>
      <c r="AE645" s="140"/>
      <c r="AF645" s="140"/>
      <c r="AG645" s="140"/>
      <c r="AH645" s="140"/>
      <c r="AI645" s="140"/>
      <c r="AJ645" s="140"/>
      <c r="AK645" s="140"/>
      <c r="AL645" s="126"/>
      <c r="AM645" s="134">
        <f t="shared" ref="AM645:AM676" ca="1" si="640">AM644</f>
        <v>1</v>
      </c>
    </row>
    <row r="646" spans="1:39">
      <c r="A646" s="147"/>
      <c r="B646" s="136"/>
      <c r="C646" s="136"/>
      <c r="D646" s="136"/>
      <c r="E646" s="137">
        <f>INT((F646-LOOKUP(F646,DATE(YEAR(F646)+{-1;0;1},1,3)-WEEKDAY(DATE(YEAR(F646)+{-1;0;1},1,3))+2))/7)+1</f>
        <v>12</v>
      </c>
      <c r="F646" s="131">
        <f t="shared" ref="F646" si="641">F644+1</f>
        <v>43178</v>
      </c>
      <c r="G646" s="132" t="s">
        <v>74</v>
      </c>
      <c r="H646" s="133"/>
      <c r="I646" s="133"/>
      <c r="J646" s="133"/>
      <c r="K646" s="133"/>
      <c r="L646" s="133"/>
      <c r="M646" s="133"/>
      <c r="N646" s="133"/>
      <c r="O646" s="133"/>
      <c r="P646" s="133"/>
      <c r="Q646" s="133"/>
      <c r="R646" s="133"/>
      <c r="S646" s="133"/>
      <c r="T646" s="133"/>
      <c r="U646" s="133"/>
      <c r="V646" s="133"/>
      <c r="W646" s="133"/>
      <c r="X646" s="133"/>
      <c r="Y646" s="133"/>
      <c r="Z646" s="133"/>
      <c r="AA646" s="133"/>
      <c r="AB646" s="133"/>
      <c r="AC646" s="133"/>
      <c r="AD646" s="133"/>
      <c r="AE646" s="133"/>
      <c r="AF646" s="133"/>
      <c r="AG646" s="133"/>
      <c r="AH646" s="133"/>
      <c r="AI646" s="133"/>
      <c r="AJ646" s="133"/>
      <c r="AK646" s="133"/>
      <c r="AL646" s="126"/>
      <c r="AM646" s="134">
        <f t="array" aca="1" ref="AM646" ca="1">IF(OR($F646=Fériés),0,IF(OR(TEXT(WEEKDAY($F646),"JJJJ")=Jours_chômés),1,3))</f>
        <v>3</v>
      </c>
    </row>
    <row r="647" spans="1:39">
      <c r="A647" s="147"/>
      <c r="B647" s="136"/>
      <c r="C647" s="136"/>
      <c r="D647" s="136"/>
      <c r="E647" s="137">
        <f>INT((F646-LOOKUP(F646,DATE(YEAR(F646)+{-1;0;1},1,3)-WEEKDAY(DATE(YEAR(F646)+{-1;0;1},1,3))+2))/7)+1</f>
        <v>12</v>
      </c>
      <c r="F647" s="138" t="str">
        <f ca="1">IF(ISERROR(VLOOKUP(F646,Fériés,1,FALSE)),PROPER(TEXT(F646,"JJJJ")),OFFSET(INDEX(Fériés,MATCH(F646,Fériés,0),),,1))</f>
        <v>Lundi</v>
      </c>
      <c r="G647" s="139" t="s">
        <v>121</v>
      </c>
      <c r="H647" s="140"/>
      <c r="I647" s="140"/>
      <c r="J647" s="140"/>
      <c r="K647" s="140"/>
      <c r="L647" s="140"/>
      <c r="M647" s="140"/>
      <c r="N647" s="140"/>
      <c r="O647" s="140"/>
      <c r="P647" s="140"/>
      <c r="Q647" s="140"/>
      <c r="R647" s="140"/>
      <c r="S647" s="140"/>
      <c r="T647" s="140"/>
      <c r="U647" s="140"/>
      <c r="V647" s="140"/>
      <c r="W647" s="140"/>
      <c r="X647" s="140"/>
      <c r="Y647" s="140"/>
      <c r="Z647" s="140"/>
      <c r="AA647" s="140"/>
      <c r="AB647" s="140"/>
      <c r="AC647" s="140"/>
      <c r="AD647" s="140"/>
      <c r="AE647" s="140"/>
      <c r="AF647" s="140"/>
      <c r="AG647" s="140"/>
      <c r="AH647" s="140"/>
      <c r="AI647" s="140"/>
      <c r="AJ647" s="140"/>
      <c r="AK647" s="140"/>
      <c r="AL647" s="126"/>
      <c r="AM647" s="134">
        <f t="shared" ref="AM647:AM678" ca="1" si="642">AM646</f>
        <v>3</v>
      </c>
    </row>
    <row r="648" spans="1:39">
      <c r="A648" s="147"/>
      <c r="B648" s="136"/>
      <c r="C648" s="136"/>
      <c r="D648" s="136"/>
      <c r="E648" s="137">
        <f>INT((F648-LOOKUP(F648,DATE(YEAR(F648)+{-1;0;1},1,3)-WEEKDAY(DATE(YEAR(F648)+{-1;0;1},1,3))+2))/7)+1</f>
        <v>12</v>
      </c>
      <c r="F648" s="131">
        <f t="shared" ref="F648" si="643">F646+1</f>
        <v>43179</v>
      </c>
      <c r="G648" s="132" t="s">
        <v>74</v>
      </c>
      <c r="H648" s="133"/>
      <c r="I648" s="133"/>
      <c r="J648" s="133"/>
      <c r="K648" s="133"/>
      <c r="L648" s="133"/>
      <c r="M648" s="133"/>
      <c r="N648" s="133"/>
      <c r="O648" s="133"/>
      <c r="P648" s="133"/>
      <c r="Q648" s="133"/>
      <c r="R648" s="133"/>
      <c r="S648" s="133"/>
      <c r="T648" s="133"/>
      <c r="U648" s="133"/>
      <c r="V648" s="133"/>
      <c r="W648" s="133"/>
      <c r="X648" s="133"/>
      <c r="Y648" s="133"/>
      <c r="Z648" s="133"/>
      <c r="AA648" s="133"/>
      <c r="AB648" s="133"/>
      <c r="AC648" s="133"/>
      <c r="AD648" s="133"/>
      <c r="AE648" s="133"/>
      <c r="AF648" s="133"/>
      <c r="AG648" s="133"/>
      <c r="AH648" s="133"/>
      <c r="AI648" s="133"/>
      <c r="AJ648" s="133"/>
      <c r="AK648" s="133"/>
      <c r="AL648" s="126"/>
      <c r="AM648" s="134">
        <f t="array" aca="1" ref="AM648" ca="1">IF(OR($F648=Fériés),0,IF(OR(TEXT(WEEKDAY($F648),"JJJJ")=Jours_chômés),1,3))</f>
        <v>3</v>
      </c>
    </row>
    <row r="649" spans="1:39">
      <c r="A649" s="147"/>
      <c r="B649" s="136"/>
      <c r="C649" s="136"/>
      <c r="D649" s="136"/>
      <c r="E649" s="137">
        <f>INT((F648-LOOKUP(F648,DATE(YEAR(F648)+{-1;0;1},1,3)-WEEKDAY(DATE(YEAR(F648)+{-1;0;1},1,3))+2))/7)+1</f>
        <v>12</v>
      </c>
      <c r="F649" s="138" t="str">
        <f ca="1">IF(ISERROR(VLOOKUP(F648,Fériés,1,FALSE)),PROPER(TEXT(F648,"JJJJ")),OFFSET(INDEX(Fériés,MATCH(F648,Fériés,0),),,1))</f>
        <v>Mardi</v>
      </c>
      <c r="G649" s="139" t="s">
        <v>121</v>
      </c>
      <c r="H649" s="140"/>
      <c r="I649" s="140"/>
      <c r="J649" s="140"/>
      <c r="K649" s="140"/>
      <c r="L649" s="140"/>
      <c r="M649" s="140"/>
      <c r="N649" s="140"/>
      <c r="O649" s="140"/>
      <c r="P649" s="140"/>
      <c r="Q649" s="140"/>
      <c r="R649" s="140"/>
      <c r="S649" s="140"/>
      <c r="T649" s="140"/>
      <c r="U649" s="140"/>
      <c r="V649" s="140"/>
      <c r="W649" s="140"/>
      <c r="X649" s="140"/>
      <c r="Y649" s="140"/>
      <c r="Z649" s="140"/>
      <c r="AA649" s="140"/>
      <c r="AB649" s="140"/>
      <c r="AC649" s="140"/>
      <c r="AD649" s="140"/>
      <c r="AE649" s="140"/>
      <c r="AF649" s="140"/>
      <c r="AG649" s="140"/>
      <c r="AH649" s="140"/>
      <c r="AI649" s="140"/>
      <c r="AJ649" s="140"/>
      <c r="AK649" s="140"/>
      <c r="AL649" s="126"/>
      <c r="AM649" s="134">
        <f t="shared" ref="AM649:AM680" ca="1" si="644">AM648</f>
        <v>3</v>
      </c>
    </row>
    <row r="650" spans="1:39">
      <c r="A650" s="147"/>
      <c r="B650" s="136"/>
      <c r="C650" s="136"/>
      <c r="D650" s="136"/>
      <c r="E650" s="137">
        <f>INT((F650-LOOKUP(F650,DATE(YEAR(F650)+{-1;0;1},1,3)-WEEKDAY(DATE(YEAR(F650)+{-1;0;1},1,3))+2))/7)+1</f>
        <v>12</v>
      </c>
      <c r="F650" s="131">
        <f t="shared" ref="F650" si="645">F648+1</f>
        <v>43180</v>
      </c>
      <c r="G650" s="132" t="s">
        <v>74</v>
      </c>
      <c r="H650" s="133"/>
      <c r="I650" s="133"/>
      <c r="J650" s="133"/>
      <c r="K650" s="133"/>
      <c r="L650" s="133"/>
      <c r="M650" s="133"/>
      <c r="N650" s="133"/>
      <c r="O650" s="133"/>
      <c r="P650" s="133"/>
      <c r="Q650" s="133"/>
      <c r="R650" s="133"/>
      <c r="S650" s="133"/>
      <c r="T650" s="133"/>
      <c r="U650" s="133"/>
      <c r="V650" s="133"/>
      <c r="W650" s="133"/>
      <c r="X650" s="133"/>
      <c r="Y650" s="133"/>
      <c r="Z650" s="133"/>
      <c r="AA650" s="133"/>
      <c r="AB650" s="133"/>
      <c r="AC650" s="133"/>
      <c r="AD650" s="133"/>
      <c r="AE650" s="133"/>
      <c r="AF650" s="133"/>
      <c r="AG650" s="133"/>
      <c r="AH650" s="133"/>
      <c r="AI650" s="133"/>
      <c r="AJ650" s="133"/>
      <c r="AK650" s="133"/>
      <c r="AL650" s="126"/>
      <c r="AM650" s="134">
        <f t="array" aca="1" ref="AM650" ca="1">IF(OR($F650=Fériés),0,IF(OR(TEXT(WEEKDAY($F650),"JJJJ")=Jours_chômés),1,3))</f>
        <v>3</v>
      </c>
    </row>
    <row r="651" spans="1:39">
      <c r="A651" s="147"/>
      <c r="B651" s="136"/>
      <c r="C651" s="136"/>
      <c r="D651" s="136"/>
      <c r="E651" s="137">
        <f>INT((F650-LOOKUP(F650,DATE(YEAR(F650)+{-1;0;1},1,3)-WEEKDAY(DATE(YEAR(F650)+{-1;0;1},1,3))+2))/7)+1</f>
        <v>12</v>
      </c>
      <c r="F651" s="138" t="str">
        <f ca="1">IF(ISERROR(VLOOKUP(F650,Fériés,1,FALSE)),PROPER(TEXT(F650,"JJJJ")),OFFSET(INDEX(Fériés,MATCH(F650,Fériés,0),),,1))</f>
        <v>Mercredi</v>
      </c>
      <c r="G651" s="139" t="s">
        <v>121</v>
      </c>
      <c r="H651" s="140"/>
      <c r="I651" s="140"/>
      <c r="J651" s="140"/>
      <c r="K651" s="140"/>
      <c r="L651" s="140"/>
      <c r="M651" s="140"/>
      <c r="N651" s="140"/>
      <c r="O651" s="140"/>
      <c r="P651" s="140"/>
      <c r="Q651" s="140"/>
      <c r="R651" s="140"/>
      <c r="S651" s="140"/>
      <c r="T651" s="140"/>
      <c r="U651" s="140"/>
      <c r="V651" s="140"/>
      <c r="W651" s="140"/>
      <c r="X651" s="140"/>
      <c r="Y651" s="140"/>
      <c r="Z651" s="140"/>
      <c r="AA651" s="140"/>
      <c r="AB651" s="140"/>
      <c r="AC651" s="140"/>
      <c r="AD651" s="140"/>
      <c r="AE651" s="140"/>
      <c r="AF651" s="140"/>
      <c r="AG651" s="140"/>
      <c r="AH651" s="140"/>
      <c r="AI651" s="140"/>
      <c r="AJ651" s="140"/>
      <c r="AK651" s="140"/>
      <c r="AL651" s="126"/>
      <c r="AM651" s="134">
        <f t="shared" ref="AM651:AM682" ca="1" si="646">AM650</f>
        <v>3</v>
      </c>
    </row>
    <row r="652" spans="1:39">
      <c r="A652" s="147"/>
      <c r="B652" s="136"/>
      <c r="C652" s="136"/>
      <c r="D652" s="136"/>
      <c r="E652" s="137">
        <f>INT((F652-LOOKUP(F652,DATE(YEAR(F652)+{-1;0;1},1,3)-WEEKDAY(DATE(YEAR(F652)+{-1;0;1},1,3))+2))/7)+1</f>
        <v>12</v>
      </c>
      <c r="F652" s="131">
        <f t="shared" ref="F652" si="647">F650+1</f>
        <v>43181</v>
      </c>
      <c r="G652" s="132" t="s">
        <v>74</v>
      </c>
      <c r="H652" s="133"/>
      <c r="I652" s="133"/>
      <c r="J652" s="133"/>
      <c r="K652" s="133"/>
      <c r="L652" s="133"/>
      <c r="M652" s="133"/>
      <c r="N652" s="133"/>
      <c r="O652" s="133"/>
      <c r="P652" s="133"/>
      <c r="Q652" s="133"/>
      <c r="R652" s="133"/>
      <c r="S652" s="133"/>
      <c r="T652" s="133"/>
      <c r="U652" s="133"/>
      <c r="V652" s="133"/>
      <c r="W652" s="133"/>
      <c r="X652" s="133"/>
      <c r="Y652" s="133"/>
      <c r="Z652" s="133"/>
      <c r="AA652" s="133"/>
      <c r="AB652" s="133"/>
      <c r="AC652" s="133"/>
      <c r="AD652" s="133"/>
      <c r="AE652" s="133"/>
      <c r="AF652" s="133"/>
      <c r="AG652" s="133"/>
      <c r="AH652" s="133"/>
      <c r="AI652" s="133"/>
      <c r="AJ652" s="133"/>
      <c r="AK652" s="133"/>
      <c r="AL652" s="126"/>
      <c r="AM652" s="134">
        <f t="array" aca="1" ref="AM652" ca="1">IF(OR($F652=Fériés),0,IF(OR(TEXT(WEEKDAY($F652),"JJJJ")=Jours_chômés),1,3))</f>
        <v>3</v>
      </c>
    </row>
    <row r="653" spans="1:39">
      <c r="A653" s="147"/>
      <c r="B653" s="136"/>
      <c r="C653" s="136"/>
      <c r="D653" s="136"/>
      <c r="E653" s="137">
        <f>INT((F652-LOOKUP(F652,DATE(YEAR(F652)+{-1;0;1},1,3)-WEEKDAY(DATE(YEAR(F652)+{-1;0;1},1,3))+2))/7)+1</f>
        <v>12</v>
      </c>
      <c r="F653" s="138" t="str">
        <f ca="1">IF(ISERROR(VLOOKUP(F652,Fériés,1,FALSE)),PROPER(TEXT(F652,"JJJJ")),OFFSET(INDEX(Fériés,MATCH(F652,Fériés,0),),,1))</f>
        <v>Jeudi</v>
      </c>
      <c r="G653" s="139" t="s">
        <v>121</v>
      </c>
      <c r="H653" s="140"/>
      <c r="I653" s="140"/>
      <c r="J653" s="140"/>
      <c r="K653" s="140"/>
      <c r="L653" s="140"/>
      <c r="M653" s="140"/>
      <c r="N653" s="140"/>
      <c r="O653" s="140"/>
      <c r="P653" s="140"/>
      <c r="Q653" s="140"/>
      <c r="R653" s="140"/>
      <c r="S653" s="140"/>
      <c r="T653" s="140"/>
      <c r="U653" s="140"/>
      <c r="V653" s="140"/>
      <c r="W653" s="140"/>
      <c r="X653" s="140"/>
      <c r="Y653" s="140"/>
      <c r="Z653" s="140"/>
      <c r="AA653" s="140"/>
      <c r="AB653" s="140"/>
      <c r="AC653" s="140"/>
      <c r="AD653" s="140"/>
      <c r="AE653" s="140"/>
      <c r="AF653" s="140"/>
      <c r="AG653" s="140"/>
      <c r="AH653" s="140"/>
      <c r="AI653" s="140"/>
      <c r="AJ653" s="140"/>
      <c r="AK653" s="140"/>
      <c r="AL653" s="126"/>
      <c r="AM653" s="134">
        <f t="shared" ref="AM653:AM684" ca="1" si="648">AM652</f>
        <v>3</v>
      </c>
    </row>
    <row r="654" spans="1:39">
      <c r="A654" s="147"/>
      <c r="B654" s="136"/>
      <c r="C654" s="136"/>
      <c r="D654" s="136"/>
      <c r="E654" s="137">
        <f>INT((F654-LOOKUP(F654,DATE(YEAR(F654)+{-1;0;1},1,3)-WEEKDAY(DATE(YEAR(F654)+{-1;0;1},1,3))+2))/7)+1</f>
        <v>12</v>
      </c>
      <c r="F654" s="131">
        <f t="shared" ref="F654" si="649">F652+1</f>
        <v>43182</v>
      </c>
      <c r="G654" s="132" t="s">
        <v>74</v>
      </c>
      <c r="H654" s="133"/>
      <c r="I654" s="133"/>
      <c r="J654" s="133"/>
      <c r="K654" s="133"/>
      <c r="L654" s="133"/>
      <c r="M654" s="133"/>
      <c r="N654" s="133"/>
      <c r="O654" s="133"/>
      <c r="P654" s="133"/>
      <c r="Q654" s="133"/>
      <c r="R654" s="133"/>
      <c r="S654" s="133"/>
      <c r="T654" s="133"/>
      <c r="U654" s="133"/>
      <c r="V654" s="133"/>
      <c r="W654" s="133"/>
      <c r="X654" s="133"/>
      <c r="Y654" s="133"/>
      <c r="Z654" s="133"/>
      <c r="AA654" s="133"/>
      <c r="AB654" s="133"/>
      <c r="AC654" s="133"/>
      <c r="AD654" s="133"/>
      <c r="AE654" s="133"/>
      <c r="AF654" s="133"/>
      <c r="AG654" s="133"/>
      <c r="AH654" s="133"/>
      <c r="AI654" s="133"/>
      <c r="AJ654" s="133"/>
      <c r="AK654" s="133"/>
      <c r="AL654" s="126"/>
      <c r="AM654" s="134">
        <f t="array" aca="1" ref="AM654" ca="1">IF(OR($F654=Fériés),0,IF(OR(TEXT(WEEKDAY($F654),"JJJJ")=Jours_chômés),1,3))</f>
        <v>3</v>
      </c>
    </row>
    <row r="655" spans="1:39">
      <c r="A655" s="147"/>
      <c r="B655" s="136"/>
      <c r="C655" s="136"/>
      <c r="D655" s="136"/>
      <c r="E655" s="137">
        <f>INT((F654-LOOKUP(F654,DATE(YEAR(F654)+{-1;0;1},1,3)-WEEKDAY(DATE(YEAR(F654)+{-1;0;1},1,3))+2))/7)+1</f>
        <v>12</v>
      </c>
      <c r="F655" s="138" t="str">
        <f ca="1">IF(ISERROR(VLOOKUP(F654,Fériés,1,FALSE)),PROPER(TEXT(F654,"JJJJ")),OFFSET(INDEX(Fériés,MATCH(F654,Fériés,0),),,1))</f>
        <v>Vendredi</v>
      </c>
      <c r="G655" s="139" t="s">
        <v>121</v>
      </c>
      <c r="H655" s="140"/>
      <c r="I655" s="140"/>
      <c r="J655" s="140"/>
      <c r="K655" s="140"/>
      <c r="L655" s="140"/>
      <c r="M655" s="140"/>
      <c r="N655" s="140"/>
      <c r="O655" s="140"/>
      <c r="P655" s="140"/>
      <c r="Q655" s="140"/>
      <c r="R655" s="140"/>
      <c r="S655" s="140"/>
      <c r="T655" s="140"/>
      <c r="U655" s="140"/>
      <c r="V655" s="140"/>
      <c r="W655" s="140"/>
      <c r="X655" s="140"/>
      <c r="Y655" s="140"/>
      <c r="Z655" s="140"/>
      <c r="AA655" s="140"/>
      <c r="AB655" s="140"/>
      <c r="AC655" s="140"/>
      <c r="AD655" s="140"/>
      <c r="AE655" s="140"/>
      <c r="AF655" s="140"/>
      <c r="AG655" s="140"/>
      <c r="AH655" s="140"/>
      <c r="AI655" s="140"/>
      <c r="AJ655" s="140"/>
      <c r="AK655" s="140"/>
      <c r="AL655" s="126"/>
      <c r="AM655" s="134">
        <f t="shared" ref="AM655:AM686" ca="1" si="650">AM654</f>
        <v>3</v>
      </c>
    </row>
    <row r="656" spans="1:39">
      <c r="A656" s="135"/>
      <c r="B656" s="136"/>
      <c r="C656" s="136"/>
      <c r="D656" s="136"/>
      <c r="E656" s="137">
        <f>INT((F656-LOOKUP(F656,DATE(YEAR(F656)+{-1;0;1},1,3)-WEEKDAY(DATE(YEAR(F656)+{-1;0;1},1,3))+2))/7)+1</f>
        <v>12</v>
      </c>
      <c r="F656" s="131">
        <f t="shared" ref="F656" si="651">F654+1</f>
        <v>43183</v>
      </c>
      <c r="G656" s="132" t="s">
        <v>74</v>
      </c>
      <c r="H656" s="133"/>
      <c r="I656" s="133"/>
      <c r="J656" s="133"/>
      <c r="K656" s="133"/>
      <c r="L656" s="133"/>
      <c r="M656" s="133"/>
      <c r="N656" s="133"/>
      <c r="O656" s="133"/>
      <c r="P656" s="133"/>
      <c r="Q656" s="133"/>
      <c r="R656" s="133"/>
      <c r="S656" s="133"/>
      <c r="T656" s="133"/>
      <c r="U656" s="133"/>
      <c r="V656" s="133"/>
      <c r="W656" s="133"/>
      <c r="X656" s="133"/>
      <c r="Y656" s="133"/>
      <c r="Z656" s="133"/>
      <c r="AA656" s="133"/>
      <c r="AB656" s="133"/>
      <c r="AC656" s="133"/>
      <c r="AD656" s="133"/>
      <c r="AE656" s="133"/>
      <c r="AF656" s="133"/>
      <c r="AG656" s="133"/>
      <c r="AH656" s="133"/>
      <c r="AI656" s="133"/>
      <c r="AJ656" s="133"/>
      <c r="AK656" s="133"/>
      <c r="AL656" s="126"/>
      <c r="AM656" s="134">
        <f t="array" aca="1" ref="AM656" ca="1">IF(OR($F656=Fériés),0,IF(OR(TEXT(WEEKDAY($F656),"JJJJ")=Jours_chômés),1,3))</f>
        <v>1</v>
      </c>
    </row>
    <row r="657" spans="1:39">
      <c r="A657" s="135"/>
      <c r="B657" s="136"/>
      <c r="C657" s="136"/>
      <c r="D657" s="136"/>
      <c r="E657" s="137">
        <f>INT((F656-LOOKUP(F656,DATE(YEAR(F656)+{-1;0;1},1,3)-WEEKDAY(DATE(YEAR(F656)+{-1;0;1},1,3))+2))/7)+1</f>
        <v>12</v>
      </c>
      <c r="F657" s="138" t="str">
        <f ca="1">IF(ISERROR(VLOOKUP(F656,Fériés,1,FALSE)),PROPER(TEXT(F656,"JJJJ")),OFFSET(INDEX(Fériés,MATCH(F656,Fériés,0),),,1))</f>
        <v>Samedi</v>
      </c>
      <c r="G657" s="139" t="s">
        <v>121</v>
      </c>
      <c r="H657" s="140"/>
      <c r="I657" s="140"/>
      <c r="J657" s="140"/>
      <c r="K657" s="140"/>
      <c r="L657" s="140"/>
      <c r="M657" s="140"/>
      <c r="N657" s="140"/>
      <c r="O657" s="140"/>
      <c r="P657" s="140"/>
      <c r="Q657" s="140"/>
      <c r="R657" s="140"/>
      <c r="S657" s="140"/>
      <c r="T657" s="140"/>
      <c r="U657" s="140"/>
      <c r="V657" s="140"/>
      <c r="W657" s="140"/>
      <c r="X657" s="140"/>
      <c r="Y657" s="140"/>
      <c r="Z657" s="140"/>
      <c r="AA657" s="140"/>
      <c r="AB657" s="140"/>
      <c r="AC657" s="140"/>
      <c r="AD657" s="140"/>
      <c r="AE657" s="140"/>
      <c r="AF657" s="140"/>
      <c r="AG657" s="140"/>
      <c r="AH657" s="140"/>
      <c r="AI657" s="140"/>
      <c r="AJ657" s="140"/>
      <c r="AK657" s="140"/>
      <c r="AL657" s="126"/>
      <c r="AM657" s="134">
        <f t="shared" ref="AM657:AM688" ca="1" si="652">AM656</f>
        <v>1</v>
      </c>
    </row>
    <row r="658" spans="1:39">
      <c r="A658" s="135"/>
      <c r="B658" s="136"/>
      <c r="C658" s="136"/>
      <c r="D658" s="136"/>
      <c r="E658" s="137">
        <f>INT((F658-LOOKUP(F658,DATE(YEAR(F658)+{-1;0;1},1,3)-WEEKDAY(DATE(YEAR(F658)+{-1;0;1},1,3))+2))/7)+1</f>
        <v>12</v>
      </c>
      <c r="F658" s="131">
        <f t="shared" ref="F658" si="653">F656+1</f>
        <v>43184</v>
      </c>
      <c r="G658" s="132" t="s">
        <v>74</v>
      </c>
      <c r="H658" s="133"/>
      <c r="I658" s="133"/>
      <c r="J658" s="133"/>
      <c r="K658" s="133"/>
      <c r="L658" s="133"/>
      <c r="M658" s="133"/>
      <c r="N658" s="133"/>
      <c r="O658" s="133"/>
      <c r="P658" s="133"/>
      <c r="Q658" s="133"/>
      <c r="R658" s="133"/>
      <c r="S658" s="133"/>
      <c r="T658" s="133"/>
      <c r="U658" s="133"/>
      <c r="V658" s="133"/>
      <c r="W658" s="133"/>
      <c r="X658" s="133"/>
      <c r="Y658" s="133"/>
      <c r="Z658" s="133"/>
      <c r="AA658" s="133"/>
      <c r="AB658" s="133"/>
      <c r="AC658" s="133"/>
      <c r="AD658" s="133"/>
      <c r="AE658" s="133"/>
      <c r="AF658" s="133"/>
      <c r="AG658" s="133"/>
      <c r="AH658" s="133"/>
      <c r="AI658" s="133"/>
      <c r="AJ658" s="133"/>
      <c r="AK658" s="133"/>
      <c r="AL658" s="126"/>
      <c r="AM658" s="134">
        <f t="array" aca="1" ref="AM658" ca="1">IF(OR($F658=Fériés),0,IF(OR(TEXT(WEEKDAY($F658),"JJJJ")=Jours_chômés),1,3))</f>
        <v>1</v>
      </c>
    </row>
    <row r="659" spans="1:39">
      <c r="A659" s="135"/>
      <c r="B659" s="136"/>
      <c r="C659" s="136"/>
      <c r="D659" s="136"/>
      <c r="E659" s="137">
        <f>INT((F658-LOOKUP(F658,DATE(YEAR(F658)+{-1;0;1},1,3)-WEEKDAY(DATE(YEAR(F658)+{-1;0;1},1,3))+2))/7)+1</f>
        <v>12</v>
      </c>
      <c r="F659" s="138" t="str">
        <f ca="1">IF(ISERROR(VLOOKUP(F658,Fériés,1,FALSE)),PROPER(TEXT(F658,"JJJJ")),OFFSET(INDEX(Fériés,MATCH(F658,Fériés,0),),,1))</f>
        <v>Dimanche</v>
      </c>
      <c r="G659" s="139" t="s">
        <v>121</v>
      </c>
      <c r="H659" s="140"/>
      <c r="I659" s="140"/>
      <c r="J659" s="140"/>
      <c r="K659" s="140"/>
      <c r="L659" s="140"/>
      <c r="M659" s="140"/>
      <c r="N659" s="140"/>
      <c r="O659" s="140"/>
      <c r="P659" s="140"/>
      <c r="Q659" s="140"/>
      <c r="R659" s="140"/>
      <c r="S659" s="140"/>
      <c r="T659" s="140"/>
      <c r="U659" s="140"/>
      <c r="V659" s="140"/>
      <c r="W659" s="140"/>
      <c r="X659" s="140"/>
      <c r="Y659" s="140"/>
      <c r="Z659" s="140"/>
      <c r="AA659" s="140"/>
      <c r="AB659" s="140"/>
      <c r="AC659" s="140"/>
      <c r="AD659" s="140"/>
      <c r="AE659" s="140"/>
      <c r="AF659" s="140"/>
      <c r="AG659" s="140"/>
      <c r="AH659" s="140"/>
      <c r="AI659" s="140"/>
      <c r="AJ659" s="140"/>
      <c r="AK659" s="140"/>
      <c r="AL659" s="126"/>
      <c r="AM659" s="134">
        <f t="shared" ref="AM659:AM690" ca="1" si="654">AM658</f>
        <v>1</v>
      </c>
    </row>
    <row r="660" spans="1:39">
      <c r="A660" s="135"/>
      <c r="B660" s="136"/>
      <c r="C660" s="136"/>
      <c r="D660" s="136"/>
      <c r="E660" s="137">
        <f>INT((F660-LOOKUP(F660,DATE(YEAR(F660)+{-1;0;1},1,3)-WEEKDAY(DATE(YEAR(F660)+{-1;0;1},1,3))+2))/7)+1</f>
        <v>13</v>
      </c>
      <c r="F660" s="131">
        <f t="shared" ref="F660" si="655">F658+1</f>
        <v>43185</v>
      </c>
      <c r="G660" s="132" t="s">
        <v>74</v>
      </c>
      <c r="H660" s="133"/>
      <c r="I660" s="133"/>
      <c r="J660" s="133"/>
      <c r="K660" s="133"/>
      <c r="L660" s="133"/>
      <c r="M660" s="133"/>
      <c r="N660" s="133"/>
      <c r="O660" s="133"/>
      <c r="P660" s="133"/>
      <c r="Q660" s="133"/>
      <c r="R660" s="133"/>
      <c r="S660" s="133"/>
      <c r="T660" s="133"/>
      <c r="U660" s="133"/>
      <c r="V660" s="133"/>
      <c r="W660" s="133"/>
      <c r="X660" s="133"/>
      <c r="Y660" s="133"/>
      <c r="Z660" s="133"/>
      <c r="AA660" s="133"/>
      <c r="AB660" s="133"/>
      <c r="AC660" s="133"/>
      <c r="AD660" s="133"/>
      <c r="AE660" s="133"/>
      <c r="AF660" s="133"/>
      <c r="AG660" s="133"/>
      <c r="AH660" s="133"/>
      <c r="AI660" s="133"/>
      <c r="AJ660" s="133"/>
      <c r="AK660" s="133"/>
      <c r="AL660" s="126"/>
      <c r="AM660" s="134">
        <f t="array" aca="1" ref="AM660" ca="1">IF(OR($F660=Fériés),0,IF(OR(TEXT(WEEKDAY($F660),"JJJJ")=Jours_chômés),1,3))</f>
        <v>3</v>
      </c>
    </row>
    <row r="661" spans="1:39">
      <c r="A661" s="135"/>
      <c r="B661" s="136"/>
      <c r="C661" s="136"/>
      <c r="D661" s="136"/>
      <c r="E661" s="137">
        <f>INT((F660-LOOKUP(F660,DATE(YEAR(F660)+{-1;0;1},1,3)-WEEKDAY(DATE(YEAR(F660)+{-1;0;1},1,3))+2))/7)+1</f>
        <v>13</v>
      </c>
      <c r="F661" s="138" t="str">
        <f ca="1">IF(ISERROR(VLOOKUP(F660,Fériés,1,FALSE)),PROPER(TEXT(F660,"JJJJ")),OFFSET(INDEX(Fériés,MATCH(F660,Fériés,0),),,1))</f>
        <v>Lundi</v>
      </c>
      <c r="G661" s="139" t="s">
        <v>121</v>
      </c>
      <c r="H661" s="140"/>
      <c r="I661" s="140"/>
      <c r="J661" s="140"/>
      <c r="K661" s="140"/>
      <c r="L661" s="140"/>
      <c r="M661" s="140"/>
      <c r="N661" s="140"/>
      <c r="O661" s="140"/>
      <c r="P661" s="140"/>
      <c r="Q661" s="140"/>
      <c r="R661" s="140"/>
      <c r="S661" s="140"/>
      <c r="T661" s="140"/>
      <c r="U661" s="140"/>
      <c r="V661" s="140"/>
      <c r="W661" s="140"/>
      <c r="X661" s="140"/>
      <c r="Y661" s="140"/>
      <c r="Z661" s="140"/>
      <c r="AA661" s="140"/>
      <c r="AB661" s="140"/>
      <c r="AC661" s="140"/>
      <c r="AD661" s="140"/>
      <c r="AE661" s="140"/>
      <c r="AF661" s="140"/>
      <c r="AG661" s="140"/>
      <c r="AH661" s="140"/>
      <c r="AI661" s="140"/>
      <c r="AJ661" s="140"/>
      <c r="AK661" s="140"/>
      <c r="AL661" s="126"/>
      <c r="AM661" s="134">
        <f t="shared" ref="AM661:AM692" ca="1" si="656">AM660</f>
        <v>3</v>
      </c>
    </row>
    <row r="662" spans="1:39">
      <c r="A662" s="135"/>
      <c r="B662" s="136"/>
      <c r="C662" s="136"/>
      <c r="D662" s="136"/>
      <c r="E662" s="137">
        <f>INT((F662-LOOKUP(F662,DATE(YEAR(F662)+{-1;0;1},1,3)-WEEKDAY(DATE(YEAR(F662)+{-1;0;1},1,3))+2))/7)+1</f>
        <v>13</v>
      </c>
      <c r="F662" s="131">
        <f t="shared" ref="F662" si="657">F660+1</f>
        <v>43186</v>
      </c>
      <c r="G662" s="132" t="s">
        <v>74</v>
      </c>
      <c r="H662" s="133"/>
      <c r="I662" s="133"/>
      <c r="J662" s="133"/>
      <c r="K662" s="133"/>
      <c r="L662" s="133"/>
      <c r="M662" s="133"/>
      <c r="N662" s="133"/>
      <c r="O662" s="133"/>
      <c r="P662" s="133"/>
      <c r="Q662" s="133"/>
      <c r="R662" s="133"/>
      <c r="S662" s="133"/>
      <c r="T662" s="133"/>
      <c r="U662" s="133"/>
      <c r="V662" s="133"/>
      <c r="W662" s="133"/>
      <c r="X662" s="133"/>
      <c r="Y662" s="133"/>
      <c r="Z662" s="133"/>
      <c r="AA662" s="133"/>
      <c r="AB662" s="133"/>
      <c r="AC662" s="133"/>
      <c r="AD662" s="133"/>
      <c r="AE662" s="133"/>
      <c r="AF662" s="133"/>
      <c r="AG662" s="133"/>
      <c r="AH662" s="133"/>
      <c r="AI662" s="133"/>
      <c r="AJ662" s="133"/>
      <c r="AK662" s="133"/>
      <c r="AL662" s="126"/>
      <c r="AM662" s="134">
        <f t="array" aca="1" ref="AM662" ca="1">IF(OR($F662=Fériés),0,IF(OR(TEXT(WEEKDAY($F662),"JJJJ")=Jours_chômés),1,3))</f>
        <v>3</v>
      </c>
    </row>
    <row r="663" spans="1:39">
      <c r="A663" s="135"/>
      <c r="B663" s="136"/>
      <c r="C663" s="136"/>
      <c r="D663" s="136"/>
      <c r="E663" s="137">
        <f>INT((F662-LOOKUP(F662,DATE(YEAR(F662)+{-1;0;1},1,3)-WEEKDAY(DATE(YEAR(F662)+{-1;0;1},1,3))+2))/7)+1</f>
        <v>13</v>
      </c>
      <c r="F663" s="138" t="str">
        <f ca="1">IF(ISERROR(VLOOKUP(F662,Fériés,1,FALSE)),PROPER(TEXT(F662,"JJJJ")),OFFSET(INDEX(Fériés,MATCH(F662,Fériés,0),),,1))</f>
        <v>Mardi</v>
      </c>
      <c r="G663" s="139" t="s">
        <v>121</v>
      </c>
      <c r="H663" s="140"/>
      <c r="I663" s="140"/>
      <c r="J663" s="140"/>
      <c r="K663" s="140"/>
      <c r="L663" s="140"/>
      <c r="M663" s="140"/>
      <c r="N663" s="140"/>
      <c r="O663" s="140"/>
      <c r="P663" s="140"/>
      <c r="Q663" s="140"/>
      <c r="R663" s="140"/>
      <c r="S663" s="140"/>
      <c r="T663" s="140"/>
      <c r="U663" s="140"/>
      <c r="V663" s="140"/>
      <c r="W663" s="140"/>
      <c r="X663" s="140"/>
      <c r="Y663" s="140"/>
      <c r="Z663" s="140"/>
      <c r="AA663" s="140"/>
      <c r="AB663" s="140"/>
      <c r="AC663" s="140"/>
      <c r="AD663" s="140"/>
      <c r="AE663" s="140"/>
      <c r="AF663" s="140"/>
      <c r="AG663" s="140"/>
      <c r="AH663" s="140"/>
      <c r="AI663" s="140"/>
      <c r="AJ663" s="140"/>
      <c r="AK663" s="140"/>
      <c r="AL663" s="126"/>
      <c r="AM663" s="134">
        <f t="shared" ref="AM663:AM694" ca="1" si="658">AM662</f>
        <v>3</v>
      </c>
    </row>
    <row r="664" spans="1:39" ht="15" customHeight="1">
      <c r="A664" s="135"/>
      <c r="B664" s="136"/>
      <c r="C664" s="136"/>
      <c r="D664" s="136"/>
      <c r="E664" s="137">
        <f>INT((F664-LOOKUP(F664,DATE(YEAR(F664)+{-1;0;1},1,3)-WEEKDAY(DATE(YEAR(F664)+{-1;0;1},1,3))+2))/7)+1</f>
        <v>13</v>
      </c>
      <c r="F664" s="131">
        <f t="shared" ref="F664" si="659">F662+1</f>
        <v>43187</v>
      </c>
      <c r="G664" s="132" t="s">
        <v>74</v>
      </c>
      <c r="H664" s="133"/>
      <c r="I664" s="133"/>
      <c r="J664" s="133"/>
      <c r="K664" s="133"/>
      <c r="L664" s="133"/>
      <c r="M664" s="133"/>
      <c r="N664" s="133"/>
      <c r="O664" s="133"/>
      <c r="P664" s="133"/>
      <c r="Q664" s="133"/>
      <c r="R664" s="133"/>
      <c r="S664" s="133"/>
      <c r="T664" s="133"/>
      <c r="U664" s="133"/>
      <c r="V664" s="133"/>
      <c r="W664" s="133"/>
      <c r="X664" s="133"/>
      <c r="Y664" s="133"/>
      <c r="Z664" s="133"/>
      <c r="AA664" s="133"/>
      <c r="AB664" s="133"/>
      <c r="AC664" s="133"/>
      <c r="AD664" s="133"/>
      <c r="AE664" s="133"/>
      <c r="AF664" s="133"/>
      <c r="AG664" s="133"/>
      <c r="AH664" s="133"/>
      <c r="AI664" s="133"/>
      <c r="AJ664" s="133"/>
      <c r="AK664" s="133"/>
      <c r="AL664" s="126"/>
      <c r="AM664" s="134">
        <f t="array" aca="1" ref="AM664" ca="1">IF(OR($F664=Fériés),0,IF(OR(TEXT(WEEKDAY($F664),"JJJJ")=Jours_chômés),1,3))</f>
        <v>3</v>
      </c>
    </row>
    <row r="665" spans="1:39">
      <c r="A665" s="135"/>
      <c r="B665" s="136"/>
      <c r="C665" s="136"/>
      <c r="D665" s="136"/>
      <c r="E665" s="137">
        <f>INT((F664-LOOKUP(F664,DATE(YEAR(F664)+{-1;0;1},1,3)-WEEKDAY(DATE(YEAR(F664)+{-1;0;1},1,3))+2))/7)+1</f>
        <v>13</v>
      </c>
      <c r="F665" s="138" t="str">
        <f ca="1">IF(ISERROR(VLOOKUP(F664,Fériés,1,FALSE)),PROPER(TEXT(F664,"JJJJ")),OFFSET(INDEX(Fériés,MATCH(F664,Fériés,0),),,1))</f>
        <v>Mercredi</v>
      </c>
      <c r="G665" s="139" t="s">
        <v>121</v>
      </c>
      <c r="H665" s="140"/>
      <c r="I665" s="140"/>
      <c r="J665" s="140"/>
      <c r="K665" s="140"/>
      <c r="L665" s="140"/>
      <c r="M665" s="140"/>
      <c r="N665" s="140"/>
      <c r="O665" s="140"/>
      <c r="P665" s="140"/>
      <c r="Q665" s="140"/>
      <c r="R665" s="140"/>
      <c r="S665" s="140"/>
      <c r="T665" s="140"/>
      <c r="U665" s="140"/>
      <c r="V665" s="140"/>
      <c r="W665" s="140"/>
      <c r="X665" s="140"/>
      <c r="Y665" s="140"/>
      <c r="Z665" s="140"/>
      <c r="AA665" s="140"/>
      <c r="AB665" s="140"/>
      <c r="AC665" s="140"/>
      <c r="AD665" s="140"/>
      <c r="AE665" s="140"/>
      <c r="AF665" s="140"/>
      <c r="AG665" s="140"/>
      <c r="AH665" s="140"/>
      <c r="AI665" s="140"/>
      <c r="AJ665" s="140"/>
      <c r="AK665" s="140"/>
      <c r="AL665" s="126"/>
      <c r="AM665" s="134">
        <f t="shared" ref="AM665:AM696" ca="1" si="660">AM664</f>
        <v>3</v>
      </c>
    </row>
    <row r="666" spans="1:39">
      <c r="A666" s="135"/>
      <c r="B666" s="136"/>
      <c r="C666" s="136"/>
      <c r="D666" s="136"/>
      <c r="E666" s="137">
        <f>INT((F666-LOOKUP(F666,DATE(YEAR(F666)+{-1;0;1},1,3)-WEEKDAY(DATE(YEAR(F666)+{-1;0;1},1,3))+2))/7)+1</f>
        <v>13</v>
      </c>
      <c r="F666" s="131">
        <f t="shared" ref="F666" si="661">F664+1</f>
        <v>43188</v>
      </c>
      <c r="G666" s="132" t="s">
        <v>74</v>
      </c>
      <c r="H666" s="133"/>
      <c r="I666" s="133"/>
      <c r="J666" s="133"/>
      <c r="K666" s="133"/>
      <c r="L666" s="133"/>
      <c r="M666" s="133"/>
      <c r="N666" s="133"/>
      <c r="O666" s="133"/>
      <c r="P666" s="133"/>
      <c r="Q666" s="133"/>
      <c r="R666" s="133"/>
      <c r="S666" s="133"/>
      <c r="T666" s="133"/>
      <c r="U666" s="133"/>
      <c r="V666" s="133"/>
      <c r="W666" s="133"/>
      <c r="X666" s="133"/>
      <c r="Y666" s="133"/>
      <c r="Z666" s="133"/>
      <c r="AA666" s="133"/>
      <c r="AB666" s="133"/>
      <c r="AC666" s="133"/>
      <c r="AD666" s="133"/>
      <c r="AE666" s="133"/>
      <c r="AF666" s="133"/>
      <c r="AG666" s="133"/>
      <c r="AH666" s="133"/>
      <c r="AI666" s="133"/>
      <c r="AJ666" s="133"/>
      <c r="AK666" s="133"/>
      <c r="AL666" s="126"/>
      <c r="AM666" s="134">
        <f t="array" aca="1" ref="AM666" ca="1">IF(OR($F666=Fériés),0,IF(OR(TEXT(WEEKDAY($F666),"JJJJ")=Jours_chômés),1,3))</f>
        <v>3</v>
      </c>
    </row>
    <row r="667" spans="1:39">
      <c r="A667" s="135"/>
      <c r="B667" s="136"/>
      <c r="C667" s="136"/>
      <c r="D667" s="136"/>
      <c r="E667" s="137">
        <f>INT((F666-LOOKUP(F666,DATE(YEAR(F666)+{-1;0;1},1,3)-WEEKDAY(DATE(YEAR(F666)+{-1;0;1},1,3))+2))/7)+1</f>
        <v>13</v>
      </c>
      <c r="F667" s="138" t="str">
        <f ca="1">IF(ISERROR(VLOOKUP(F666,Fériés,1,FALSE)),PROPER(TEXT(F666,"JJJJ")),OFFSET(INDEX(Fériés,MATCH(F666,Fériés,0),),,1))</f>
        <v>Jeudi</v>
      </c>
      <c r="G667" s="139" t="s">
        <v>121</v>
      </c>
      <c r="H667" s="140"/>
      <c r="I667" s="140"/>
      <c r="J667" s="140"/>
      <c r="K667" s="140"/>
      <c r="L667" s="140"/>
      <c r="M667" s="140"/>
      <c r="N667" s="140"/>
      <c r="O667" s="140"/>
      <c r="P667" s="140"/>
      <c r="Q667" s="140"/>
      <c r="R667" s="140"/>
      <c r="S667" s="140"/>
      <c r="T667" s="140"/>
      <c r="U667" s="140"/>
      <c r="V667" s="140"/>
      <c r="W667" s="140"/>
      <c r="X667" s="140"/>
      <c r="Y667" s="140"/>
      <c r="Z667" s="140"/>
      <c r="AA667" s="140"/>
      <c r="AB667" s="140"/>
      <c r="AC667" s="140"/>
      <c r="AD667" s="140"/>
      <c r="AE667" s="140"/>
      <c r="AF667" s="140"/>
      <c r="AG667" s="140"/>
      <c r="AH667" s="140"/>
      <c r="AI667" s="140"/>
      <c r="AJ667" s="140"/>
      <c r="AK667" s="140"/>
      <c r="AL667" s="126"/>
      <c r="AM667" s="134">
        <f t="shared" ref="AM667:AM698" ca="1" si="662">AM666</f>
        <v>3</v>
      </c>
    </row>
    <row r="668" spans="1:39">
      <c r="A668" s="135"/>
      <c r="B668" s="136"/>
      <c r="C668" s="136"/>
      <c r="D668" s="136"/>
      <c r="E668" s="137">
        <f>INT((F668-LOOKUP(F668,DATE(YEAR(F668)+{-1;0;1},1,3)-WEEKDAY(DATE(YEAR(F668)+{-1;0;1},1,3))+2))/7)+1</f>
        <v>13</v>
      </c>
      <c r="F668" s="131">
        <f t="shared" ref="F668" si="663">F666+1</f>
        <v>43189</v>
      </c>
      <c r="G668" s="132" t="s">
        <v>74</v>
      </c>
      <c r="H668" s="133"/>
      <c r="I668" s="133"/>
      <c r="J668" s="133"/>
      <c r="K668" s="133"/>
      <c r="L668" s="133"/>
      <c r="M668" s="133"/>
      <c r="N668" s="133"/>
      <c r="O668" s="133"/>
      <c r="P668" s="133"/>
      <c r="Q668" s="133"/>
      <c r="R668" s="133"/>
      <c r="S668" s="133"/>
      <c r="T668" s="133"/>
      <c r="U668" s="133"/>
      <c r="V668" s="133"/>
      <c r="W668" s="133"/>
      <c r="X668" s="133"/>
      <c r="Y668" s="133"/>
      <c r="Z668" s="133"/>
      <c r="AA668" s="133"/>
      <c r="AB668" s="133"/>
      <c r="AC668" s="133"/>
      <c r="AD668" s="133"/>
      <c r="AE668" s="133"/>
      <c r="AF668" s="133"/>
      <c r="AG668" s="133"/>
      <c r="AH668" s="133"/>
      <c r="AI668" s="133"/>
      <c r="AJ668" s="133"/>
      <c r="AK668" s="133"/>
      <c r="AL668" s="126"/>
      <c r="AM668" s="134">
        <f t="array" aca="1" ref="AM668" ca="1">IF(OR($F668=Fériés),0,IF(OR(TEXT(WEEKDAY($F668),"JJJJ")=Jours_chômés),1,3))</f>
        <v>3</v>
      </c>
    </row>
    <row r="669" spans="1:39">
      <c r="A669" s="135"/>
      <c r="B669" s="136"/>
      <c r="C669" s="136"/>
      <c r="D669" s="136"/>
      <c r="E669" s="137">
        <f>INT((F668-LOOKUP(F668,DATE(YEAR(F668)+{-1;0;1},1,3)-WEEKDAY(DATE(YEAR(F668)+{-1;0;1},1,3))+2))/7)+1</f>
        <v>13</v>
      </c>
      <c r="F669" s="138" t="str">
        <f ca="1">IF(ISERROR(VLOOKUP(F668,Fériés,1,FALSE)),PROPER(TEXT(F668,"JJJJ")),OFFSET(INDEX(Fériés,MATCH(F668,Fériés,0),),,1))</f>
        <v>Vendredi</v>
      </c>
      <c r="G669" s="139" t="s">
        <v>121</v>
      </c>
      <c r="H669" s="140"/>
      <c r="I669" s="140"/>
      <c r="J669" s="140"/>
      <c r="K669" s="140"/>
      <c r="L669" s="140"/>
      <c r="M669" s="140"/>
      <c r="N669" s="140"/>
      <c r="O669" s="140"/>
      <c r="P669" s="140"/>
      <c r="Q669" s="140"/>
      <c r="R669" s="140"/>
      <c r="S669" s="140"/>
      <c r="T669" s="140"/>
      <c r="U669" s="140"/>
      <c r="V669" s="140"/>
      <c r="W669" s="140"/>
      <c r="X669" s="140"/>
      <c r="Y669" s="140"/>
      <c r="Z669" s="140"/>
      <c r="AA669" s="140"/>
      <c r="AB669" s="140"/>
      <c r="AC669" s="140"/>
      <c r="AD669" s="140"/>
      <c r="AE669" s="140"/>
      <c r="AF669" s="140"/>
      <c r="AG669" s="140"/>
      <c r="AH669" s="140"/>
      <c r="AI669" s="140"/>
      <c r="AJ669" s="140"/>
      <c r="AK669" s="140"/>
      <c r="AL669" s="126"/>
      <c r="AM669" s="134">
        <f t="shared" ref="AM669:AM700" ca="1" si="664">AM668</f>
        <v>3</v>
      </c>
    </row>
    <row r="670" spans="1:39">
      <c r="A670" s="135"/>
      <c r="B670" s="136"/>
      <c r="C670" s="136"/>
      <c r="D670" s="136"/>
      <c r="E670" s="137">
        <f>INT((F670-LOOKUP(F670,DATE(YEAR(F670)+{-1;0;1},1,3)-WEEKDAY(DATE(YEAR(F670)+{-1;0;1},1,3))+2))/7)+1</f>
        <v>13</v>
      </c>
      <c r="F670" s="131">
        <f t="shared" ref="F670" si="665">F668+1</f>
        <v>43190</v>
      </c>
      <c r="G670" s="132" t="s">
        <v>74</v>
      </c>
      <c r="H670" s="133"/>
      <c r="I670" s="133"/>
      <c r="J670" s="133"/>
      <c r="K670" s="133"/>
      <c r="L670" s="133"/>
      <c r="M670" s="133"/>
      <c r="N670" s="133"/>
      <c r="O670" s="133"/>
      <c r="P670" s="133"/>
      <c r="Q670" s="133"/>
      <c r="R670" s="133"/>
      <c r="S670" s="133"/>
      <c r="T670" s="133"/>
      <c r="U670" s="133"/>
      <c r="V670" s="133"/>
      <c r="W670" s="133"/>
      <c r="X670" s="133"/>
      <c r="Y670" s="133"/>
      <c r="Z670" s="133"/>
      <c r="AA670" s="133"/>
      <c r="AB670" s="133"/>
      <c r="AC670" s="133"/>
      <c r="AD670" s="133"/>
      <c r="AE670" s="133"/>
      <c r="AF670" s="133"/>
      <c r="AG670" s="133"/>
      <c r="AH670" s="133"/>
      <c r="AI670" s="133"/>
      <c r="AJ670" s="133"/>
      <c r="AK670" s="133"/>
      <c r="AL670" s="126"/>
      <c r="AM670" s="134">
        <f t="array" aca="1" ref="AM670" ca="1">IF(OR($F670=Fériés),0,IF(OR(TEXT(WEEKDAY($F670),"JJJJ")=Jours_chômés),1,3))</f>
        <v>1</v>
      </c>
    </row>
    <row r="671" spans="1:39">
      <c r="A671" s="135"/>
      <c r="B671" s="136"/>
      <c r="C671" s="136"/>
      <c r="D671" s="136"/>
      <c r="E671" s="137">
        <f>INT((F670-LOOKUP(F670,DATE(YEAR(F670)+{-1;0;1},1,3)-WEEKDAY(DATE(YEAR(F670)+{-1;0;1},1,3))+2))/7)+1</f>
        <v>13</v>
      </c>
      <c r="F671" s="138" t="str">
        <f ca="1">IF(ISERROR(VLOOKUP(F670,Fériés,1,FALSE)),PROPER(TEXT(F670,"JJJJ")),OFFSET(INDEX(Fériés,MATCH(F670,Fériés,0),),,1))</f>
        <v>Samedi</v>
      </c>
      <c r="G671" s="139" t="s">
        <v>121</v>
      </c>
      <c r="H671" s="140"/>
      <c r="I671" s="140"/>
      <c r="J671" s="140"/>
      <c r="K671" s="140"/>
      <c r="L671" s="140"/>
      <c r="M671" s="140"/>
      <c r="N671" s="140"/>
      <c r="O671" s="140"/>
      <c r="P671" s="140"/>
      <c r="Q671" s="140"/>
      <c r="R671" s="140"/>
      <c r="S671" s="140"/>
      <c r="T671" s="140"/>
      <c r="U671" s="140"/>
      <c r="V671" s="140"/>
      <c r="W671" s="140"/>
      <c r="X671" s="140"/>
      <c r="Y671" s="140"/>
      <c r="Z671" s="140"/>
      <c r="AA671" s="140"/>
      <c r="AB671" s="140"/>
      <c r="AC671" s="140"/>
      <c r="AD671" s="140"/>
      <c r="AE671" s="140"/>
      <c r="AF671" s="140"/>
      <c r="AG671" s="140"/>
      <c r="AH671" s="140"/>
      <c r="AI671" s="140"/>
      <c r="AJ671" s="140"/>
      <c r="AK671" s="140"/>
      <c r="AL671" s="126"/>
      <c r="AM671" s="134">
        <f t="shared" ref="AM671:AM702" ca="1" si="666">AM670</f>
        <v>1</v>
      </c>
    </row>
    <row r="672" spans="1:39" ht="15" customHeight="1">
      <c r="A672" s="135"/>
      <c r="B672" s="136"/>
      <c r="C672" s="136"/>
      <c r="D672" s="136"/>
      <c r="E672" s="137">
        <f>INT((F672-LOOKUP(F672,DATE(YEAR(F672)+{-1;0;1},1,3)-WEEKDAY(DATE(YEAR(F672)+{-1;0;1},1,3))+2))/7)+1</f>
        <v>13</v>
      </c>
      <c r="F672" s="131">
        <f t="shared" ref="F672" si="667">F670+1</f>
        <v>43191</v>
      </c>
      <c r="G672" s="132" t="s">
        <v>74</v>
      </c>
      <c r="H672" s="133"/>
      <c r="I672" s="133"/>
      <c r="J672" s="133"/>
      <c r="K672" s="133"/>
      <c r="L672" s="133"/>
      <c r="M672" s="133"/>
      <c r="N672" s="133"/>
      <c r="O672" s="133"/>
      <c r="P672" s="133"/>
      <c r="Q672" s="133"/>
      <c r="R672" s="133"/>
      <c r="S672" s="133"/>
      <c r="T672" s="133"/>
      <c r="U672" s="133"/>
      <c r="V672" s="133"/>
      <c r="W672" s="133"/>
      <c r="X672" s="133"/>
      <c r="Y672" s="133"/>
      <c r="Z672" s="133"/>
      <c r="AA672" s="133"/>
      <c r="AB672" s="133"/>
      <c r="AC672" s="133"/>
      <c r="AD672" s="133"/>
      <c r="AE672" s="133"/>
      <c r="AF672" s="133"/>
      <c r="AG672" s="133"/>
      <c r="AH672" s="133"/>
      <c r="AI672" s="133"/>
      <c r="AJ672" s="133"/>
      <c r="AK672" s="133"/>
      <c r="AL672" s="126"/>
      <c r="AM672" s="134">
        <f t="array" aca="1" ref="AM672" ca="1">IF(OR($F672=Fériés),0,IF(OR(TEXT(WEEKDAY($F672),"JJJJ")=Jours_chômés),1,3))</f>
        <v>1</v>
      </c>
    </row>
    <row r="673" spans="1:39">
      <c r="A673" s="135"/>
      <c r="B673" s="136"/>
      <c r="C673" s="136"/>
      <c r="D673" s="136"/>
      <c r="E673" s="137">
        <f>INT((F672-LOOKUP(F672,DATE(YEAR(F672)+{-1;0;1},1,3)-WEEKDAY(DATE(YEAR(F672)+{-1;0;1},1,3))+2))/7)+1</f>
        <v>13</v>
      </c>
      <c r="F673" s="138" t="str">
        <f ca="1">IF(ISERROR(VLOOKUP(F672,Fériés,1,FALSE)),PROPER(TEXT(F672,"JJJJ")),OFFSET(INDEX(Fériés,MATCH(F672,Fériés,0),),,1))</f>
        <v>Dimanche</v>
      </c>
      <c r="G673" s="139" t="s">
        <v>121</v>
      </c>
      <c r="H673" s="140"/>
      <c r="I673" s="140"/>
      <c r="J673" s="140"/>
      <c r="K673" s="140"/>
      <c r="L673" s="140"/>
      <c r="M673" s="140"/>
      <c r="N673" s="140"/>
      <c r="O673" s="140"/>
      <c r="P673" s="140"/>
      <c r="Q673" s="140"/>
      <c r="R673" s="140"/>
      <c r="S673" s="140"/>
      <c r="T673" s="140"/>
      <c r="U673" s="140"/>
      <c r="V673" s="140"/>
      <c r="W673" s="140"/>
      <c r="X673" s="140"/>
      <c r="Y673" s="140"/>
      <c r="Z673" s="140"/>
      <c r="AA673" s="140"/>
      <c r="AB673" s="140"/>
      <c r="AC673" s="140"/>
      <c r="AD673" s="140"/>
      <c r="AE673" s="140"/>
      <c r="AF673" s="140"/>
      <c r="AG673" s="140"/>
      <c r="AH673" s="140"/>
      <c r="AI673" s="140"/>
      <c r="AJ673" s="140"/>
      <c r="AK673" s="140"/>
      <c r="AL673" s="126"/>
      <c r="AM673" s="134">
        <f t="shared" ref="AM673:AM704" ca="1" si="668">AM672</f>
        <v>1</v>
      </c>
    </row>
    <row r="674" spans="1:39">
      <c r="A674" s="135"/>
      <c r="B674" s="136"/>
      <c r="C674" s="136"/>
      <c r="D674" s="136"/>
      <c r="E674" s="137">
        <f>INT((F674-LOOKUP(F674,DATE(YEAR(F674)+{-1;0;1},1,3)-WEEKDAY(DATE(YEAR(F674)+{-1;0;1},1,3))+2))/7)+1</f>
        <v>14</v>
      </c>
      <c r="F674" s="131">
        <f t="shared" ref="F674" si="669">F672+1</f>
        <v>43192</v>
      </c>
      <c r="G674" s="132" t="s">
        <v>74</v>
      </c>
      <c r="H674" s="133"/>
      <c r="I674" s="133"/>
      <c r="J674" s="133"/>
      <c r="K674" s="133"/>
      <c r="L674" s="133"/>
      <c r="M674" s="133"/>
      <c r="N674" s="133"/>
      <c r="O674" s="133"/>
      <c r="P674" s="133"/>
      <c r="Q674" s="133"/>
      <c r="R674" s="133"/>
      <c r="S674" s="133"/>
      <c r="T674" s="133"/>
      <c r="U674" s="133"/>
      <c r="V674" s="133"/>
      <c r="W674" s="133"/>
      <c r="X674" s="133"/>
      <c r="Y674" s="133"/>
      <c r="Z674" s="133"/>
      <c r="AA674" s="133"/>
      <c r="AB674" s="133"/>
      <c r="AC674" s="133"/>
      <c r="AD674" s="133"/>
      <c r="AE674" s="133"/>
      <c r="AF674" s="133"/>
      <c r="AG674" s="133"/>
      <c r="AH674" s="133"/>
      <c r="AI674" s="133"/>
      <c r="AJ674" s="133"/>
      <c r="AK674" s="133"/>
      <c r="AL674" s="126"/>
      <c r="AM674" s="134">
        <f t="array" aca="1" ref="AM674" ca="1">IF(OR($F674=Fériés),0,IF(OR(TEXT(WEEKDAY($F674),"JJJJ")=Jours_chômés),1,3))</f>
        <v>0</v>
      </c>
    </row>
    <row r="675" spans="1:39">
      <c r="A675" s="135"/>
      <c r="B675" s="136"/>
      <c r="C675" s="136"/>
      <c r="D675" s="136"/>
      <c r="E675" s="137">
        <f>INT((F674-LOOKUP(F674,DATE(YEAR(F674)+{-1;0;1},1,3)-WEEKDAY(DATE(YEAR(F674)+{-1;0;1},1,3))+2))/7)+1</f>
        <v>14</v>
      </c>
      <c r="F675" s="138" t="str">
        <f ca="1">IF(ISERROR(VLOOKUP(F674,Fériés,1,FALSE)),PROPER(TEXT(F674,"JJJJ")),OFFSET(INDEX(Fériés,MATCH(F674,Fériés,0),),,1))</f>
        <v>Lundi de pâques</v>
      </c>
      <c r="G675" s="139" t="s">
        <v>121</v>
      </c>
      <c r="H675" s="140"/>
      <c r="I675" s="140"/>
      <c r="J675" s="140"/>
      <c r="K675" s="140"/>
      <c r="L675" s="140"/>
      <c r="M675" s="140"/>
      <c r="N675" s="140"/>
      <c r="O675" s="140"/>
      <c r="P675" s="140"/>
      <c r="Q675" s="140"/>
      <c r="R675" s="140"/>
      <c r="S675" s="140"/>
      <c r="T675" s="140"/>
      <c r="U675" s="140"/>
      <c r="V675" s="140"/>
      <c r="W675" s="140"/>
      <c r="X675" s="140"/>
      <c r="Y675" s="140"/>
      <c r="Z675" s="140"/>
      <c r="AA675" s="140"/>
      <c r="AB675" s="140"/>
      <c r="AC675" s="140"/>
      <c r="AD675" s="140"/>
      <c r="AE675" s="140"/>
      <c r="AF675" s="140"/>
      <c r="AG675" s="140"/>
      <c r="AH675" s="140"/>
      <c r="AI675" s="140"/>
      <c r="AJ675" s="140"/>
      <c r="AK675" s="140"/>
      <c r="AL675" s="126"/>
      <c r="AM675" s="134">
        <f t="shared" ref="AM675:AM706" ca="1" si="670">AM674</f>
        <v>0</v>
      </c>
    </row>
    <row r="676" spans="1:39">
      <c r="A676" s="135"/>
      <c r="B676" s="136"/>
      <c r="C676" s="136"/>
      <c r="D676" s="136"/>
      <c r="E676" s="137">
        <f>INT((F676-LOOKUP(F676,DATE(YEAR(F676)+{-1;0;1},1,3)-WEEKDAY(DATE(YEAR(F676)+{-1;0;1},1,3))+2))/7)+1</f>
        <v>14</v>
      </c>
      <c r="F676" s="131">
        <f t="shared" ref="F676" si="671">F674+1</f>
        <v>43193</v>
      </c>
      <c r="G676" s="132" t="s">
        <v>74</v>
      </c>
      <c r="H676" s="133"/>
      <c r="I676" s="133"/>
      <c r="J676" s="133"/>
      <c r="K676" s="133"/>
      <c r="L676" s="133"/>
      <c r="M676" s="133"/>
      <c r="N676" s="133"/>
      <c r="O676" s="133"/>
      <c r="P676" s="133"/>
      <c r="Q676" s="133"/>
      <c r="R676" s="133"/>
      <c r="S676" s="133"/>
      <c r="T676" s="133"/>
      <c r="U676" s="133"/>
      <c r="V676" s="133"/>
      <c r="W676" s="133"/>
      <c r="X676" s="133"/>
      <c r="Y676" s="133"/>
      <c r="Z676" s="133"/>
      <c r="AA676" s="133"/>
      <c r="AB676" s="133"/>
      <c r="AC676" s="133"/>
      <c r="AD676" s="133"/>
      <c r="AE676" s="133"/>
      <c r="AF676" s="133"/>
      <c r="AG676" s="133"/>
      <c r="AH676" s="133"/>
      <c r="AI676" s="133"/>
      <c r="AJ676" s="133"/>
      <c r="AK676" s="133"/>
      <c r="AL676" s="126"/>
      <c r="AM676" s="134">
        <f t="array" aca="1" ref="AM676" ca="1">IF(OR($F676=Fériés),0,IF(OR(TEXT(WEEKDAY($F676),"JJJJ")=Jours_chômés),1,3))</f>
        <v>3</v>
      </c>
    </row>
    <row r="677" spans="1:39">
      <c r="A677" s="135"/>
      <c r="B677" s="136"/>
      <c r="C677" s="136"/>
      <c r="D677" s="136"/>
      <c r="E677" s="137">
        <f>INT((F676-LOOKUP(F676,DATE(YEAR(F676)+{-1;0;1},1,3)-WEEKDAY(DATE(YEAR(F676)+{-1;0;1},1,3))+2))/7)+1</f>
        <v>14</v>
      </c>
      <c r="F677" s="138" t="str">
        <f ca="1">IF(ISERROR(VLOOKUP(F676,Fériés,1,FALSE)),PROPER(TEXT(F676,"JJJJ")),OFFSET(INDEX(Fériés,MATCH(F676,Fériés,0),),,1))</f>
        <v>Mardi</v>
      </c>
      <c r="G677" s="139" t="s">
        <v>121</v>
      </c>
      <c r="H677" s="140"/>
      <c r="I677" s="140"/>
      <c r="J677" s="140"/>
      <c r="K677" s="140"/>
      <c r="L677" s="140"/>
      <c r="M677" s="140"/>
      <c r="N677" s="140"/>
      <c r="O677" s="140"/>
      <c r="P677" s="140"/>
      <c r="Q677" s="140"/>
      <c r="R677" s="140"/>
      <c r="S677" s="140"/>
      <c r="T677" s="140"/>
      <c r="U677" s="140"/>
      <c r="V677" s="140"/>
      <c r="W677" s="140"/>
      <c r="X677" s="140"/>
      <c r="Y677" s="140"/>
      <c r="Z677" s="140"/>
      <c r="AA677" s="140"/>
      <c r="AB677" s="140"/>
      <c r="AC677" s="140"/>
      <c r="AD677" s="140"/>
      <c r="AE677" s="140"/>
      <c r="AF677" s="140"/>
      <c r="AG677" s="140"/>
      <c r="AH677" s="140"/>
      <c r="AI677" s="140"/>
      <c r="AJ677" s="140"/>
      <c r="AK677" s="140"/>
      <c r="AL677" s="126"/>
      <c r="AM677" s="134">
        <f t="shared" ref="AM677:AM708" ca="1" si="672">AM676</f>
        <v>3</v>
      </c>
    </row>
    <row r="678" spans="1:39">
      <c r="A678" s="135"/>
      <c r="B678" s="136"/>
      <c r="C678" s="136"/>
      <c r="D678" s="136"/>
      <c r="E678" s="137">
        <f>INT((F678-LOOKUP(F678,DATE(YEAR(F678)+{-1;0;1},1,3)-WEEKDAY(DATE(YEAR(F678)+{-1;0;1},1,3))+2))/7)+1</f>
        <v>14</v>
      </c>
      <c r="F678" s="131">
        <f t="shared" ref="F678" si="673">F676+1</f>
        <v>43194</v>
      </c>
      <c r="G678" s="132" t="s">
        <v>74</v>
      </c>
      <c r="H678" s="133"/>
      <c r="I678" s="133"/>
      <c r="J678" s="133"/>
      <c r="K678" s="133"/>
      <c r="L678" s="133"/>
      <c r="M678" s="133"/>
      <c r="N678" s="133"/>
      <c r="O678" s="133"/>
      <c r="P678" s="133"/>
      <c r="Q678" s="133"/>
      <c r="R678" s="133"/>
      <c r="S678" s="133"/>
      <c r="T678" s="133"/>
      <c r="U678" s="133"/>
      <c r="V678" s="133"/>
      <c r="W678" s="133"/>
      <c r="X678" s="133"/>
      <c r="Y678" s="133"/>
      <c r="Z678" s="133"/>
      <c r="AA678" s="133"/>
      <c r="AB678" s="133"/>
      <c r="AC678" s="133"/>
      <c r="AD678" s="133"/>
      <c r="AE678" s="133"/>
      <c r="AF678" s="133"/>
      <c r="AG678" s="133"/>
      <c r="AH678" s="133"/>
      <c r="AI678" s="133"/>
      <c r="AJ678" s="133"/>
      <c r="AK678" s="133"/>
      <c r="AL678" s="126"/>
      <c r="AM678" s="134">
        <f t="array" aca="1" ref="AM678" ca="1">IF(OR($F678=Fériés),0,IF(OR(TEXT(WEEKDAY($F678),"JJJJ")=Jours_chômés),1,3))</f>
        <v>3</v>
      </c>
    </row>
    <row r="679" spans="1:39">
      <c r="A679" s="135"/>
      <c r="B679" s="136"/>
      <c r="C679" s="136"/>
      <c r="D679" s="136"/>
      <c r="E679" s="137">
        <f>INT((F678-LOOKUP(F678,DATE(YEAR(F678)+{-1;0;1},1,3)-WEEKDAY(DATE(YEAR(F678)+{-1;0;1},1,3))+2))/7)+1</f>
        <v>14</v>
      </c>
      <c r="F679" s="138" t="str">
        <f ca="1">IF(ISERROR(VLOOKUP(F678,Fériés,1,FALSE)),PROPER(TEXT(F678,"JJJJ")),OFFSET(INDEX(Fériés,MATCH(F678,Fériés,0),),,1))</f>
        <v>Mercredi</v>
      </c>
      <c r="G679" s="139" t="s">
        <v>121</v>
      </c>
      <c r="H679" s="140"/>
      <c r="I679" s="140"/>
      <c r="J679" s="140"/>
      <c r="K679" s="140"/>
      <c r="L679" s="140"/>
      <c r="M679" s="140"/>
      <c r="N679" s="140"/>
      <c r="O679" s="140"/>
      <c r="P679" s="140"/>
      <c r="Q679" s="140"/>
      <c r="R679" s="140"/>
      <c r="S679" s="140"/>
      <c r="T679" s="140"/>
      <c r="U679" s="140"/>
      <c r="V679" s="140"/>
      <c r="W679" s="140"/>
      <c r="X679" s="140"/>
      <c r="Y679" s="140"/>
      <c r="Z679" s="140"/>
      <c r="AA679" s="140"/>
      <c r="AB679" s="140"/>
      <c r="AC679" s="140"/>
      <c r="AD679" s="140"/>
      <c r="AE679" s="140"/>
      <c r="AF679" s="140"/>
      <c r="AG679" s="140"/>
      <c r="AH679" s="140"/>
      <c r="AI679" s="140"/>
      <c r="AJ679" s="140"/>
      <c r="AK679" s="140"/>
      <c r="AL679" s="126"/>
      <c r="AM679" s="134">
        <f t="shared" ref="AM679:AM710" ca="1" si="674">AM678</f>
        <v>3</v>
      </c>
    </row>
    <row r="680" spans="1:39">
      <c r="A680" s="135"/>
      <c r="B680" s="136"/>
      <c r="C680" s="136"/>
      <c r="D680" s="136"/>
      <c r="E680" s="137">
        <f>INT((F680-LOOKUP(F680,DATE(YEAR(F680)+{-1;0;1},1,3)-WEEKDAY(DATE(YEAR(F680)+{-1;0;1},1,3))+2))/7)+1</f>
        <v>14</v>
      </c>
      <c r="F680" s="131">
        <f t="shared" ref="F680" si="675">F678+1</f>
        <v>43195</v>
      </c>
      <c r="G680" s="132" t="s">
        <v>74</v>
      </c>
      <c r="H680" s="133"/>
      <c r="I680" s="133"/>
      <c r="J680" s="133"/>
      <c r="K680" s="133"/>
      <c r="L680" s="133"/>
      <c r="M680" s="133"/>
      <c r="N680" s="133"/>
      <c r="O680" s="133"/>
      <c r="P680" s="133"/>
      <c r="Q680" s="133"/>
      <c r="R680" s="133"/>
      <c r="S680" s="133"/>
      <c r="T680" s="133"/>
      <c r="U680" s="133"/>
      <c r="V680" s="133"/>
      <c r="W680" s="133"/>
      <c r="X680" s="133"/>
      <c r="Y680" s="133"/>
      <c r="Z680" s="133"/>
      <c r="AA680" s="133"/>
      <c r="AB680" s="133"/>
      <c r="AC680" s="133"/>
      <c r="AD680" s="133"/>
      <c r="AE680" s="133"/>
      <c r="AF680" s="133"/>
      <c r="AG680" s="133"/>
      <c r="AH680" s="133"/>
      <c r="AI680" s="133"/>
      <c r="AJ680" s="133"/>
      <c r="AK680" s="133"/>
      <c r="AL680" s="126"/>
      <c r="AM680" s="134">
        <f t="array" aca="1" ref="AM680" ca="1">IF(OR($F680=Fériés),0,IF(OR(TEXT(WEEKDAY($F680),"JJJJ")=Jours_chômés),1,3))</f>
        <v>3</v>
      </c>
    </row>
    <row r="681" spans="1:39">
      <c r="A681" s="135"/>
      <c r="B681" s="136"/>
      <c r="C681" s="136"/>
      <c r="D681" s="136"/>
      <c r="E681" s="137">
        <f>INT((F680-LOOKUP(F680,DATE(YEAR(F680)+{-1;0;1},1,3)-WEEKDAY(DATE(YEAR(F680)+{-1;0;1},1,3))+2))/7)+1</f>
        <v>14</v>
      </c>
      <c r="F681" s="138" t="str">
        <f ca="1">IF(ISERROR(VLOOKUP(F680,Fériés,1,FALSE)),PROPER(TEXT(F680,"JJJJ")),OFFSET(INDEX(Fériés,MATCH(F680,Fériés,0),),,1))</f>
        <v>Jeudi</v>
      </c>
      <c r="G681" s="139" t="s">
        <v>121</v>
      </c>
      <c r="H681" s="140"/>
      <c r="I681" s="140"/>
      <c r="J681" s="140"/>
      <c r="K681" s="140"/>
      <c r="L681" s="140"/>
      <c r="M681" s="140"/>
      <c r="N681" s="140"/>
      <c r="O681" s="140"/>
      <c r="P681" s="140"/>
      <c r="Q681" s="140"/>
      <c r="R681" s="140"/>
      <c r="S681" s="140"/>
      <c r="T681" s="140"/>
      <c r="U681" s="140"/>
      <c r="V681" s="140"/>
      <c r="W681" s="140"/>
      <c r="X681" s="140"/>
      <c r="Y681" s="140"/>
      <c r="Z681" s="140"/>
      <c r="AA681" s="140"/>
      <c r="AB681" s="140"/>
      <c r="AC681" s="140"/>
      <c r="AD681" s="140"/>
      <c r="AE681" s="140"/>
      <c r="AF681" s="140"/>
      <c r="AG681" s="140"/>
      <c r="AH681" s="140"/>
      <c r="AI681" s="140"/>
      <c r="AJ681" s="140"/>
      <c r="AK681" s="140"/>
      <c r="AL681" s="126"/>
      <c r="AM681" s="134">
        <f t="shared" ref="AM681:AM712" ca="1" si="676">AM680</f>
        <v>3</v>
      </c>
    </row>
    <row r="682" spans="1:39">
      <c r="A682" s="147" t="str">
        <f>UPPER(TEXT($F682,"MMMM"))&amp;" "&amp;YEAR($F682)</f>
        <v>AVRIL 2018</v>
      </c>
      <c r="B682" s="136"/>
      <c r="C682" s="136"/>
      <c r="D682" s="136"/>
      <c r="E682" s="137">
        <f>INT((F682-LOOKUP(F682,DATE(YEAR(F682)+{-1;0;1},1,3)-WEEKDAY(DATE(YEAR(F682)+{-1;0;1},1,3))+2))/7)+1</f>
        <v>14</v>
      </c>
      <c r="F682" s="131">
        <f t="shared" ref="F682" si="677">F680+1</f>
        <v>43196</v>
      </c>
      <c r="G682" s="132" t="s">
        <v>74</v>
      </c>
      <c r="H682" s="133"/>
      <c r="I682" s="133"/>
      <c r="J682" s="133"/>
      <c r="K682" s="133"/>
      <c r="L682" s="133"/>
      <c r="M682" s="133"/>
      <c r="N682" s="133"/>
      <c r="O682" s="133"/>
      <c r="P682" s="133"/>
      <c r="Q682" s="133"/>
      <c r="R682" s="133"/>
      <c r="S682" s="133"/>
      <c r="T682" s="133"/>
      <c r="U682" s="133"/>
      <c r="V682" s="133"/>
      <c r="W682" s="133"/>
      <c r="X682" s="133"/>
      <c r="Y682" s="133"/>
      <c r="Z682" s="133"/>
      <c r="AA682" s="133"/>
      <c r="AB682" s="133"/>
      <c r="AC682" s="133"/>
      <c r="AD682" s="133"/>
      <c r="AE682" s="133"/>
      <c r="AF682" s="133"/>
      <c r="AG682" s="133"/>
      <c r="AH682" s="133"/>
      <c r="AI682" s="133"/>
      <c r="AJ682" s="133"/>
      <c r="AK682" s="133"/>
      <c r="AL682" s="126"/>
      <c r="AM682" s="134">
        <f t="array" aca="1" ref="AM682" ca="1">IF(OR($F682=Fériés),0,IF(OR(TEXT(WEEKDAY($F682),"JJJJ")=Jours_chômés),1,3))</f>
        <v>3</v>
      </c>
    </row>
    <row r="683" spans="1:39">
      <c r="A683" s="147"/>
      <c r="B683" s="136"/>
      <c r="C683" s="136"/>
      <c r="D683" s="136"/>
      <c r="E683" s="137">
        <f>INT((F682-LOOKUP(F682,DATE(YEAR(F682)+{-1;0;1},1,3)-WEEKDAY(DATE(YEAR(F682)+{-1;0;1},1,3))+2))/7)+1</f>
        <v>14</v>
      </c>
      <c r="F683" s="138" t="str">
        <f ca="1">IF(ISERROR(VLOOKUP(F682,Fériés,1,FALSE)),PROPER(TEXT(F682,"JJJJ")),OFFSET(INDEX(Fériés,MATCH(F682,Fériés,0),),,1))</f>
        <v>Vendredi</v>
      </c>
      <c r="G683" s="139" t="s">
        <v>121</v>
      </c>
      <c r="H683" s="140"/>
      <c r="I683" s="140"/>
      <c r="J683" s="140"/>
      <c r="K683" s="140"/>
      <c r="L683" s="140"/>
      <c r="M683" s="140"/>
      <c r="N683" s="140"/>
      <c r="O683" s="140"/>
      <c r="P683" s="140"/>
      <c r="Q683" s="140"/>
      <c r="R683" s="140"/>
      <c r="S683" s="140"/>
      <c r="T683" s="140"/>
      <c r="U683" s="140"/>
      <c r="V683" s="140"/>
      <c r="W683" s="140"/>
      <c r="X683" s="140"/>
      <c r="Y683" s="140"/>
      <c r="Z683" s="140"/>
      <c r="AA683" s="140"/>
      <c r="AB683" s="140"/>
      <c r="AC683" s="140"/>
      <c r="AD683" s="140"/>
      <c r="AE683" s="140"/>
      <c r="AF683" s="140"/>
      <c r="AG683" s="140"/>
      <c r="AH683" s="140"/>
      <c r="AI683" s="140"/>
      <c r="AJ683" s="140"/>
      <c r="AK683" s="140"/>
      <c r="AL683" s="126"/>
      <c r="AM683" s="134">
        <f t="shared" ref="AM683:AM714" ca="1" si="678">AM682</f>
        <v>3</v>
      </c>
    </row>
    <row r="684" spans="1:39">
      <c r="A684" s="147"/>
      <c r="B684" s="136"/>
      <c r="C684" s="136"/>
      <c r="D684" s="136"/>
      <c r="E684" s="137">
        <f>INT((F684-LOOKUP(F684,DATE(YEAR(F684)+{-1;0;1},1,3)-WEEKDAY(DATE(YEAR(F684)+{-1;0;1},1,3))+2))/7)+1</f>
        <v>14</v>
      </c>
      <c r="F684" s="131">
        <f t="shared" ref="F684" si="679">F682+1</f>
        <v>43197</v>
      </c>
      <c r="G684" s="132" t="s">
        <v>74</v>
      </c>
      <c r="H684" s="133"/>
      <c r="I684" s="133"/>
      <c r="J684" s="133"/>
      <c r="K684" s="133"/>
      <c r="L684" s="133"/>
      <c r="M684" s="133"/>
      <c r="N684" s="133"/>
      <c r="O684" s="133"/>
      <c r="P684" s="133"/>
      <c r="Q684" s="133"/>
      <c r="R684" s="133"/>
      <c r="S684" s="133"/>
      <c r="T684" s="133"/>
      <c r="U684" s="133"/>
      <c r="V684" s="133"/>
      <c r="W684" s="133"/>
      <c r="X684" s="133"/>
      <c r="Y684" s="133"/>
      <c r="Z684" s="133"/>
      <c r="AA684" s="133"/>
      <c r="AB684" s="133"/>
      <c r="AC684" s="133"/>
      <c r="AD684" s="133"/>
      <c r="AE684" s="133"/>
      <c r="AF684" s="133"/>
      <c r="AG684" s="133"/>
      <c r="AH684" s="133"/>
      <c r="AI684" s="133"/>
      <c r="AJ684" s="133"/>
      <c r="AK684" s="133"/>
      <c r="AL684" s="126"/>
      <c r="AM684" s="134">
        <f t="array" aca="1" ref="AM684" ca="1">IF(OR($F684=Fériés),0,IF(OR(TEXT(WEEKDAY($F684),"JJJJ")=Jours_chômés),1,3))</f>
        <v>1</v>
      </c>
    </row>
    <row r="685" spans="1:39">
      <c r="A685" s="147"/>
      <c r="B685" s="136"/>
      <c r="C685" s="136"/>
      <c r="D685" s="136"/>
      <c r="E685" s="137">
        <f>INT((F684-LOOKUP(F684,DATE(YEAR(F684)+{-1;0;1},1,3)-WEEKDAY(DATE(YEAR(F684)+{-1;0;1},1,3))+2))/7)+1</f>
        <v>14</v>
      </c>
      <c r="F685" s="138" t="str">
        <f ca="1">IF(ISERROR(VLOOKUP(F684,Fériés,1,FALSE)),PROPER(TEXT(F684,"JJJJ")),OFFSET(INDEX(Fériés,MATCH(F684,Fériés,0),),,1))</f>
        <v>Samedi</v>
      </c>
      <c r="G685" s="139" t="s">
        <v>121</v>
      </c>
      <c r="H685" s="140"/>
      <c r="I685" s="140"/>
      <c r="J685" s="140"/>
      <c r="K685" s="140"/>
      <c r="L685" s="140"/>
      <c r="M685" s="140"/>
      <c r="N685" s="140"/>
      <c r="O685" s="140"/>
      <c r="P685" s="140"/>
      <c r="Q685" s="140"/>
      <c r="R685" s="140"/>
      <c r="S685" s="140"/>
      <c r="T685" s="140"/>
      <c r="U685" s="140"/>
      <c r="V685" s="140"/>
      <c r="W685" s="140"/>
      <c r="X685" s="140"/>
      <c r="Y685" s="140"/>
      <c r="Z685" s="140"/>
      <c r="AA685" s="140"/>
      <c r="AB685" s="140"/>
      <c r="AC685" s="140"/>
      <c r="AD685" s="140"/>
      <c r="AE685" s="140"/>
      <c r="AF685" s="140"/>
      <c r="AG685" s="140"/>
      <c r="AH685" s="140"/>
      <c r="AI685" s="140"/>
      <c r="AJ685" s="140"/>
      <c r="AK685" s="140"/>
      <c r="AL685" s="126"/>
      <c r="AM685" s="134">
        <f t="shared" ref="AM685:AM716" ca="1" si="680">AM684</f>
        <v>1</v>
      </c>
    </row>
    <row r="686" spans="1:39">
      <c r="A686" s="147"/>
      <c r="B686" s="136"/>
      <c r="C686" s="136"/>
      <c r="D686" s="136"/>
      <c r="E686" s="137">
        <f>INT((F686-LOOKUP(F686,DATE(YEAR(F686)+{-1;0;1},1,3)-WEEKDAY(DATE(YEAR(F686)+{-1;0;1},1,3))+2))/7)+1</f>
        <v>14</v>
      </c>
      <c r="F686" s="131">
        <f t="shared" ref="F686" si="681">F684+1</f>
        <v>43198</v>
      </c>
      <c r="G686" s="132" t="s">
        <v>74</v>
      </c>
      <c r="H686" s="133"/>
      <c r="I686" s="133"/>
      <c r="J686" s="133"/>
      <c r="K686" s="133"/>
      <c r="L686" s="133"/>
      <c r="M686" s="133"/>
      <c r="N686" s="133"/>
      <c r="O686" s="133"/>
      <c r="P686" s="133"/>
      <c r="Q686" s="133"/>
      <c r="R686" s="133"/>
      <c r="S686" s="133"/>
      <c r="T686" s="133"/>
      <c r="U686" s="133"/>
      <c r="V686" s="133"/>
      <c r="W686" s="133"/>
      <c r="X686" s="133"/>
      <c r="Y686" s="133"/>
      <c r="Z686" s="133"/>
      <c r="AA686" s="133"/>
      <c r="AB686" s="133"/>
      <c r="AC686" s="133"/>
      <c r="AD686" s="133"/>
      <c r="AE686" s="133"/>
      <c r="AF686" s="133"/>
      <c r="AG686" s="133"/>
      <c r="AH686" s="133"/>
      <c r="AI686" s="133"/>
      <c r="AJ686" s="133"/>
      <c r="AK686" s="133"/>
      <c r="AL686" s="126"/>
      <c r="AM686" s="134">
        <f t="array" aca="1" ref="AM686" ca="1">IF(OR($F686=Fériés),0,IF(OR(TEXT(WEEKDAY($F686),"JJJJ")=Jours_chômés),1,3))</f>
        <v>1</v>
      </c>
    </row>
    <row r="687" spans="1:39">
      <c r="A687" s="147"/>
      <c r="B687" s="136"/>
      <c r="C687" s="136"/>
      <c r="D687" s="136"/>
      <c r="E687" s="137">
        <f>INT((F686-LOOKUP(F686,DATE(YEAR(F686)+{-1;0;1},1,3)-WEEKDAY(DATE(YEAR(F686)+{-1;0;1},1,3))+2))/7)+1</f>
        <v>14</v>
      </c>
      <c r="F687" s="138" t="str">
        <f ca="1">IF(ISERROR(VLOOKUP(F686,Fériés,1,FALSE)),PROPER(TEXT(F686,"JJJJ")),OFFSET(INDEX(Fériés,MATCH(F686,Fériés,0),),,1))</f>
        <v>Dimanche</v>
      </c>
      <c r="G687" s="139" t="s">
        <v>121</v>
      </c>
      <c r="H687" s="140"/>
      <c r="I687" s="140"/>
      <c r="J687" s="140"/>
      <c r="K687" s="140"/>
      <c r="L687" s="140"/>
      <c r="M687" s="140"/>
      <c r="N687" s="140"/>
      <c r="O687" s="140"/>
      <c r="P687" s="140"/>
      <c r="Q687" s="140"/>
      <c r="R687" s="140"/>
      <c r="S687" s="140"/>
      <c r="T687" s="140"/>
      <c r="U687" s="140"/>
      <c r="V687" s="140"/>
      <c r="W687" s="140"/>
      <c r="X687" s="140"/>
      <c r="Y687" s="140"/>
      <c r="Z687" s="140"/>
      <c r="AA687" s="140"/>
      <c r="AB687" s="140"/>
      <c r="AC687" s="140"/>
      <c r="AD687" s="140"/>
      <c r="AE687" s="140"/>
      <c r="AF687" s="140"/>
      <c r="AG687" s="140"/>
      <c r="AH687" s="140"/>
      <c r="AI687" s="140"/>
      <c r="AJ687" s="140"/>
      <c r="AK687" s="140"/>
      <c r="AL687" s="126"/>
      <c r="AM687" s="134">
        <f t="shared" ref="AM687:AM733" ca="1" si="682">AM686</f>
        <v>1</v>
      </c>
    </row>
    <row r="688" spans="1:39">
      <c r="A688" s="147"/>
      <c r="B688" s="136"/>
      <c r="C688" s="136"/>
      <c r="D688" s="136"/>
      <c r="E688" s="137">
        <f>INT((F688-LOOKUP(F688,DATE(YEAR(F688)+{-1;0;1},1,3)-WEEKDAY(DATE(YEAR(F688)+{-1;0;1},1,3))+2))/7)+1</f>
        <v>15</v>
      </c>
      <c r="F688" s="131">
        <f t="shared" ref="F688" si="683">F686+1</f>
        <v>43199</v>
      </c>
      <c r="G688" s="132" t="s">
        <v>74</v>
      </c>
      <c r="H688" s="133"/>
      <c r="I688" s="133"/>
      <c r="J688" s="133"/>
      <c r="K688" s="133"/>
      <c r="L688" s="133"/>
      <c r="M688" s="133"/>
      <c r="N688" s="133"/>
      <c r="O688" s="133"/>
      <c r="P688" s="133"/>
      <c r="Q688" s="133"/>
      <c r="R688" s="133"/>
      <c r="S688" s="133"/>
      <c r="T688" s="133"/>
      <c r="U688" s="133"/>
      <c r="V688" s="133"/>
      <c r="W688" s="133"/>
      <c r="X688" s="133"/>
      <c r="Y688" s="133"/>
      <c r="Z688" s="133"/>
      <c r="AA688" s="133"/>
      <c r="AB688" s="133"/>
      <c r="AC688" s="133"/>
      <c r="AD688" s="133"/>
      <c r="AE688" s="133"/>
      <c r="AF688" s="133"/>
      <c r="AG688" s="133"/>
      <c r="AH688" s="133"/>
      <c r="AI688" s="133"/>
      <c r="AJ688" s="133"/>
      <c r="AK688" s="133"/>
      <c r="AL688" s="126"/>
      <c r="AM688" s="134">
        <f t="array" aca="1" ref="AM688" ca="1">IF(OR($F688=Fériés),0,IF(OR(TEXT(WEEKDAY($F688),"JJJJ")=Jours_chômés),1,3))</f>
        <v>3</v>
      </c>
    </row>
    <row r="689" spans="1:39">
      <c r="A689" s="147"/>
      <c r="B689" s="136"/>
      <c r="C689" s="136"/>
      <c r="D689" s="136"/>
      <c r="E689" s="137">
        <f>INT((F688-LOOKUP(F688,DATE(YEAR(F688)+{-1;0;1},1,3)-WEEKDAY(DATE(YEAR(F688)+{-1;0;1},1,3))+2))/7)+1</f>
        <v>15</v>
      </c>
      <c r="F689" s="138" t="str">
        <f ca="1">IF(ISERROR(VLOOKUP(F688,Fériés,1,FALSE)),PROPER(TEXT(F688,"JJJJ")),OFFSET(INDEX(Fériés,MATCH(F688,Fériés,0),),,1))</f>
        <v>Lundi</v>
      </c>
      <c r="G689" s="139" t="s">
        <v>121</v>
      </c>
      <c r="H689" s="140"/>
      <c r="I689" s="140"/>
      <c r="J689" s="140"/>
      <c r="K689" s="140"/>
      <c r="L689" s="140"/>
      <c r="M689" s="140"/>
      <c r="N689" s="140"/>
      <c r="O689" s="140"/>
      <c r="P689" s="140"/>
      <c r="Q689" s="140"/>
      <c r="R689" s="140"/>
      <c r="S689" s="140"/>
      <c r="T689" s="140"/>
      <c r="U689" s="140"/>
      <c r="V689" s="140"/>
      <c r="W689" s="140"/>
      <c r="X689" s="140"/>
      <c r="Y689" s="140"/>
      <c r="Z689" s="140"/>
      <c r="AA689" s="140"/>
      <c r="AB689" s="140"/>
      <c r="AC689" s="140"/>
      <c r="AD689" s="140"/>
      <c r="AE689" s="140"/>
      <c r="AF689" s="140"/>
      <c r="AG689" s="140"/>
      <c r="AH689" s="140"/>
      <c r="AI689" s="140"/>
      <c r="AJ689" s="140"/>
      <c r="AK689" s="140"/>
      <c r="AL689" s="126"/>
      <c r="AM689" s="134">
        <f t="shared" ref="AM689:AM733" ca="1" si="684">AM688</f>
        <v>3</v>
      </c>
    </row>
    <row r="690" spans="1:39">
      <c r="A690" s="147"/>
      <c r="B690" s="136"/>
      <c r="C690" s="136"/>
      <c r="D690" s="136"/>
      <c r="E690" s="137">
        <f>INT((F690-LOOKUP(F690,DATE(YEAR(F690)+{-1;0;1},1,3)-WEEKDAY(DATE(YEAR(F690)+{-1;0;1},1,3))+2))/7)+1</f>
        <v>15</v>
      </c>
      <c r="F690" s="131">
        <f t="shared" ref="F690" si="685">F688+1</f>
        <v>43200</v>
      </c>
      <c r="G690" s="132" t="s">
        <v>74</v>
      </c>
      <c r="H690" s="133"/>
      <c r="I690" s="133"/>
      <c r="J690" s="133"/>
      <c r="K690" s="133"/>
      <c r="L690" s="133"/>
      <c r="M690" s="133"/>
      <c r="N690" s="133"/>
      <c r="O690" s="133"/>
      <c r="P690" s="133"/>
      <c r="Q690" s="133"/>
      <c r="R690" s="133"/>
      <c r="S690" s="133"/>
      <c r="T690" s="133"/>
      <c r="U690" s="133"/>
      <c r="V690" s="133"/>
      <c r="W690" s="133"/>
      <c r="X690" s="133"/>
      <c r="Y690" s="133"/>
      <c r="Z690" s="133"/>
      <c r="AA690" s="133"/>
      <c r="AB690" s="133"/>
      <c r="AC690" s="133"/>
      <c r="AD690" s="133"/>
      <c r="AE690" s="133"/>
      <c r="AF690" s="133"/>
      <c r="AG690" s="133"/>
      <c r="AH690" s="133"/>
      <c r="AI690" s="133"/>
      <c r="AJ690" s="133"/>
      <c r="AK690" s="133"/>
      <c r="AL690" s="126"/>
      <c r="AM690" s="134">
        <f t="array" aca="1" ref="AM690" ca="1">IF(OR($F690=Fériés),0,IF(OR(TEXT(WEEKDAY($F690),"JJJJ")=Jours_chômés),1,3))</f>
        <v>3</v>
      </c>
    </row>
    <row r="691" spans="1:39">
      <c r="A691" s="147"/>
      <c r="B691" s="136"/>
      <c r="C691" s="136"/>
      <c r="D691" s="136"/>
      <c r="E691" s="137">
        <f>INT((F690-LOOKUP(F690,DATE(YEAR(F690)+{-1;0;1},1,3)-WEEKDAY(DATE(YEAR(F690)+{-1;0;1},1,3))+2))/7)+1</f>
        <v>15</v>
      </c>
      <c r="F691" s="138" t="str">
        <f ca="1">IF(ISERROR(VLOOKUP(F690,Fériés,1,FALSE)),PROPER(TEXT(F690,"JJJJ")),OFFSET(INDEX(Fériés,MATCH(F690,Fériés,0),),,1))</f>
        <v>Mardi</v>
      </c>
      <c r="G691" s="139" t="s">
        <v>121</v>
      </c>
      <c r="H691" s="140"/>
      <c r="I691" s="140"/>
      <c r="J691" s="140"/>
      <c r="K691" s="140"/>
      <c r="L691" s="140"/>
      <c r="M691" s="140"/>
      <c r="N691" s="140"/>
      <c r="O691" s="140"/>
      <c r="P691" s="140"/>
      <c r="Q691" s="140"/>
      <c r="R691" s="140"/>
      <c r="S691" s="140"/>
      <c r="T691" s="140"/>
      <c r="U691" s="140"/>
      <c r="V691" s="140"/>
      <c r="W691" s="140"/>
      <c r="X691" s="140"/>
      <c r="Y691" s="140"/>
      <c r="Z691" s="140"/>
      <c r="AA691" s="140"/>
      <c r="AB691" s="140"/>
      <c r="AC691" s="140"/>
      <c r="AD691" s="140"/>
      <c r="AE691" s="140"/>
      <c r="AF691" s="140"/>
      <c r="AG691" s="140"/>
      <c r="AH691" s="140"/>
      <c r="AI691" s="140"/>
      <c r="AJ691" s="140"/>
      <c r="AK691" s="140"/>
      <c r="AL691" s="126"/>
      <c r="AM691" s="134">
        <f t="shared" ref="AM691:AM733" ca="1" si="686">AM690</f>
        <v>3</v>
      </c>
    </row>
    <row r="692" spans="1:39">
      <c r="A692" s="147"/>
      <c r="B692" s="136"/>
      <c r="C692" s="136"/>
      <c r="D692" s="136"/>
      <c r="E692" s="137">
        <f>INT((F692-LOOKUP(F692,DATE(YEAR(F692)+{-1;0;1},1,3)-WEEKDAY(DATE(YEAR(F692)+{-1;0;1},1,3))+2))/7)+1</f>
        <v>15</v>
      </c>
      <c r="F692" s="131">
        <f t="shared" ref="F692" si="687">F690+1</f>
        <v>43201</v>
      </c>
      <c r="G692" s="132" t="s">
        <v>74</v>
      </c>
      <c r="H692" s="133"/>
      <c r="I692" s="133"/>
      <c r="J692" s="133"/>
      <c r="K692" s="133"/>
      <c r="L692" s="133"/>
      <c r="M692" s="133"/>
      <c r="N692" s="133"/>
      <c r="O692" s="133"/>
      <c r="P692" s="133"/>
      <c r="Q692" s="133"/>
      <c r="R692" s="133"/>
      <c r="S692" s="133"/>
      <c r="T692" s="133"/>
      <c r="U692" s="133"/>
      <c r="V692" s="133"/>
      <c r="W692" s="133"/>
      <c r="X692" s="133"/>
      <c r="Y692" s="133"/>
      <c r="Z692" s="133"/>
      <c r="AA692" s="133"/>
      <c r="AB692" s="133"/>
      <c r="AC692" s="133"/>
      <c r="AD692" s="133"/>
      <c r="AE692" s="133"/>
      <c r="AF692" s="133"/>
      <c r="AG692" s="133"/>
      <c r="AH692" s="133"/>
      <c r="AI692" s="133"/>
      <c r="AJ692" s="133"/>
      <c r="AK692" s="133"/>
      <c r="AL692" s="126"/>
      <c r="AM692" s="134">
        <f t="array" aca="1" ref="AM692" ca="1">IF(OR($F692=Fériés),0,IF(OR(TEXT(WEEKDAY($F692),"JJJJ")=Jours_chômés),1,3))</f>
        <v>3</v>
      </c>
    </row>
    <row r="693" spans="1:39">
      <c r="A693" s="147"/>
      <c r="B693" s="136"/>
      <c r="C693" s="136"/>
      <c r="D693" s="136"/>
      <c r="E693" s="137">
        <f>INT((F692-LOOKUP(F692,DATE(YEAR(F692)+{-1;0;1},1,3)-WEEKDAY(DATE(YEAR(F692)+{-1;0;1},1,3))+2))/7)+1</f>
        <v>15</v>
      </c>
      <c r="F693" s="138" t="str">
        <f ca="1">IF(ISERROR(VLOOKUP(F692,Fériés,1,FALSE)),PROPER(TEXT(F692,"JJJJ")),OFFSET(INDEX(Fériés,MATCH(F692,Fériés,0),),,1))</f>
        <v>Mercredi</v>
      </c>
      <c r="G693" s="139" t="s">
        <v>121</v>
      </c>
      <c r="H693" s="140"/>
      <c r="I693" s="140"/>
      <c r="J693" s="140"/>
      <c r="K693" s="140"/>
      <c r="L693" s="140"/>
      <c r="M693" s="140"/>
      <c r="N693" s="140"/>
      <c r="O693" s="140"/>
      <c r="P693" s="140"/>
      <c r="Q693" s="140"/>
      <c r="R693" s="140"/>
      <c r="S693" s="140"/>
      <c r="T693" s="140"/>
      <c r="U693" s="140"/>
      <c r="V693" s="140"/>
      <c r="W693" s="140"/>
      <c r="X693" s="140"/>
      <c r="Y693" s="140"/>
      <c r="Z693" s="140"/>
      <c r="AA693" s="140"/>
      <c r="AB693" s="140"/>
      <c r="AC693" s="140"/>
      <c r="AD693" s="140"/>
      <c r="AE693" s="140"/>
      <c r="AF693" s="140"/>
      <c r="AG693" s="140"/>
      <c r="AH693" s="140"/>
      <c r="AI693" s="140"/>
      <c r="AJ693" s="140"/>
      <c r="AK693" s="140"/>
      <c r="AL693" s="126"/>
      <c r="AM693" s="134">
        <f t="shared" ref="AM693:AM733" ca="1" si="688">AM692</f>
        <v>3</v>
      </c>
    </row>
    <row r="694" spans="1:39">
      <c r="A694" s="147"/>
      <c r="B694" s="136"/>
      <c r="C694" s="136"/>
      <c r="D694" s="136"/>
      <c r="E694" s="137">
        <f>INT((F694-LOOKUP(F694,DATE(YEAR(F694)+{-1;0;1},1,3)-WEEKDAY(DATE(YEAR(F694)+{-1;0;1},1,3))+2))/7)+1</f>
        <v>15</v>
      </c>
      <c r="F694" s="131">
        <f t="shared" ref="F694" si="689">F692+1</f>
        <v>43202</v>
      </c>
      <c r="G694" s="132" t="s">
        <v>74</v>
      </c>
      <c r="H694" s="133"/>
      <c r="I694" s="133"/>
      <c r="J694" s="133"/>
      <c r="K694" s="133"/>
      <c r="L694" s="133"/>
      <c r="M694" s="133"/>
      <c r="N694" s="133"/>
      <c r="O694" s="133"/>
      <c r="P694" s="133"/>
      <c r="Q694" s="133"/>
      <c r="R694" s="133"/>
      <c r="S694" s="133"/>
      <c r="T694" s="133"/>
      <c r="U694" s="133"/>
      <c r="V694" s="133"/>
      <c r="W694" s="133"/>
      <c r="X694" s="133"/>
      <c r="Y694" s="133"/>
      <c r="Z694" s="133"/>
      <c r="AA694" s="133"/>
      <c r="AB694" s="133"/>
      <c r="AC694" s="133"/>
      <c r="AD694" s="133"/>
      <c r="AE694" s="133"/>
      <c r="AF694" s="133"/>
      <c r="AG694" s="133"/>
      <c r="AH694" s="133"/>
      <c r="AI694" s="133"/>
      <c r="AJ694" s="133"/>
      <c r="AK694" s="133"/>
      <c r="AL694" s="126"/>
      <c r="AM694" s="134">
        <f t="array" aca="1" ref="AM694" ca="1">IF(OR($F694=Fériés),0,IF(OR(TEXT(WEEKDAY($F694),"JJJJ")=Jours_chômés),1,3))</f>
        <v>3</v>
      </c>
    </row>
    <row r="695" spans="1:39">
      <c r="A695" s="147"/>
      <c r="B695" s="136"/>
      <c r="C695" s="136"/>
      <c r="D695" s="136"/>
      <c r="E695" s="137">
        <f>INT((F694-LOOKUP(F694,DATE(YEAR(F694)+{-1;0;1},1,3)-WEEKDAY(DATE(YEAR(F694)+{-1;0;1},1,3))+2))/7)+1</f>
        <v>15</v>
      </c>
      <c r="F695" s="138" t="str">
        <f ca="1">IF(ISERROR(VLOOKUP(F694,Fériés,1,FALSE)),PROPER(TEXT(F694,"JJJJ")),OFFSET(INDEX(Fériés,MATCH(F694,Fériés,0),),,1))</f>
        <v>Jeudi</v>
      </c>
      <c r="G695" s="139" t="s">
        <v>121</v>
      </c>
      <c r="H695" s="140"/>
      <c r="I695" s="140"/>
      <c r="J695" s="140"/>
      <c r="K695" s="140"/>
      <c r="L695" s="140"/>
      <c r="M695" s="140"/>
      <c r="N695" s="140"/>
      <c r="O695" s="140"/>
      <c r="P695" s="140"/>
      <c r="Q695" s="140"/>
      <c r="R695" s="140"/>
      <c r="S695" s="140"/>
      <c r="T695" s="140"/>
      <c r="U695" s="140"/>
      <c r="V695" s="140"/>
      <c r="W695" s="140"/>
      <c r="X695" s="140"/>
      <c r="Y695" s="140"/>
      <c r="Z695" s="140"/>
      <c r="AA695" s="140"/>
      <c r="AB695" s="140"/>
      <c r="AC695" s="140"/>
      <c r="AD695" s="140"/>
      <c r="AE695" s="140"/>
      <c r="AF695" s="140"/>
      <c r="AG695" s="140"/>
      <c r="AH695" s="140"/>
      <c r="AI695" s="140"/>
      <c r="AJ695" s="140"/>
      <c r="AK695" s="140"/>
      <c r="AL695" s="126"/>
      <c r="AM695" s="134">
        <f t="shared" ref="AM695:AM733" ca="1" si="690">AM694</f>
        <v>3</v>
      </c>
    </row>
    <row r="696" spans="1:39">
      <c r="A696" s="147"/>
      <c r="B696" s="136"/>
      <c r="C696" s="136"/>
      <c r="D696" s="136"/>
      <c r="E696" s="137">
        <f>INT((F696-LOOKUP(F696,DATE(YEAR(F696)+{-1;0;1},1,3)-WEEKDAY(DATE(YEAR(F696)+{-1;0;1},1,3))+2))/7)+1</f>
        <v>15</v>
      </c>
      <c r="F696" s="131">
        <f t="shared" ref="F696" si="691">F694+1</f>
        <v>43203</v>
      </c>
      <c r="G696" s="132" t="s">
        <v>74</v>
      </c>
      <c r="H696" s="133"/>
      <c r="I696" s="133"/>
      <c r="J696" s="133"/>
      <c r="K696" s="133"/>
      <c r="L696" s="133"/>
      <c r="M696" s="133"/>
      <c r="N696" s="133"/>
      <c r="O696" s="133"/>
      <c r="P696" s="133"/>
      <c r="Q696" s="133"/>
      <c r="R696" s="133"/>
      <c r="S696" s="133"/>
      <c r="T696" s="133"/>
      <c r="U696" s="133"/>
      <c r="V696" s="133"/>
      <c r="W696" s="133"/>
      <c r="X696" s="133"/>
      <c r="Y696" s="133"/>
      <c r="Z696" s="133"/>
      <c r="AA696" s="133"/>
      <c r="AB696" s="133"/>
      <c r="AC696" s="133"/>
      <c r="AD696" s="133"/>
      <c r="AE696" s="133"/>
      <c r="AF696" s="133"/>
      <c r="AG696" s="133"/>
      <c r="AH696" s="133"/>
      <c r="AI696" s="133"/>
      <c r="AJ696" s="133"/>
      <c r="AK696" s="133"/>
      <c r="AL696" s="126"/>
      <c r="AM696" s="134">
        <f t="array" aca="1" ref="AM696" ca="1">IF(OR($F696=Fériés),0,IF(OR(TEXT(WEEKDAY($F696),"JJJJ")=Jours_chômés),1,3))</f>
        <v>3</v>
      </c>
    </row>
    <row r="697" spans="1:39">
      <c r="A697" s="147"/>
      <c r="B697" s="136"/>
      <c r="C697" s="136"/>
      <c r="D697" s="136"/>
      <c r="E697" s="137">
        <f>INT((F696-LOOKUP(F696,DATE(YEAR(F696)+{-1;0;1},1,3)-WEEKDAY(DATE(YEAR(F696)+{-1;0;1},1,3))+2))/7)+1</f>
        <v>15</v>
      </c>
      <c r="F697" s="138" t="str">
        <f ca="1">IF(ISERROR(VLOOKUP(F696,Fériés,1,FALSE)),PROPER(TEXT(F696,"JJJJ")),OFFSET(INDEX(Fériés,MATCH(F696,Fériés,0),),,1))</f>
        <v>Vendredi</v>
      </c>
      <c r="G697" s="139" t="s">
        <v>121</v>
      </c>
      <c r="H697" s="140"/>
      <c r="I697" s="140"/>
      <c r="J697" s="140"/>
      <c r="K697" s="140"/>
      <c r="L697" s="140"/>
      <c r="M697" s="140"/>
      <c r="N697" s="140"/>
      <c r="O697" s="140"/>
      <c r="P697" s="140"/>
      <c r="Q697" s="140"/>
      <c r="R697" s="140"/>
      <c r="S697" s="140"/>
      <c r="T697" s="140"/>
      <c r="U697" s="140"/>
      <c r="V697" s="140"/>
      <c r="W697" s="140"/>
      <c r="X697" s="140"/>
      <c r="Y697" s="140"/>
      <c r="Z697" s="140"/>
      <c r="AA697" s="140"/>
      <c r="AB697" s="140"/>
      <c r="AC697" s="140"/>
      <c r="AD697" s="140"/>
      <c r="AE697" s="140"/>
      <c r="AF697" s="140"/>
      <c r="AG697" s="140"/>
      <c r="AH697" s="140"/>
      <c r="AI697" s="140"/>
      <c r="AJ697" s="140"/>
      <c r="AK697" s="140"/>
      <c r="AL697" s="126"/>
      <c r="AM697" s="134">
        <f t="shared" ref="AM697:AM733" ca="1" si="692">AM696</f>
        <v>3</v>
      </c>
    </row>
    <row r="698" spans="1:39">
      <c r="A698" s="147"/>
      <c r="B698" s="136"/>
      <c r="C698" s="136"/>
      <c r="D698" s="136"/>
      <c r="E698" s="137">
        <f>INT((F698-LOOKUP(F698,DATE(YEAR(F698)+{-1;0;1},1,3)-WEEKDAY(DATE(YEAR(F698)+{-1;0;1},1,3))+2))/7)+1</f>
        <v>15</v>
      </c>
      <c r="F698" s="131">
        <f t="shared" ref="F698" si="693">F696+1</f>
        <v>43204</v>
      </c>
      <c r="G698" s="132" t="s">
        <v>74</v>
      </c>
      <c r="H698" s="133"/>
      <c r="I698" s="133"/>
      <c r="J698" s="133"/>
      <c r="K698" s="133"/>
      <c r="L698" s="133"/>
      <c r="M698" s="133"/>
      <c r="N698" s="133"/>
      <c r="O698" s="133"/>
      <c r="P698" s="133"/>
      <c r="Q698" s="133"/>
      <c r="R698" s="133"/>
      <c r="S698" s="133"/>
      <c r="T698" s="133"/>
      <c r="U698" s="133"/>
      <c r="V698" s="133"/>
      <c r="W698" s="133"/>
      <c r="X698" s="133"/>
      <c r="Y698" s="133"/>
      <c r="Z698" s="133"/>
      <c r="AA698" s="133"/>
      <c r="AB698" s="133"/>
      <c r="AC698" s="133"/>
      <c r="AD698" s="133"/>
      <c r="AE698" s="133"/>
      <c r="AF698" s="133"/>
      <c r="AG698" s="133"/>
      <c r="AH698" s="133"/>
      <c r="AI698" s="133"/>
      <c r="AJ698" s="133"/>
      <c r="AK698" s="133"/>
      <c r="AL698" s="126"/>
      <c r="AM698" s="134">
        <f t="array" aca="1" ref="AM698" ca="1">IF(OR($F698=Fériés),0,IF(OR(TEXT(WEEKDAY($F698),"JJJJ")=Jours_chômés),1,3))</f>
        <v>1</v>
      </c>
    </row>
    <row r="699" spans="1:39">
      <c r="A699" s="147"/>
      <c r="B699" s="136"/>
      <c r="C699" s="136"/>
      <c r="D699" s="136"/>
      <c r="E699" s="137">
        <f>INT((F698-LOOKUP(F698,DATE(YEAR(F698)+{-1;0;1},1,3)-WEEKDAY(DATE(YEAR(F698)+{-1;0;1},1,3))+2))/7)+1</f>
        <v>15</v>
      </c>
      <c r="F699" s="138" t="str">
        <f ca="1">IF(ISERROR(VLOOKUP(F698,Fériés,1,FALSE)),PROPER(TEXT(F698,"JJJJ")),OFFSET(INDEX(Fériés,MATCH(F698,Fériés,0),),,1))</f>
        <v>Samedi</v>
      </c>
      <c r="G699" s="139" t="s">
        <v>121</v>
      </c>
      <c r="H699" s="140"/>
      <c r="I699" s="140"/>
      <c r="J699" s="140"/>
      <c r="K699" s="140"/>
      <c r="L699" s="140"/>
      <c r="M699" s="140"/>
      <c r="N699" s="140"/>
      <c r="O699" s="140"/>
      <c r="P699" s="140"/>
      <c r="Q699" s="140"/>
      <c r="R699" s="140"/>
      <c r="S699" s="140"/>
      <c r="T699" s="140"/>
      <c r="U699" s="140"/>
      <c r="V699" s="140"/>
      <c r="W699" s="140"/>
      <c r="X699" s="140"/>
      <c r="Y699" s="140"/>
      <c r="Z699" s="140"/>
      <c r="AA699" s="140"/>
      <c r="AB699" s="140"/>
      <c r="AC699" s="140"/>
      <c r="AD699" s="140"/>
      <c r="AE699" s="140"/>
      <c r="AF699" s="140"/>
      <c r="AG699" s="140"/>
      <c r="AH699" s="140"/>
      <c r="AI699" s="140"/>
      <c r="AJ699" s="140"/>
      <c r="AK699" s="140"/>
      <c r="AL699" s="126"/>
      <c r="AM699" s="134">
        <f t="shared" ref="AM699:AM733" ca="1" si="694">AM698</f>
        <v>1</v>
      </c>
    </row>
    <row r="700" spans="1:39">
      <c r="A700" s="147"/>
      <c r="B700" s="136"/>
      <c r="C700" s="136"/>
      <c r="D700" s="136"/>
      <c r="E700" s="137">
        <f>INT((F700-LOOKUP(F700,DATE(YEAR(F700)+{-1;0;1},1,3)-WEEKDAY(DATE(YEAR(F700)+{-1;0;1},1,3))+2))/7)+1</f>
        <v>15</v>
      </c>
      <c r="F700" s="131">
        <f t="shared" ref="F700" si="695">F698+1</f>
        <v>43205</v>
      </c>
      <c r="G700" s="132" t="s">
        <v>74</v>
      </c>
      <c r="H700" s="133"/>
      <c r="I700" s="133"/>
      <c r="J700" s="133"/>
      <c r="K700" s="133"/>
      <c r="L700" s="133"/>
      <c r="M700" s="133"/>
      <c r="N700" s="133"/>
      <c r="O700" s="133"/>
      <c r="P700" s="133"/>
      <c r="Q700" s="133"/>
      <c r="R700" s="133"/>
      <c r="S700" s="133"/>
      <c r="T700" s="133"/>
      <c r="U700" s="133"/>
      <c r="V700" s="133"/>
      <c r="W700" s="133"/>
      <c r="X700" s="133"/>
      <c r="Y700" s="133"/>
      <c r="Z700" s="133"/>
      <c r="AA700" s="133"/>
      <c r="AB700" s="133"/>
      <c r="AC700" s="133"/>
      <c r="AD700" s="133"/>
      <c r="AE700" s="133"/>
      <c r="AF700" s="133"/>
      <c r="AG700" s="133"/>
      <c r="AH700" s="133"/>
      <c r="AI700" s="133"/>
      <c r="AJ700" s="133"/>
      <c r="AK700" s="133"/>
      <c r="AL700" s="126"/>
      <c r="AM700" s="134">
        <f t="array" aca="1" ref="AM700" ca="1">IF(OR($F700=Fériés),0,IF(OR(TEXT(WEEKDAY($F700),"JJJJ")=Jours_chômés),1,3))</f>
        <v>1</v>
      </c>
    </row>
    <row r="701" spans="1:39">
      <c r="A701" s="147"/>
      <c r="B701" s="136"/>
      <c r="C701" s="136"/>
      <c r="D701" s="136"/>
      <c r="E701" s="137">
        <f>INT((F700-LOOKUP(F700,DATE(YEAR(F700)+{-1;0;1},1,3)-WEEKDAY(DATE(YEAR(F700)+{-1;0;1},1,3))+2))/7)+1</f>
        <v>15</v>
      </c>
      <c r="F701" s="138" t="str">
        <f ca="1">IF(ISERROR(VLOOKUP(F700,Fériés,1,FALSE)),PROPER(TEXT(F700,"JJJJ")),OFFSET(INDEX(Fériés,MATCH(F700,Fériés,0),),,1))</f>
        <v>Dimanche</v>
      </c>
      <c r="G701" s="139" t="s">
        <v>121</v>
      </c>
      <c r="H701" s="140"/>
      <c r="I701" s="140"/>
      <c r="J701" s="140"/>
      <c r="K701" s="140"/>
      <c r="L701" s="140"/>
      <c r="M701" s="140"/>
      <c r="N701" s="140"/>
      <c r="O701" s="140"/>
      <c r="P701" s="140"/>
      <c r="Q701" s="140"/>
      <c r="R701" s="140"/>
      <c r="S701" s="140"/>
      <c r="T701" s="140"/>
      <c r="U701" s="140"/>
      <c r="V701" s="140"/>
      <c r="W701" s="140"/>
      <c r="X701" s="140"/>
      <c r="Y701" s="140"/>
      <c r="Z701" s="140"/>
      <c r="AA701" s="140"/>
      <c r="AB701" s="140"/>
      <c r="AC701" s="140"/>
      <c r="AD701" s="140"/>
      <c r="AE701" s="140"/>
      <c r="AF701" s="140"/>
      <c r="AG701" s="140"/>
      <c r="AH701" s="140"/>
      <c r="AI701" s="140"/>
      <c r="AJ701" s="140"/>
      <c r="AK701" s="140"/>
      <c r="AL701" s="126"/>
      <c r="AM701" s="134">
        <f t="shared" ref="AM701:AM733" ca="1" si="696">AM700</f>
        <v>1</v>
      </c>
    </row>
    <row r="702" spans="1:39">
      <c r="A702" s="147"/>
      <c r="B702" s="136"/>
      <c r="C702" s="136"/>
      <c r="D702" s="136"/>
      <c r="E702" s="137">
        <f>INT((F702-LOOKUP(F702,DATE(YEAR(F702)+{-1;0;1},1,3)-WEEKDAY(DATE(YEAR(F702)+{-1;0;1},1,3))+2))/7)+1</f>
        <v>16</v>
      </c>
      <c r="F702" s="131">
        <f t="shared" ref="F702" si="697">F700+1</f>
        <v>43206</v>
      </c>
      <c r="G702" s="132" t="s">
        <v>74</v>
      </c>
      <c r="H702" s="133"/>
      <c r="I702" s="133"/>
      <c r="J702" s="133"/>
      <c r="K702" s="133"/>
      <c r="L702" s="133"/>
      <c r="M702" s="133"/>
      <c r="N702" s="133"/>
      <c r="O702" s="133"/>
      <c r="P702" s="133"/>
      <c r="Q702" s="133"/>
      <c r="R702" s="133"/>
      <c r="S702" s="133"/>
      <c r="T702" s="133"/>
      <c r="U702" s="133"/>
      <c r="V702" s="133"/>
      <c r="W702" s="133"/>
      <c r="X702" s="133"/>
      <c r="Y702" s="133"/>
      <c r="Z702" s="133"/>
      <c r="AA702" s="133"/>
      <c r="AB702" s="133"/>
      <c r="AC702" s="133"/>
      <c r="AD702" s="133"/>
      <c r="AE702" s="133"/>
      <c r="AF702" s="133"/>
      <c r="AG702" s="133"/>
      <c r="AH702" s="133"/>
      <c r="AI702" s="133"/>
      <c r="AJ702" s="133"/>
      <c r="AK702" s="133"/>
      <c r="AL702" s="126"/>
      <c r="AM702" s="134">
        <f t="array" aca="1" ref="AM702" ca="1">IF(OR($F702=Fériés),0,IF(OR(TEXT(WEEKDAY($F702),"JJJJ")=Jours_chômés),1,3))</f>
        <v>3</v>
      </c>
    </row>
    <row r="703" spans="1:39">
      <c r="A703" s="147"/>
      <c r="B703" s="136"/>
      <c r="C703" s="136"/>
      <c r="D703" s="136"/>
      <c r="E703" s="137">
        <f>INT((F702-LOOKUP(F702,DATE(YEAR(F702)+{-1;0;1},1,3)-WEEKDAY(DATE(YEAR(F702)+{-1;0;1},1,3))+2))/7)+1</f>
        <v>16</v>
      </c>
      <c r="F703" s="138" t="str">
        <f ca="1">IF(ISERROR(VLOOKUP(F702,Fériés,1,FALSE)),PROPER(TEXT(F702,"JJJJ")),OFFSET(INDEX(Fériés,MATCH(F702,Fériés,0),),,1))</f>
        <v>Lundi</v>
      </c>
      <c r="G703" s="139" t="s">
        <v>121</v>
      </c>
      <c r="H703" s="140"/>
      <c r="I703" s="140"/>
      <c r="J703" s="140"/>
      <c r="K703" s="140"/>
      <c r="L703" s="140"/>
      <c r="M703" s="140"/>
      <c r="N703" s="140"/>
      <c r="O703" s="140"/>
      <c r="P703" s="140"/>
      <c r="Q703" s="140"/>
      <c r="R703" s="140"/>
      <c r="S703" s="140"/>
      <c r="T703" s="140"/>
      <c r="U703" s="140"/>
      <c r="V703" s="140"/>
      <c r="W703" s="140"/>
      <c r="X703" s="140"/>
      <c r="Y703" s="140"/>
      <c r="Z703" s="140"/>
      <c r="AA703" s="140"/>
      <c r="AB703" s="140"/>
      <c r="AC703" s="140"/>
      <c r="AD703" s="140"/>
      <c r="AE703" s="140"/>
      <c r="AF703" s="140"/>
      <c r="AG703" s="140"/>
      <c r="AH703" s="140"/>
      <c r="AI703" s="140"/>
      <c r="AJ703" s="140"/>
      <c r="AK703" s="140"/>
      <c r="AL703" s="126"/>
      <c r="AM703" s="134">
        <f t="shared" ref="AM703:AM733" ca="1" si="698">AM702</f>
        <v>3</v>
      </c>
    </row>
    <row r="704" spans="1:39">
      <c r="A704" s="147"/>
      <c r="B704" s="136"/>
      <c r="C704" s="136"/>
      <c r="D704" s="136"/>
      <c r="E704" s="137">
        <f>INT((F704-LOOKUP(F704,DATE(YEAR(F704)+{-1;0;1},1,3)-WEEKDAY(DATE(YEAR(F704)+{-1;0;1},1,3))+2))/7)+1</f>
        <v>16</v>
      </c>
      <c r="F704" s="131">
        <f t="shared" ref="F704" si="699">F702+1</f>
        <v>43207</v>
      </c>
      <c r="G704" s="132" t="s">
        <v>74</v>
      </c>
      <c r="H704" s="133"/>
      <c r="I704" s="133"/>
      <c r="J704" s="133"/>
      <c r="K704" s="133"/>
      <c r="L704" s="133"/>
      <c r="M704" s="133"/>
      <c r="N704" s="133"/>
      <c r="O704" s="133"/>
      <c r="P704" s="133"/>
      <c r="Q704" s="133"/>
      <c r="R704" s="133"/>
      <c r="S704" s="133"/>
      <c r="T704" s="133"/>
      <c r="U704" s="133"/>
      <c r="V704" s="133"/>
      <c r="W704" s="133"/>
      <c r="X704" s="133"/>
      <c r="Y704" s="133"/>
      <c r="Z704" s="133"/>
      <c r="AA704" s="133"/>
      <c r="AB704" s="133"/>
      <c r="AC704" s="133"/>
      <c r="AD704" s="133"/>
      <c r="AE704" s="133"/>
      <c r="AF704" s="133"/>
      <c r="AG704" s="133"/>
      <c r="AH704" s="133"/>
      <c r="AI704" s="133"/>
      <c r="AJ704" s="133"/>
      <c r="AK704" s="133"/>
      <c r="AL704" s="126"/>
      <c r="AM704" s="134">
        <f t="array" aca="1" ref="AM704" ca="1">IF(OR($F704=Fériés),0,IF(OR(TEXT(WEEKDAY($F704),"JJJJ")=Jours_chômés),1,3))</f>
        <v>3</v>
      </c>
    </row>
    <row r="705" spans="1:39">
      <c r="A705" s="147"/>
      <c r="B705" s="136"/>
      <c r="C705" s="136"/>
      <c r="D705" s="136"/>
      <c r="E705" s="137">
        <f>INT((F704-LOOKUP(F704,DATE(YEAR(F704)+{-1;0;1},1,3)-WEEKDAY(DATE(YEAR(F704)+{-1;0;1},1,3))+2))/7)+1</f>
        <v>16</v>
      </c>
      <c r="F705" s="138" t="str">
        <f ca="1">IF(ISERROR(VLOOKUP(F704,Fériés,1,FALSE)),PROPER(TEXT(F704,"JJJJ")),OFFSET(INDEX(Fériés,MATCH(F704,Fériés,0),),,1))</f>
        <v>Mardi</v>
      </c>
      <c r="G705" s="139" t="s">
        <v>121</v>
      </c>
      <c r="H705" s="140"/>
      <c r="I705" s="140"/>
      <c r="J705" s="140"/>
      <c r="K705" s="140"/>
      <c r="L705" s="140"/>
      <c r="M705" s="140"/>
      <c r="N705" s="140"/>
      <c r="O705" s="140"/>
      <c r="P705" s="140"/>
      <c r="Q705" s="140"/>
      <c r="R705" s="140"/>
      <c r="S705" s="140"/>
      <c r="T705" s="140"/>
      <c r="U705" s="140"/>
      <c r="V705" s="140"/>
      <c r="W705" s="140"/>
      <c r="X705" s="140"/>
      <c r="Y705" s="140"/>
      <c r="Z705" s="140"/>
      <c r="AA705" s="140"/>
      <c r="AB705" s="140"/>
      <c r="AC705" s="140"/>
      <c r="AD705" s="140"/>
      <c r="AE705" s="140"/>
      <c r="AF705" s="140"/>
      <c r="AG705" s="140"/>
      <c r="AH705" s="140"/>
      <c r="AI705" s="140"/>
      <c r="AJ705" s="140"/>
      <c r="AK705" s="140"/>
      <c r="AL705" s="126"/>
      <c r="AM705" s="134">
        <f t="shared" ref="AM705:AM733" ca="1" si="700">AM704</f>
        <v>3</v>
      </c>
    </row>
    <row r="706" spans="1:39">
      <c r="A706" s="147"/>
      <c r="B706" s="136"/>
      <c r="C706" s="136"/>
      <c r="D706" s="136"/>
      <c r="E706" s="137">
        <f>INT((F706-LOOKUP(F706,DATE(YEAR(F706)+{-1;0;1},1,3)-WEEKDAY(DATE(YEAR(F706)+{-1;0;1},1,3))+2))/7)+1</f>
        <v>16</v>
      </c>
      <c r="F706" s="131">
        <f t="shared" ref="F706" si="701">F704+1</f>
        <v>43208</v>
      </c>
      <c r="G706" s="132" t="s">
        <v>74</v>
      </c>
      <c r="H706" s="133"/>
      <c r="I706" s="133"/>
      <c r="J706" s="133"/>
      <c r="K706" s="133"/>
      <c r="L706" s="133"/>
      <c r="M706" s="133"/>
      <c r="N706" s="133"/>
      <c r="O706" s="133"/>
      <c r="P706" s="133"/>
      <c r="Q706" s="133"/>
      <c r="R706" s="133"/>
      <c r="S706" s="133"/>
      <c r="T706" s="133"/>
      <c r="U706" s="133"/>
      <c r="V706" s="133"/>
      <c r="W706" s="133"/>
      <c r="X706" s="133"/>
      <c r="Y706" s="133"/>
      <c r="Z706" s="133"/>
      <c r="AA706" s="133"/>
      <c r="AB706" s="133"/>
      <c r="AC706" s="133"/>
      <c r="AD706" s="133"/>
      <c r="AE706" s="133"/>
      <c r="AF706" s="133"/>
      <c r="AG706" s="133"/>
      <c r="AH706" s="133"/>
      <c r="AI706" s="133"/>
      <c r="AJ706" s="133"/>
      <c r="AK706" s="133"/>
      <c r="AL706" s="126"/>
      <c r="AM706" s="134">
        <f t="array" aca="1" ref="AM706" ca="1">IF(OR($F706=Fériés),0,IF(OR(TEXT(WEEKDAY($F706),"JJJJ")=Jours_chômés),1,3))</f>
        <v>3</v>
      </c>
    </row>
    <row r="707" spans="1:39">
      <c r="A707" s="147"/>
      <c r="B707" s="136"/>
      <c r="C707" s="136"/>
      <c r="D707" s="136"/>
      <c r="E707" s="137">
        <f>INT((F706-LOOKUP(F706,DATE(YEAR(F706)+{-1;0;1},1,3)-WEEKDAY(DATE(YEAR(F706)+{-1;0;1},1,3))+2))/7)+1</f>
        <v>16</v>
      </c>
      <c r="F707" s="138" t="str">
        <f ca="1">IF(ISERROR(VLOOKUP(F706,Fériés,1,FALSE)),PROPER(TEXT(F706,"JJJJ")),OFFSET(INDEX(Fériés,MATCH(F706,Fériés,0),),,1))</f>
        <v>Mercredi</v>
      </c>
      <c r="G707" s="139" t="s">
        <v>121</v>
      </c>
      <c r="H707" s="140"/>
      <c r="I707" s="140"/>
      <c r="J707" s="140"/>
      <c r="K707" s="140"/>
      <c r="L707" s="140"/>
      <c r="M707" s="140"/>
      <c r="N707" s="140"/>
      <c r="O707" s="140"/>
      <c r="P707" s="140"/>
      <c r="Q707" s="140"/>
      <c r="R707" s="140"/>
      <c r="S707" s="140"/>
      <c r="T707" s="140"/>
      <c r="U707" s="140"/>
      <c r="V707" s="140"/>
      <c r="W707" s="140"/>
      <c r="X707" s="140"/>
      <c r="Y707" s="140"/>
      <c r="Z707" s="140"/>
      <c r="AA707" s="140"/>
      <c r="AB707" s="140"/>
      <c r="AC707" s="140"/>
      <c r="AD707" s="140"/>
      <c r="AE707" s="140"/>
      <c r="AF707" s="140"/>
      <c r="AG707" s="140"/>
      <c r="AH707" s="140"/>
      <c r="AI707" s="140"/>
      <c r="AJ707" s="140"/>
      <c r="AK707" s="140"/>
      <c r="AL707" s="126"/>
      <c r="AM707" s="134">
        <f t="shared" ref="AM707:AM733" ca="1" si="702">AM706</f>
        <v>3</v>
      </c>
    </row>
    <row r="708" spans="1:39">
      <c r="A708" s="147"/>
      <c r="B708" s="136"/>
      <c r="C708" s="136"/>
      <c r="D708" s="136"/>
      <c r="E708" s="137">
        <f>INT((F708-LOOKUP(F708,DATE(YEAR(F708)+{-1;0;1},1,3)-WEEKDAY(DATE(YEAR(F708)+{-1;0;1},1,3))+2))/7)+1</f>
        <v>16</v>
      </c>
      <c r="F708" s="131">
        <f t="shared" ref="F708" si="703">F706+1</f>
        <v>43209</v>
      </c>
      <c r="G708" s="132" t="s">
        <v>74</v>
      </c>
      <c r="H708" s="133"/>
      <c r="I708" s="133"/>
      <c r="J708" s="133"/>
      <c r="K708" s="133"/>
      <c r="L708" s="133"/>
      <c r="M708" s="133"/>
      <c r="N708" s="133"/>
      <c r="O708" s="133"/>
      <c r="P708" s="133"/>
      <c r="Q708" s="133"/>
      <c r="R708" s="133"/>
      <c r="S708" s="133"/>
      <c r="T708" s="133"/>
      <c r="U708" s="133"/>
      <c r="V708" s="133"/>
      <c r="W708" s="133"/>
      <c r="X708" s="133"/>
      <c r="Y708" s="133"/>
      <c r="Z708" s="133"/>
      <c r="AA708" s="133"/>
      <c r="AB708" s="133"/>
      <c r="AC708" s="133"/>
      <c r="AD708" s="133"/>
      <c r="AE708" s="133"/>
      <c r="AF708" s="133"/>
      <c r="AG708" s="133"/>
      <c r="AH708" s="133"/>
      <c r="AI708" s="133"/>
      <c r="AJ708" s="133"/>
      <c r="AK708" s="133"/>
      <c r="AL708" s="126"/>
      <c r="AM708" s="134">
        <f t="array" aca="1" ref="AM708" ca="1">IF(OR($F708=Fériés),0,IF(OR(TEXT(WEEKDAY($F708),"JJJJ")=Jours_chômés),1,3))</f>
        <v>3</v>
      </c>
    </row>
    <row r="709" spans="1:39">
      <c r="A709" s="147"/>
      <c r="B709" s="136"/>
      <c r="C709" s="136"/>
      <c r="D709" s="136"/>
      <c r="E709" s="137">
        <f>INT((F708-LOOKUP(F708,DATE(YEAR(F708)+{-1;0;1},1,3)-WEEKDAY(DATE(YEAR(F708)+{-1;0;1},1,3))+2))/7)+1</f>
        <v>16</v>
      </c>
      <c r="F709" s="138" t="str">
        <f ca="1">IF(ISERROR(VLOOKUP(F708,Fériés,1,FALSE)),PROPER(TEXT(F708,"JJJJ")),OFFSET(INDEX(Fériés,MATCH(F708,Fériés,0),),,1))</f>
        <v>Jeudi</v>
      </c>
      <c r="G709" s="139" t="s">
        <v>121</v>
      </c>
      <c r="H709" s="140"/>
      <c r="I709" s="140"/>
      <c r="J709" s="140"/>
      <c r="K709" s="140"/>
      <c r="L709" s="140"/>
      <c r="M709" s="140"/>
      <c r="N709" s="140"/>
      <c r="O709" s="140"/>
      <c r="P709" s="140"/>
      <c r="Q709" s="140"/>
      <c r="R709" s="140"/>
      <c r="S709" s="140"/>
      <c r="T709" s="140"/>
      <c r="U709" s="140"/>
      <c r="V709" s="140"/>
      <c r="W709" s="140"/>
      <c r="X709" s="140"/>
      <c r="Y709" s="140"/>
      <c r="Z709" s="140"/>
      <c r="AA709" s="140"/>
      <c r="AB709" s="140"/>
      <c r="AC709" s="140"/>
      <c r="AD709" s="140"/>
      <c r="AE709" s="140"/>
      <c r="AF709" s="140"/>
      <c r="AG709" s="140"/>
      <c r="AH709" s="140"/>
      <c r="AI709" s="140"/>
      <c r="AJ709" s="140"/>
      <c r="AK709" s="140"/>
      <c r="AL709" s="126"/>
      <c r="AM709" s="134">
        <f t="shared" ref="AM709:AM733" ca="1" si="704">AM708</f>
        <v>3</v>
      </c>
    </row>
    <row r="710" spans="1:39">
      <c r="A710" s="147"/>
      <c r="B710" s="136"/>
      <c r="C710" s="136"/>
      <c r="D710" s="136"/>
      <c r="E710" s="137">
        <f>INT((F710-LOOKUP(F710,DATE(YEAR(F710)+{-1;0;1},1,3)-WEEKDAY(DATE(YEAR(F710)+{-1;0;1},1,3))+2))/7)+1</f>
        <v>16</v>
      </c>
      <c r="F710" s="131">
        <f t="shared" ref="F710" si="705">F708+1</f>
        <v>43210</v>
      </c>
      <c r="G710" s="132" t="s">
        <v>74</v>
      </c>
      <c r="H710" s="133"/>
      <c r="I710" s="133"/>
      <c r="J710" s="133"/>
      <c r="K710" s="133"/>
      <c r="L710" s="133"/>
      <c r="M710" s="133"/>
      <c r="N710" s="133"/>
      <c r="O710" s="133"/>
      <c r="P710" s="133"/>
      <c r="Q710" s="133"/>
      <c r="R710" s="133"/>
      <c r="S710" s="133"/>
      <c r="T710" s="133"/>
      <c r="U710" s="133"/>
      <c r="V710" s="133"/>
      <c r="W710" s="133"/>
      <c r="X710" s="133"/>
      <c r="Y710" s="133"/>
      <c r="Z710" s="133"/>
      <c r="AA710" s="133"/>
      <c r="AB710" s="133"/>
      <c r="AC710" s="133"/>
      <c r="AD710" s="133"/>
      <c r="AE710" s="133"/>
      <c r="AF710" s="133"/>
      <c r="AG710" s="133"/>
      <c r="AH710" s="133"/>
      <c r="AI710" s="133"/>
      <c r="AJ710" s="133"/>
      <c r="AK710" s="133"/>
      <c r="AL710" s="126"/>
      <c r="AM710" s="134">
        <f t="array" aca="1" ref="AM710" ca="1">IF(OR($F710=Fériés),0,IF(OR(TEXT(WEEKDAY($F710),"JJJJ")=Jours_chômés),1,3))</f>
        <v>3</v>
      </c>
    </row>
    <row r="711" spans="1:39">
      <c r="A711" s="147"/>
      <c r="B711" s="136"/>
      <c r="C711" s="136"/>
      <c r="D711" s="136"/>
      <c r="E711" s="137">
        <f>INT((F710-LOOKUP(F710,DATE(YEAR(F710)+{-1;0;1},1,3)-WEEKDAY(DATE(YEAR(F710)+{-1;0;1},1,3))+2))/7)+1</f>
        <v>16</v>
      </c>
      <c r="F711" s="138" t="str">
        <f ca="1">IF(ISERROR(VLOOKUP(F710,Fériés,1,FALSE)),PROPER(TEXT(F710,"JJJJ")),OFFSET(INDEX(Fériés,MATCH(F710,Fériés,0),),,1))</f>
        <v>Vendredi</v>
      </c>
      <c r="G711" s="139" t="s">
        <v>121</v>
      </c>
      <c r="H711" s="140"/>
      <c r="I711" s="140"/>
      <c r="J711" s="140"/>
      <c r="K711" s="140"/>
      <c r="L711" s="140"/>
      <c r="M711" s="140"/>
      <c r="N711" s="140"/>
      <c r="O711" s="140"/>
      <c r="P711" s="140"/>
      <c r="Q711" s="140"/>
      <c r="R711" s="140"/>
      <c r="S711" s="140"/>
      <c r="T711" s="140"/>
      <c r="U711" s="140"/>
      <c r="V711" s="140"/>
      <c r="W711" s="140"/>
      <c r="X711" s="140"/>
      <c r="Y711" s="140"/>
      <c r="Z711" s="140"/>
      <c r="AA711" s="140"/>
      <c r="AB711" s="140"/>
      <c r="AC711" s="140"/>
      <c r="AD711" s="140"/>
      <c r="AE711" s="140"/>
      <c r="AF711" s="140"/>
      <c r="AG711" s="140"/>
      <c r="AH711" s="140"/>
      <c r="AI711" s="140"/>
      <c r="AJ711" s="140"/>
      <c r="AK711" s="140"/>
      <c r="AL711" s="126"/>
      <c r="AM711" s="134">
        <f t="shared" ref="AM711:AM733" ca="1" si="706">AM710</f>
        <v>3</v>
      </c>
    </row>
    <row r="712" spans="1:39">
      <c r="A712" s="147"/>
      <c r="B712" s="136"/>
      <c r="C712" s="136"/>
      <c r="D712" s="136"/>
      <c r="E712" s="137">
        <f>INT((F712-LOOKUP(F712,DATE(YEAR(F712)+{-1;0;1},1,3)-WEEKDAY(DATE(YEAR(F712)+{-1;0;1},1,3))+2))/7)+1</f>
        <v>16</v>
      </c>
      <c r="F712" s="131">
        <f t="shared" ref="F712" si="707">F710+1</f>
        <v>43211</v>
      </c>
      <c r="G712" s="132" t="s">
        <v>74</v>
      </c>
      <c r="H712" s="133"/>
      <c r="I712" s="133"/>
      <c r="J712" s="133"/>
      <c r="K712" s="133"/>
      <c r="L712" s="133"/>
      <c r="M712" s="133"/>
      <c r="N712" s="133"/>
      <c r="O712" s="133"/>
      <c r="P712" s="133"/>
      <c r="Q712" s="133"/>
      <c r="R712" s="133"/>
      <c r="S712" s="133"/>
      <c r="T712" s="133"/>
      <c r="U712" s="133"/>
      <c r="V712" s="133"/>
      <c r="W712" s="133"/>
      <c r="X712" s="133"/>
      <c r="Y712" s="133"/>
      <c r="Z712" s="133"/>
      <c r="AA712" s="133"/>
      <c r="AB712" s="133"/>
      <c r="AC712" s="133"/>
      <c r="AD712" s="133"/>
      <c r="AE712" s="133"/>
      <c r="AF712" s="133"/>
      <c r="AG712" s="133"/>
      <c r="AH712" s="133"/>
      <c r="AI712" s="133"/>
      <c r="AJ712" s="133"/>
      <c r="AK712" s="133"/>
      <c r="AL712" s="126"/>
      <c r="AM712" s="134">
        <f t="array" aca="1" ref="AM712" ca="1">IF(OR($F712=Fériés),0,IF(OR(TEXT(WEEKDAY($F712),"JJJJ")=Jours_chômés),1,3))</f>
        <v>1</v>
      </c>
    </row>
    <row r="713" spans="1:39">
      <c r="A713" s="147"/>
      <c r="B713" s="136"/>
      <c r="C713" s="136"/>
      <c r="D713" s="136"/>
      <c r="E713" s="137">
        <f>INT((F712-LOOKUP(F712,DATE(YEAR(F712)+{-1;0;1},1,3)-WEEKDAY(DATE(YEAR(F712)+{-1;0;1},1,3))+2))/7)+1</f>
        <v>16</v>
      </c>
      <c r="F713" s="138" t="str">
        <f ca="1">IF(ISERROR(VLOOKUP(F712,Fériés,1,FALSE)),PROPER(TEXT(F712,"JJJJ")),OFFSET(INDEX(Fériés,MATCH(F712,Fériés,0),),,1))</f>
        <v>Samedi</v>
      </c>
      <c r="G713" s="139" t="s">
        <v>121</v>
      </c>
      <c r="H713" s="140"/>
      <c r="I713" s="140"/>
      <c r="J713" s="140"/>
      <c r="K713" s="140"/>
      <c r="L713" s="140"/>
      <c r="M713" s="140"/>
      <c r="N713" s="140"/>
      <c r="O713" s="140"/>
      <c r="P713" s="140"/>
      <c r="Q713" s="140"/>
      <c r="R713" s="140"/>
      <c r="S713" s="140"/>
      <c r="T713" s="140"/>
      <c r="U713" s="140"/>
      <c r="V713" s="140"/>
      <c r="W713" s="140"/>
      <c r="X713" s="140"/>
      <c r="Y713" s="140"/>
      <c r="Z713" s="140"/>
      <c r="AA713" s="140"/>
      <c r="AB713" s="140"/>
      <c r="AC713" s="140"/>
      <c r="AD713" s="140"/>
      <c r="AE713" s="140"/>
      <c r="AF713" s="140"/>
      <c r="AG713" s="140"/>
      <c r="AH713" s="140"/>
      <c r="AI713" s="140"/>
      <c r="AJ713" s="140"/>
      <c r="AK713" s="140"/>
      <c r="AL713" s="126"/>
      <c r="AM713" s="134">
        <f t="shared" ref="AM713:AM733" ca="1" si="708">AM712</f>
        <v>1</v>
      </c>
    </row>
    <row r="714" spans="1:39">
      <c r="A714" s="147"/>
      <c r="B714" s="136"/>
      <c r="C714" s="136"/>
      <c r="D714" s="136"/>
      <c r="E714" s="137">
        <f>INT((F714-LOOKUP(F714,DATE(YEAR(F714)+{-1;0;1},1,3)-WEEKDAY(DATE(YEAR(F714)+{-1;0;1},1,3))+2))/7)+1</f>
        <v>16</v>
      </c>
      <c r="F714" s="131">
        <f t="shared" ref="F714" si="709">F712+1</f>
        <v>43212</v>
      </c>
      <c r="G714" s="132" t="s">
        <v>74</v>
      </c>
      <c r="H714" s="133"/>
      <c r="I714" s="133"/>
      <c r="J714" s="133"/>
      <c r="K714" s="133"/>
      <c r="L714" s="133"/>
      <c r="M714" s="133"/>
      <c r="N714" s="133"/>
      <c r="O714" s="133"/>
      <c r="P714" s="133"/>
      <c r="Q714" s="133"/>
      <c r="R714" s="133"/>
      <c r="S714" s="133"/>
      <c r="T714" s="133"/>
      <c r="U714" s="133"/>
      <c r="V714" s="133"/>
      <c r="W714" s="133"/>
      <c r="X714" s="133"/>
      <c r="Y714" s="133"/>
      <c r="Z714" s="133"/>
      <c r="AA714" s="133"/>
      <c r="AB714" s="133"/>
      <c r="AC714" s="133"/>
      <c r="AD714" s="133"/>
      <c r="AE714" s="133"/>
      <c r="AF714" s="133"/>
      <c r="AG714" s="133"/>
      <c r="AH714" s="133"/>
      <c r="AI714" s="133"/>
      <c r="AJ714" s="133"/>
      <c r="AK714" s="133"/>
      <c r="AL714" s="126"/>
      <c r="AM714" s="134">
        <f t="array" aca="1" ref="AM714" ca="1">IF(OR($F714=Fériés),0,IF(OR(TEXT(WEEKDAY($F714),"JJJJ")=Jours_chômés),1,3))</f>
        <v>1</v>
      </c>
    </row>
    <row r="715" spans="1:39">
      <c r="A715" s="147"/>
      <c r="B715" s="136"/>
      <c r="C715" s="136"/>
      <c r="D715" s="136"/>
      <c r="E715" s="137">
        <f>INT((F714-LOOKUP(F714,DATE(YEAR(F714)+{-1;0;1},1,3)-WEEKDAY(DATE(YEAR(F714)+{-1;0;1},1,3))+2))/7)+1</f>
        <v>16</v>
      </c>
      <c r="F715" s="138" t="str">
        <f ca="1">IF(ISERROR(VLOOKUP(F714,Fériés,1,FALSE)),PROPER(TEXT(F714,"JJJJ")),OFFSET(INDEX(Fériés,MATCH(F714,Fériés,0),),,1))</f>
        <v>Dimanche</v>
      </c>
      <c r="G715" s="139" t="s">
        <v>121</v>
      </c>
      <c r="H715" s="140"/>
      <c r="I715" s="140"/>
      <c r="J715" s="140"/>
      <c r="K715" s="140"/>
      <c r="L715" s="140"/>
      <c r="M715" s="140"/>
      <c r="N715" s="140"/>
      <c r="O715" s="140"/>
      <c r="P715" s="140"/>
      <c r="Q715" s="140"/>
      <c r="R715" s="140"/>
      <c r="S715" s="140"/>
      <c r="T715" s="140"/>
      <c r="U715" s="140"/>
      <c r="V715" s="140"/>
      <c r="W715" s="140"/>
      <c r="X715" s="140"/>
      <c r="Y715" s="140"/>
      <c r="Z715" s="140"/>
      <c r="AA715" s="140"/>
      <c r="AB715" s="140"/>
      <c r="AC715" s="140"/>
      <c r="AD715" s="140"/>
      <c r="AE715" s="140"/>
      <c r="AF715" s="140"/>
      <c r="AG715" s="140"/>
      <c r="AH715" s="140"/>
      <c r="AI715" s="140"/>
      <c r="AJ715" s="140"/>
      <c r="AK715" s="140"/>
      <c r="AL715" s="126"/>
      <c r="AM715" s="134">
        <f t="shared" ref="AM715:AM733" ca="1" si="710">AM714</f>
        <v>1</v>
      </c>
    </row>
    <row r="716" spans="1:39">
      <c r="A716" s="135"/>
      <c r="B716" s="136"/>
      <c r="C716" s="136"/>
      <c r="D716" s="136"/>
      <c r="E716" s="137">
        <f>INT((F716-LOOKUP(F716,DATE(YEAR(F716)+{-1;0;1},1,3)-WEEKDAY(DATE(YEAR(F716)+{-1;0;1},1,3))+2))/7)+1</f>
        <v>17</v>
      </c>
      <c r="F716" s="131">
        <f t="shared" ref="F716" si="711">F714+1</f>
        <v>43213</v>
      </c>
      <c r="G716" s="132" t="s">
        <v>74</v>
      </c>
      <c r="H716" s="133"/>
      <c r="I716" s="133"/>
      <c r="J716" s="133"/>
      <c r="K716" s="133"/>
      <c r="L716" s="133"/>
      <c r="M716" s="133"/>
      <c r="N716" s="133"/>
      <c r="O716" s="133"/>
      <c r="P716" s="133"/>
      <c r="Q716" s="133"/>
      <c r="R716" s="133"/>
      <c r="S716" s="133"/>
      <c r="T716" s="133"/>
      <c r="U716" s="133"/>
      <c r="V716" s="133"/>
      <c r="W716" s="133"/>
      <c r="X716" s="133"/>
      <c r="Y716" s="133"/>
      <c r="Z716" s="133"/>
      <c r="AA716" s="133"/>
      <c r="AB716" s="133"/>
      <c r="AC716" s="133"/>
      <c r="AD716" s="133"/>
      <c r="AE716" s="133"/>
      <c r="AF716" s="133"/>
      <c r="AG716" s="133"/>
      <c r="AH716" s="133"/>
      <c r="AI716" s="133"/>
      <c r="AJ716" s="133"/>
      <c r="AK716" s="133"/>
      <c r="AL716" s="126"/>
      <c r="AM716" s="134">
        <f t="array" aca="1" ref="AM716" ca="1">IF(OR($F716=Fériés),0,IF(OR(TEXT(WEEKDAY($F716),"JJJJ")=Jours_chômés),1,3))</f>
        <v>3</v>
      </c>
    </row>
    <row r="717" spans="1:39">
      <c r="A717" s="135"/>
      <c r="B717" s="136"/>
      <c r="C717" s="136"/>
      <c r="D717" s="136"/>
      <c r="E717" s="137">
        <f>INT((F716-LOOKUP(F716,DATE(YEAR(F716)+{-1;0;1},1,3)-WEEKDAY(DATE(YEAR(F716)+{-1;0;1},1,3))+2))/7)+1</f>
        <v>17</v>
      </c>
      <c r="F717" s="138" t="str">
        <f ca="1">IF(ISERROR(VLOOKUP(F716,Fériés,1,FALSE)),PROPER(TEXT(F716,"JJJJ")),OFFSET(INDEX(Fériés,MATCH(F716,Fériés,0),),,1))</f>
        <v>Lundi</v>
      </c>
      <c r="G717" s="139" t="s">
        <v>121</v>
      </c>
      <c r="H717" s="140"/>
      <c r="I717" s="140"/>
      <c r="J717" s="140"/>
      <c r="K717" s="140"/>
      <c r="L717" s="140"/>
      <c r="M717" s="140"/>
      <c r="N717" s="140"/>
      <c r="O717" s="140"/>
      <c r="P717" s="140"/>
      <c r="Q717" s="140"/>
      <c r="R717" s="140"/>
      <c r="S717" s="140"/>
      <c r="T717" s="140"/>
      <c r="U717" s="140"/>
      <c r="V717" s="140"/>
      <c r="W717" s="140"/>
      <c r="X717" s="140"/>
      <c r="Y717" s="140"/>
      <c r="Z717" s="140"/>
      <c r="AA717" s="140"/>
      <c r="AB717" s="140"/>
      <c r="AC717" s="140"/>
      <c r="AD717" s="140"/>
      <c r="AE717" s="140"/>
      <c r="AF717" s="140"/>
      <c r="AG717" s="140"/>
      <c r="AH717" s="140"/>
      <c r="AI717" s="140"/>
      <c r="AJ717" s="140"/>
      <c r="AK717" s="140"/>
      <c r="AL717" s="126"/>
      <c r="AM717" s="134">
        <f t="shared" ref="AM717:AM733" ca="1" si="712">AM716</f>
        <v>3</v>
      </c>
    </row>
    <row r="718" spans="1:39">
      <c r="A718" s="135"/>
      <c r="B718" s="136"/>
      <c r="C718" s="136"/>
      <c r="D718" s="136"/>
      <c r="E718" s="137">
        <f>INT((F718-LOOKUP(F718,DATE(YEAR(F718)+{-1;0;1},1,3)-WEEKDAY(DATE(YEAR(F718)+{-1;0;1},1,3))+2))/7)+1</f>
        <v>17</v>
      </c>
      <c r="F718" s="131">
        <f t="shared" ref="F718" si="713">F716+1</f>
        <v>43214</v>
      </c>
      <c r="G718" s="132" t="s">
        <v>74</v>
      </c>
      <c r="H718" s="133"/>
      <c r="I718" s="133"/>
      <c r="J718" s="133"/>
      <c r="K718" s="133"/>
      <c r="L718" s="133"/>
      <c r="M718" s="133"/>
      <c r="N718" s="133"/>
      <c r="O718" s="133"/>
      <c r="P718" s="133"/>
      <c r="Q718" s="133"/>
      <c r="R718" s="133"/>
      <c r="S718" s="133"/>
      <c r="T718" s="133"/>
      <c r="U718" s="133"/>
      <c r="V718" s="133"/>
      <c r="W718" s="133"/>
      <c r="X718" s="133"/>
      <c r="Y718" s="133"/>
      <c r="Z718" s="133"/>
      <c r="AA718" s="133"/>
      <c r="AB718" s="133"/>
      <c r="AC718" s="133"/>
      <c r="AD718" s="133"/>
      <c r="AE718" s="133"/>
      <c r="AF718" s="133"/>
      <c r="AG718" s="133"/>
      <c r="AH718" s="133"/>
      <c r="AI718" s="133"/>
      <c r="AJ718" s="133"/>
      <c r="AK718" s="133"/>
      <c r="AL718" s="126"/>
      <c r="AM718" s="134">
        <f t="array" aca="1" ref="AM718" ca="1">IF(OR($F718=Fériés),0,IF(OR(TEXT(WEEKDAY($F718),"JJJJ")=Jours_chômés),1,3))</f>
        <v>3</v>
      </c>
    </row>
    <row r="719" spans="1:39">
      <c r="A719" s="135"/>
      <c r="B719" s="136"/>
      <c r="C719" s="136"/>
      <c r="D719" s="136"/>
      <c r="E719" s="137">
        <f>INT((F718-LOOKUP(F718,DATE(YEAR(F718)+{-1;0;1},1,3)-WEEKDAY(DATE(YEAR(F718)+{-1;0;1},1,3))+2))/7)+1</f>
        <v>17</v>
      </c>
      <c r="F719" s="138" t="str">
        <f ca="1">IF(ISERROR(VLOOKUP(F718,Fériés,1,FALSE)),PROPER(TEXT(F718,"JJJJ")),OFFSET(INDEX(Fériés,MATCH(F718,Fériés,0),),,1))</f>
        <v>Mardi</v>
      </c>
      <c r="G719" s="139" t="s">
        <v>121</v>
      </c>
      <c r="H719" s="140"/>
      <c r="I719" s="140"/>
      <c r="J719" s="140"/>
      <c r="K719" s="140"/>
      <c r="L719" s="140"/>
      <c r="M719" s="140"/>
      <c r="N719" s="140"/>
      <c r="O719" s="140"/>
      <c r="P719" s="140"/>
      <c r="Q719" s="140"/>
      <c r="R719" s="140"/>
      <c r="S719" s="140"/>
      <c r="T719" s="140"/>
      <c r="U719" s="140"/>
      <c r="V719" s="140"/>
      <c r="W719" s="140"/>
      <c r="X719" s="140"/>
      <c r="Y719" s="140"/>
      <c r="Z719" s="140"/>
      <c r="AA719" s="140"/>
      <c r="AB719" s="140"/>
      <c r="AC719" s="140"/>
      <c r="AD719" s="140"/>
      <c r="AE719" s="140"/>
      <c r="AF719" s="140"/>
      <c r="AG719" s="140"/>
      <c r="AH719" s="140"/>
      <c r="AI719" s="140"/>
      <c r="AJ719" s="140"/>
      <c r="AK719" s="140"/>
      <c r="AL719" s="126"/>
      <c r="AM719" s="134">
        <f t="shared" ref="AM719:AM733" ca="1" si="714">AM718</f>
        <v>3</v>
      </c>
    </row>
    <row r="720" spans="1:39">
      <c r="A720" s="135"/>
      <c r="B720" s="136"/>
      <c r="C720" s="136"/>
      <c r="D720" s="136"/>
      <c r="E720" s="137">
        <f>INT((F720-LOOKUP(F720,DATE(YEAR(F720)+{-1;0;1},1,3)-WEEKDAY(DATE(YEAR(F720)+{-1;0;1},1,3))+2))/7)+1</f>
        <v>17</v>
      </c>
      <c r="F720" s="131">
        <f t="shared" ref="F720" si="715">F718+1</f>
        <v>43215</v>
      </c>
      <c r="G720" s="132" t="s">
        <v>74</v>
      </c>
      <c r="H720" s="133"/>
      <c r="I720" s="133"/>
      <c r="J720" s="133"/>
      <c r="K720" s="133"/>
      <c r="L720" s="133"/>
      <c r="M720" s="133"/>
      <c r="N720" s="133"/>
      <c r="O720" s="133"/>
      <c r="P720" s="133"/>
      <c r="Q720" s="133"/>
      <c r="R720" s="133"/>
      <c r="S720" s="133"/>
      <c r="T720" s="133"/>
      <c r="U720" s="133"/>
      <c r="V720" s="133"/>
      <c r="W720" s="133"/>
      <c r="X720" s="133"/>
      <c r="Y720" s="133"/>
      <c r="Z720" s="133"/>
      <c r="AA720" s="133"/>
      <c r="AB720" s="133"/>
      <c r="AC720" s="133"/>
      <c r="AD720" s="133"/>
      <c r="AE720" s="133"/>
      <c r="AF720" s="133"/>
      <c r="AG720" s="133"/>
      <c r="AH720" s="133"/>
      <c r="AI720" s="133"/>
      <c r="AJ720" s="133"/>
      <c r="AK720" s="133"/>
      <c r="AL720" s="126"/>
      <c r="AM720" s="134">
        <f t="array" aca="1" ref="AM720" ca="1">IF(OR($F720=Fériés),0,IF(OR(TEXT(WEEKDAY($F720),"JJJJ")=Jours_chômés),1,3))</f>
        <v>3</v>
      </c>
    </row>
    <row r="721" spans="1:39">
      <c r="A721" s="135"/>
      <c r="B721" s="136"/>
      <c r="C721" s="136"/>
      <c r="D721" s="136"/>
      <c r="E721" s="137">
        <f>INT((F720-LOOKUP(F720,DATE(YEAR(F720)+{-1;0;1},1,3)-WEEKDAY(DATE(YEAR(F720)+{-1;0;1},1,3))+2))/7)+1</f>
        <v>17</v>
      </c>
      <c r="F721" s="138" t="str">
        <f ca="1">IF(ISERROR(VLOOKUP(F720,Fériés,1,FALSE)),PROPER(TEXT(F720,"JJJJ")),OFFSET(INDEX(Fériés,MATCH(F720,Fériés,0),),,1))</f>
        <v>Mercredi</v>
      </c>
      <c r="G721" s="139" t="s">
        <v>121</v>
      </c>
      <c r="H721" s="140"/>
      <c r="I721" s="140"/>
      <c r="J721" s="140"/>
      <c r="K721" s="140"/>
      <c r="L721" s="140"/>
      <c r="M721" s="140"/>
      <c r="N721" s="140"/>
      <c r="O721" s="140"/>
      <c r="P721" s="140"/>
      <c r="Q721" s="140"/>
      <c r="R721" s="140"/>
      <c r="S721" s="140"/>
      <c r="T721" s="140"/>
      <c r="U721" s="140"/>
      <c r="V721" s="140"/>
      <c r="W721" s="140"/>
      <c r="X721" s="140"/>
      <c r="Y721" s="140"/>
      <c r="Z721" s="140"/>
      <c r="AA721" s="140"/>
      <c r="AB721" s="140"/>
      <c r="AC721" s="140"/>
      <c r="AD721" s="140"/>
      <c r="AE721" s="140"/>
      <c r="AF721" s="140"/>
      <c r="AG721" s="140"/>
      <c r="AH721" s="140"/>
      <c r="AI721" s="140"/>
      <c r="AJ721" s="140"/>
      <c r="AK721" s="140"/>
      <c r="AL721" s="126"/>
      <c r="AM721" s="134">
        <f t="shared" ref="AM721:AM733" ca="1" si="716">AM720</f>
        <v>3</v>
      </c>
    </row>
    <row r="722" spans="1:39">
      <c r="A722" s="135"/>
      <c r="B722" s="136"/>
      <c r="C722" s="136"/>
      <c r="D722" s="136"/>
      <c r="E722" s="137">
        <f>INT((F722-LOOKUP(F722,DATE(YEAR(F722)+{-1;0;1},1,3)-WEEKDAY(DATE(YEAR(F722)+{-1;0;1},1,3))+2))/7)+1</f>
        <v>17</v>
      </c>
      <c r="F722" s="131">
        <f t="shared" ref="F722" si="717">F720+1</f>
        <v>43216</v>
      </c>
      <c r="G722" s="132" t="s">
        <v>74</v>
      </c>
      <c r="H722" s="133"/>
      <c r="I722" s="133"/>
      <c r="J722" s="133"/>
      <c r="K722" s="133"/>
      <c r="L722" s="133"/>
      <c r="M722" s="133"/>
      <c r="N722" s="133"/>
      <c r="O722" s="133"/>
      <c r="P722" s="133"/>
      <c r="Q722" s="133"/>
      <c r="R722" s="133"/>
      <c r="S722" s="133"/>
      <c r="T722" s="133"/>
      <c r="U722" s="133"/>
      <c r="V722" s="133"/>
      <c r="W722" s="133"/>
      <c r="X722" s="133"/>
      <c r="Y722" s="133"/>
      <c r="Z722" s="133"/>
      <c r="AA722" s="133"/>
      <c r="AB722" s="133"/>
      <c r="AC722" s="133"/>
      <c r="AD722" s="133"/>
      <c r="AE722" s="133"/>
      <c r="AF722" s="133"/>
      <c r="AG722" s="133"/>
      <c r="AH722" s="133"/>
      <c r="AI722" s="133"/>
      <c r="AJ722" s="133"/>
      <c r="AK722" s="133"/>
      <c r="AL722" s="126"/>
      <c r="AM722" s="134">
        <f t="array" aca="1" ref="AM722" ca="1">IF(OR($F722=Fériés),0,IF(OR(TEXT(WEEKDAY($F722),"JJJJ")=Jours_chômés),1,3))</f>
        <v>3</v>
      </c>
    </row>
    <row r="723" spans="1:39">
      <c r="A723" s="135"/>
      <c r="B723" s="136"/>
      <c r="C723" s="136"/>
      <c r="D723" s="136"/>
      <c r="E723" s="137">
        <f>INT((F722-LOOKUP(F722,DATE(YEAR(F722)+{-1;0;1},1,3)-WEEKDAY(DATE(YEAR(F722)+{-1;0;1},1,3))+2))/7)+1</f>
        <v>17</v>
      </c>
      <c r="F723" s="138" t="str">
        <f ca="1">IF(ISERROR(VLOOKUP(F722,Fériés,1,FALSE)),PROPER(TEXT(F722,"JJJJ")),OFFSET(INDEX(Fériés,MATCH(F722,Fériés,0),),,1))</f>
        <v>Jeudi</v>
      </c>
      <c r="G723" s="139" t="s">
        <v>121</v>
      </c>
      <c r="H723" s="140"/>
      <c r="I723" s="140"/>
      <c r="J723" s="140"/>
      <c r="K723" s="140"/>
      <c r="L723" s="140"/>
      <c r="M723" s="140"/>
      <c r="N723" s="140"/>
      <c r="O723" s="140"/>
      <c r="P723" s="140"/>
      <c r="Q723" s="140"/>
      <c r="R723" s="140"/>
      <c r="S723" s="140"/>
      <c r="T723" s="140"/>
      <c r="U723" s="140"/>
      <c r="V723" s="140"/>
      <c r="W723" s="140"/>
      <c r="X723" s="140"/>
      <c r="Y723" s="140"/>
      <c r="Z723" s="140"/>
      <c r="AA723" s="140"/>
      <c r="AB723" s="140"/>
      <c r="AC723" s="140"/>
      <c r="AD723" s="140"/>
      <c r="AE723" s="140"/>
      <c r="AF723" s="140"/>
      <c r="AG723" s="140"/>
      <c r="AH723" s="140"/>
      <c r="AI723" s="140"/>
      <c r="AJ723" s="140"/>
      <c r="AK723" s="140"/>
      <c r="AL723" s="126"/>
      <c r="AM723" s="134">
        <f t="shared" ref="AM723:AM733" ca="1" si="718">AM722</f>
        <v>3</v>
      </c>
    </row>
    <row r="724" spans="1:39">
      <c r="A724" s="135"/>
      <c r="B724" s="136"/>
      <c r="C724" s="136"/>
      <c r="D724" s="136"/>
      <c r="E724" s="137">
        <f>INT((F724-LOOKUP(F724,DATE(YEAR(F724)+{-1;0;1},1,3)-WEEKDAY(DATE(YEAR(F724)+{-1;0;1},1,3))+2))/7)+1</f>
        <v>17</v>
      </c>
      <c r="F724" s="131">
        <f t="shared" ref="F724" si="719">F722+1</f>
        <v>43217</v>
      </c>
      <c r="G724" s="132" t="s">
        <v>74</v>
      </c>
      <c r="H724" s="133"/>
      <c r="I724" s="133"/>
      <c r="J724" s="133"/>
      <c r="K724" s="133"/>
      <c r="L724" s="133"/>
      <c r="M724" s="133"/>
      <c r="N724" s="133"/>
      <c r="O724" s="133"/>
      <c r="P724" s="133"/>
      <c r="Q724" s="133"/>
      <c r="R724" s="133"/>
      <c r="S724" s="133"/>
      <c r="T724" s="133"/>
      <c r="U724" s="133"/>
      <c r="V724" s="133"/>
      <c r="W724" s="133"/>
      <c r="X724" s="133"/>
      <c r="Y724" s="133"/>
      <c r="Z724" s="133"/>
      <c r="AA724" s="133"/>
      <c r="AB724" s="133"/>
      <c r="AC724" s="133"/>
      <c r="AD724" s="133"/>
      <c r="AE724" s="133"/>
      <c r="AF724" s="133"/>
      <c r="AG724" s="133"/>
      <c r="AH724" s="133"/>
      <c r="AI724" s="133"/>
      <c r="AJ724" s="133"/>
      <c r="AK724" s="133"/>
      <c r="AL724" s="126"/>
      <c r="AM724" s="134">
        <f t="array" aca="1" ref="AM724" ca="1">IF(OR($F724=Fériés),0,IF(OR(TEXT(WEEKDAY($F724),"JJJJ")=Jours_chômés),1,3))</f>
        <v>3</v>
      </c>
    </row>
    <row r="725" spans="1:39">
      <c r="A725" s="135"/>
      <c r="B725" s="136"/>
      <c r="C725" s="136"/>
      <c r="D725" s="136"/>
      <c r="E725" s="137">
        <f>INT((F724-LOOKUP(F724,DATE(YEAR(F724)+{-1;0;1},1,3)-WEEKDAY(DATE(YEAR(F724)+{-1;0;1},1,3))+2))/7)+1</f>
        <v>17</v>
      </c>
      <c r="F725" s="138" t="str">
        <f ca="1">IF(ISERROR(VLOOKUP(F724,Fériés,1,FALSE)),PROPER(TEXT(F724,"JJJJ")),OFFSET(INDEX(Fériés,MATCH(F724,Fériés,0),),,1))</f>
        <v>Vendredi</v>
      </c>
      <c r="G725" s="139" t="s">
        <v>121</v>
      </c>
      <c r="H725" s="140"/>
      <c r="I725" s="140"/>
      <c r="J725" s="140"/>
      <c r="K725" s="140"/>
      <c r="L725" s="140"/>
      <c r="M725" s="140"/>
      <c r="N725" s="140"/>
      <c r="O725" s="140"/>
      <c r="P725" s="140"/>
      <c r="Q725" s="140"/>
      <c r="R725" s="140"/>
      <c r="S725" s="140"/>
      <c r="T725" s="140"/>
      <c r="U725" s="140"/>
      <c r="V725" s="140"/>
      <c r="W725" s="140"/>
      <c r="X725" s="140"/>
      <c r="Y725" s="140"/>
      <c r="Z725" s="140"/>
      <c r="AA725" s="140"/>
      <c r="AB725" s="140"/>
      <c r="AC725" s="140"/>
      <c r="AD725" s="140"/>
      <c r="AE725" s="140"/>
      <c r="AF725" s="140"/>
      <c r="AG725" s="140"/>
      <c r="AH725" s="140"/>
      <c r="AI725" s="140"/>
      <c r="AJ725" s="140"/>
      <c r="AK725" s="140"/>
      <c r="AL725" s="126"/>
      <c r="AM725" s="134">
        <f t="shared" ref="AM725:AM733" ca="1" si="720">AM724</f>
        <v>3</v>
      </c>
    </row>
    <row r="726" spans="1:39">
      <c r="A726" s="135"/>
      <c r="B726" s="136"/>
      <c r="C726" s="136"/>
      <c r="D726" s="136"/>
      <c r="E726" s="137">
        <f>INT((F726-LOOKUP(F726,DATE(YEAR(F726)+{-1;0;1},1,3)-WEEKDAY(DATE(YEAR(F726)+{-1;0;1},1,3))+2))/7)+1</f>
        <v>17</v>
      </c>
      <c r="F726" s="131">
        <f t="shared" ref="F726" si="721">F724+1</f>
        <v>43218</v>
      </c>
      <c r="G726" s="132" t="s">
        <v>74</v>
      </c>
      <c r="H726" s="133"/>
      <c r="I726" s="133"/>
      <c r="J726" s="133"/>
      <c r="K726" s="133"/>
      <c r="L726" s="133"/>
      <c r="M726" s="133"/>
      <c r="N726" s="133"/>
      <c r="O726" s="133"/>
      <c r="P726" s="133"/>
      <c r="Q726" s="133"/>
      <c r="R726" s="133"/>
      <c r="S726" s="133"/>
      <c r="T726" s="133"/>
      <c r="U726" s="133"/>
      <c r="V726" s="133"/>
      <c r="W726" s="133"/>
      <c r="X726" s="133"/>
      <c r="Y726" s="133"/>
      <c r="Z726" s="133"/>
      <c r="AA726" s="133"/>
      <c r="AB726" s="133"/>
      <c r="AC726" s="133"/>
      <c r="AD726" s="133"/>
      <c r="AE726" s="133"/>
      <c r="AF726" s="133"/>
      <c r="AG726" s="133"/>
      <c r="AH726" s="133"/>
      <c r="AI726" s="133"/>
      <c r="AJ726" s="133"/>
      <c r="AK726" s="133"/>
      <c r="AL726" s="126"/>
      <c r="AM726" s="134">
        <f t="array" aca="1" ref="AM726" ca="1">IF(OR($F726=Fériés),0,IF(OR(TEXT(WEEKDAY($F726),"JJJJ")=Jours_chômés),1,3))</f>
        <v>1</v>
      </c>
    </row>
    <row r="727" spans="1:39">
      <c r="A727" s="135"/>
      <c r="B727" s="136"/>
      <c r="C727" s="136"/>
      <c r="D727" s="136"/>
      <c r="E727" s="137">
        <f>INT((F726-LOOKUP(F726,DATE(YEAR(F726)+{-1;0;1},1,3)-WEEKDAY(DATE(YEAR(F726)+{-1;0;1},1,3))+2))/7)+1</f>
        <v>17</v>
      </c>
      <c r="F727" s="138" t="str">
        <f ca="1">IF(ISERROR(VLOOKUP(F726,Fériés,1,FALSE)),PROPER(TEXT(F726,"JJJJ")),OFFSET(INDEX(Fériés,MATCH(F726,Fériés,0),),,1))</f>
        <v>Samedi</v>
      </c>
      <c r="G727" s="139" t="s">
        <v>121</v>
      </c>
      <c r="H727" s="140"/>
      <c r="I727" s="140"/>
      <c r="J727" s="140"/>
      <c r="K727" s="140"/>
      <c r="L727" s="140"/>
      <c r="M727" s="140"/>
      <c r="N727" s="140"/>
      <c r="O727" s="140"/>
      <c r="P727" s="140"/>
      <c r="Q727" s="140"/>
      <c r="R727" s="140"/>
      <c r="S727" s="140"/>
      <c r="T727" s="140"/>
      <c r="U727" s="140"/>
      <c r="V727" s="140"/>
      <c r="W727" s="140"/>
      <c r="X727" s="140"/>
      <c r="Y727" s="140"/>
      <c r="Z727" s="140"/>
      <c r="AA727" s="140"/>
      <c r="AB727" s="140"/>
      <c r="AC727" s="140"/>
      <c r="AD727" s="140"/>
      <c r="AE727" s="140"/>
      <c r="AF727" s="140"/>
      <c r="AG727" s="140"/>
      <c r="AH727" s="140"/>
      <c r="AI727" s="140"/>
      <c r="AJ727" s="140"/>
      <c r="AK727" s="140"/>
      <c r="AL727" s="126"/>
      <c r="AM727" s="134">
        <f t="shared" ref="AM727:AM733" ca="1" si="722">AM726</f>
        <v>1</v>
      </c>
    </row>
    <row r="728" spans="1:39">
      <c r="A728" s="135"/>
      <c r="B728" s="136"/>
      <c r="C728" s="136"/>
      <c r="D728" s="136"/>
      <c r="E728" s="137">
        <f>INT((F728-LOOKUP(F728,DATE(YEAR(F728)+{-1;0;1},1,3)-WEEKDAY(DATE(YEAR(F728)+{-1;0;1},1,3))+2))/7)+1</f>
        <v>17</v>
      </c>
      <c r="F728" s="131">
        <f t="shared" ref="F728" si="723">F726+1</f>
        <v>43219</v>
      </c>
      <c r="G728" s="132" t="s">
        <v>74</v>
      </c>
      <c r="H728" s="133"/>
      <c r="I728" s="133"/>
      <c r="J728" s="133"/>
      <c r="K728" s="133"/>
      <c r="L728" s="133"/>
      <c r="M728" s="133"/>
      <c r="N728" s="133"/>
      <c r="O728" s="133"/>
      <c r="P728" s="133"/>
      <c r="Q728" s="133"/>
      <c r="R728" s="133"/>
      <c r="S728" s="133"/>
      <c r="T728" s="133"/>
      <c r="U728" s="133"/>
      <c r="V728" s="133"/>
      <c r="W728" s="133"/>
      <c r="X728" s="133"/>
      <c r="Y728" s="133"/>
      <c r="Z728" s="133"/>
      <c r="AA728" s="133"/>
      <c r="AB728" s="133"/>
      <c r="AC728" s="133"/>
      <c r="AD728" s="133"/>
      <c r="AE728" s="133"/>
      <c r="AF728" s="133"/>
      <c r="AG728" s="133"/>
      <c r="AH728" s="133"/>
      <c r="AI728" s="133"/>
      <c r="AJ728" s="133"/>
      <c r="AK728" s="133"/>
      <c r="AL728" s="126"/>
      <c r="AM728" s="134">
        <f t="array" aca="1" ref="AM728" ca="1">IF(OR($F728=Fériés),0,IF(OR(TEXT(WEEKDAY($F728),"JJJJ")=Jours_chômés),1,3))</f>
        <v>1</v>
      </c>
    </row>
    <row r="729" spans="1:39">
      <c r="A729" s="135"/>
      <c r="B729" s="136"/>
      <c r="C729" s="136"/>
      <c r="D729" s="136"/>
      <c r="E729" s="137">
        <f>INT((F728-LOOKUP(F728,DATE(YEAR(F728)+{-1;0;1},1,3)-WEEKDAY(DATE(YEAR(F728)+{-1;0;1},1,3))+2))/7)+1</f>
        <v>17</v>
      </c>
      <c r="F729" s="138" t="str">
        <f ca="1">IF(ISERROR(VLOOKUP(F728,Fériés,1,FALSE)),PROPER(TEXT(F728,"JJJJ")),OFFSET(INDEX(Fériés,MATCH(F728,Fériés,0),),,1))</f>
        <v>Dimanche</v>
      </c>
      <c r="G729" s="139" t="s">
        <v>121</v>
      </c>
      <c r="H729" s="140"/>
      <c r="I729" s="140"/>
      <c r="J729" s="140"/>
      <c r="K729" s="140"/>
      <c r="L729" s="140"/>
      <c r="M729" s="140"/>
      <c r="N729" s="140"/>
      <c r="O729" s="140"/>
      <c r="P729" s="140"/>
      <c r="Q729" s="140"/>
      <c r="R729" s="140"/>
      <c r="S729" s="140"/>
      <c r="T729" s="140"/>
      <c r="U729" s="140"/>
      <c r="V729" s="140"/>
      <c r="W729" s="140"/>
      <c r="X729" s="140"/>
      <c r="Y729" s="140"/>
      <c r="Z729" s="140"/>
      <c r="AA729" s="140"/>
      <c r="AB729" s="140"/>
      <c r="AC729" s="140"/>
      <c r="AD729" s="140"/>
      <c r="AE729" s="140"/>
      <c r="AF729" s="140"/>
      <c r="AG729" s="140"/>
      <c r="AH729" s="140"/>
      <c r="AI729" s="140"/>
      <c r="AJ729" s="140"/>
      <c r="AK729" s="140"/>
      <c r="AL729" s="126"/>
      <c r="AM729" s="134">
        <f t="shared" ref="AM729:AM733" ca="1" si="724">AM728</f>
        <v>1</v>
      </c>
    </row>
    <row r="730" spans="1:39">
      <c r="A730" s="135"/>
      <c r="B730" s="136"/>
      <c r="C730" s="136"/>
      <c r="D730" s="136"/>
      <c r="E730" s="137">
        <f>INT((F730-LOOKUP(F730,DATE(YEAR(F730)+{-1;0;1},1,3)-WEEKDAY(DATE(YEAR(F730)+{-1;0;1},1,3))+2))/7)+1</f>
        <v>18</v>
      </c>
      <c r="F730" s="131">
        <f t="shared" ref="F730" si="725">F728+1</f>
        <v>43220</v>
      </c>
      <c r="G730" s="132" t="s">
        <v>74</v>
      </c>
      <c r="H730" s="133"/>
      <c r="I730" s="133"/>
      <c r="J730" s="133"/>
      <c r="K730" s="133"/>
      <c r="L730" s="133"/>
      <c r="M730" s="133"/>
      <c r="N730" s="133"/>
      <c r="O730" s="133"/>
      <c r="P730" s="133"/>
      <c r="Q730" s="133"/>
      <c r="R730" s="133"/>
      <c r="S730" s="133"/>
      <c r="T730" s="133"/>
      <c r="U730" s="133"/>
      <c r="V730" s="133"/>
      <c r="W730" s="133"/>
      <c r="X730" s="133"/>
      <c r="Y730" s="133"/>
      <c r="Z730" s="133"/>
      <c r="AA730" s="133"/>
      <c r="AB730" s="133"/>
      <c r="AC730" s="133"/>
      <c r="AD730" s="133"/>
      <c r="AE730" s="133"/>
      <c r="AF730" s="133"/>
      <c r="AG730" s="133"/>
      <c r="AH730" s="133"/>
      <c r="AI730" s="133"/>
      <c r="AJ730" s="133"/>
      <c r="AK730" s="133"/>
      <c r="AL730" s="126"/>
      <c r="AM730" s="134">
        <f t="array" aca="1" ref="AM730" ca="1">IF(OR($F730=Fériés),0,IF(OR(TEXT(WEEKDAY($F730),"JJJJ")=Jours_chômés),1,3))</f>
        <v>3</v>
      </c>
    </row>
    <row r="731" spans="1:39">
      <c r="A731" s="135"/>
      <c r="B731" s="136"/>
      <c r="C731" s="136"/>
      <c r="D731" s="136"/>
      <c r="E731" s="137">
        <f>INT((F730-LOOKUP(F730,DATE(YEAR(F730)+{-1;0;1},1,3)-WEEKDAY(DATE(YEAR(F730)+{-1;0;1},1,3))+2))/7)+1</f>
        <v>18</v>
      </c>
      <c r="F731" s="138" t="str">
        <f ca="1">IF(ISERROR(VLOOKUP(F730,Fériés,1,FALSE)),PROPER(TEXT(F730,"JJJJ")),OFFSET(INDEX(Fériés,MATCH(F730,Fériés,0),),,1))</f>
        <v>Lundi</v>
      </c>
      <c r="G731" s="139" t="s">
        <v>121</v>
      </c>
      <c r="H731" s="140"/>
      <c r="I731" s="140"/>
      <c r="J731" s="140"/>
      <c r="K731" s="140"/>
      <c r="L731" s="140"/>
      <c r="M731" s="140"/>
      <c r="N731" s="140"/>
      <c r="O731" s="140"/>
      <c r="P731" s="140"/>
      <c r="Q731" s="140"/>
      <c r="R731" s="140"/>
      <c r="S731" s="140"/>
      <c r="T731" s="140"/>
      <c r="U731" s="140"/>
      <c r="V731" s="140"/>
      <c r="W731" s="140"/>
      <c r="X731" s="140"/>
      <c r="Y731" s="140"/>
      <c r="Z731" s="140"/>
      <c r="AA731" s="140"/>
      <c r="AB731" s="140"/>
      <c r="AC731" s="140"/>
      <c r="AD731" s="140"/>
      <c r="AE731" s="140"/>
      <c r="AF731" s="140"/>
      <c r="AG731" s="140"/>
      <c r="AH731" s="140"/>
      <c r="AI731" s="140"/>
      <c r="AJ731" s="140"/>
      <c r="AK731" s="140"/>
      <c r="AL731" s="126"/>
      <c r="AM731" s="134">
        <f t="shared" ref="AM731:AM733" ca="1" si="726">AM730</f>
        <v>3</v>
      </c>
    </row>
    <row r="732" spans="1:39">
      <c r="A732" s="135"/>
      <c r="B732" s="136"/>
      <c r="C732" s="136"/>
      <c r="D732" s="136"/>
      <c r="E732" s="137">
        <f>INT((F732-LOOKUP(F732,DATE(YEAR(F732)+{-1;0;1},1,3)-WEEKDAY(DATE(YEAR(F732)+{-1;0;1},1,3))+2))/7)+1</f>
        <v>18</v>
      </c>
      <c r="F732" s="131">
        <f t="shared" ref="F732" si="727">F730+1</f>
        <v>43221</v>
      </c>
      <c r="G732" s="132" t="s">
        <v>74</v>
      </c>
      <c r="H732" s="133"/>
      <c r="I732" s="133"/>
      <c r="J732" s="133"/>
      <c r="K732" s="133"/>
      <c r="L732" s="133"/>
      <c r="M732" s="133"/>
      <c r="N732" s="133"/>
      <c r="O732" s="133"/>
      <c r="P732" s="133"/>
      <c r="Q732" s="133"/>
      <c r="R732" s="133"/>
      <c r="S732" s="133"/>
      <c r="T732" s="133"/>
      <c r="U732" s="133"/>
      <c r="V732" s="133"/>
      <c r="W732" s="133"/>
      <c r="X732" s="133"/>
      <c r="Y732" s="133"/>
      <c r="Z732" s="133"/>
      <c r="AA732" s="133"/>
      <c r="AB732" s="133"/>
      <c r="AC732" s="133"/>
      <c r="AD732" s="133"/>
      <c r="AE732" s="133"/>
      <c r="AF732" s="133"/>
      <c r="AG732" s="133"/>
      <c r="AH732" s="133"/>
      <c r="AI732" s="133"/>
      <c r="AJ732" s="133"/>
      <c r="AK732" s="133"/>
      <c r="AL732" s="126"/>
      <c r="AM732" s="134">
        <f t="array" aca="1" ref="AM732" ca="1">IF(OR($F732=Fériés),0,IF(OR(TEXT(WEEKDAY($F732),"JJJJ")=Jours_chômés),1,3))</f>
        <v>0</v>
      </c>
    </row>
    <row r="733" spans="1:39">
      <c r="A733" s="144"/>
      <c r="B733" s="145"/>
      <c r="C733" s="145"/>
      <c r="D733" s="145"/>
      <c r="E733" s="146">
        <f>INT((F732-LOOKUP(F732,DATE(YEAR(F732)+{-1;0;1},1,3)-WEEKDAY(DATE(YEAR(F732)+{-1;0;1},1,3))+2))/7)+1</f>
        <v>18</v>
      </c>
      <c r="F733" s="138" t="str">
        <f ca="1">IF(ISERROR(VLOOKUP(F732,Fériés,1,FALSE)),PROPER(TEXT(F732,"JJJJ")),OFFSET(INDEX(Fériés,MATCH(F732,Fériés,0),),,1))</f>
        <v>Fête du travail</v>
      </c>
      <c r="G733" s="139" t="s">
        <v>121</v>
      </c>
      <c r="H733" s="140"/>
      <c r="I733" s="140"/>
      <c r="J733" s="140"/>
      <c r="K733" s="140"/>
      <c r="L733" s="140"/>
      <c r="M733" s="140"/>
      <c r="N733" s="140"/>
      <c r="O733" s="140"/>
      <c r="P733" s="140"/>
      <c r="Q733" s="140"/>
      <c r="R733" s="140"/>
      <c r="S733" s="140"/>
      <c r="T733" s="140"/>
      <c r="U733" s="140"/>
      <c r="V733" s="140"/>
      <c r="W733" s="140"/>
      <c r="X733" s="140"/>
      <c r="Y733" s="140"/>
      <c r="Z733" s="140"/>
      <c r="AA733" s="140"/>
      <c r="AB733" s="140"/>
      <c r="AC733" s="140"/>
      <c r="AD733" s="140"/>
      <c r="AE733" s="140"/>
      <c r="AF733" s="140"/>
      <c r="AG733" s="140"/>
      <c r="AH733" s="140"/>
      <c r="AI733" s="140"/>
      <c r="AJ733" s="140"/>
      <c r="AK733" s="140"/>
      <c r="AL733" s="126"/>
      <c r="AM733" s="134">
        <f t="shared" ref="AM733" ca="1" si="728">AM732</f>
        <v>0</v>
      </c>
    </row>
  </sheetData>
  <sheetProtection sheet="1" objects="1" scenarios="1"/>
  <mergeCells count="12">
    <mergeCell ref="A194:A227"/>
    <mergeCell ref="A14:A47"/>
    <mergeCell ref="A76:A109"/>
    <mergeCell ref="A132:A165"/>
    <mergeCell ref="A622:A655"/>
    <mergeCell ref="A682:A715"/>
    <mergeCell ref="A254:A287"/>
    <mergeCell ref="A316:A349"/>
    <mergeCell ref="A376:A409"/>
    <mergeCell ref="A438:A471"/>
    <mergeCell ref="A500:A533"/>
    <mergeCell ref="A560:A593"/>
  </mergeCells>
  <conditionalFormatting sqref="A2:D18 A116:D733 A85:A115 C85:D115 A22:D84 A19:B21 D19:D21 C13:C30 B82:B137">
    <cfRule type="expression" dxfId="74" priority="11">
      <formula>AND($F1=EOMONTH($F1,0))</formula>
    </cfRule>
  </conditionalFormatting>
  <conditionalFormatting sqref="F2:AK733">
    <cfRule type="expression" dxfId="73" priority="8">
      <formula>AND($AM2=0)</formula>
    </cfRule>
    <cfRule type="expression" dxfId="72" priority="9">
      <formula>AND($AM2=1)</formula>
    </cfRule>
    <cfRule type="expression" dxfId="71" priority="10">
      <formula>AND($AM2=2)</formula>
    </cfRule>
  </conditionalFormatting>
  <conditionalFormatting sqref="D136">
    <cfRule type="expression" dxfId="70" priority="7">
      <formula>AND($F138=EOMONTH($F138,0))</formula>
    </cfRule>
  </conditionalFormatting>
  <conditionalFormatting sqref="E2:E733">
    <cfRule type="expression" dxfId="69" priority="4">
      <formula>AND(G2="Nuit",E2&lt;&gt;E3)</formula>
    </cfRule>
    <cfRule type="expression" dxfId="68" priority="5">
      <formula>AND(WEEKDAY(F2,2)=4,G2="Jour")</formula>
    </cfRule>
    <cfRule type="expression" dxfId="67" priority="6">
      <formula>AND(MOD(E2,2)=0)</formula>
    </cfRule>
  </conditionalFormatting>
  <conditionalFormatting sqref="G2:G733">
    <cfRule type="expression" dxfId="66" priority="13">
      <formula>AND(#REF!=" ")</formula>
    </cfRule>
  </conditionalFormatting>
  <pageMargins left="0" right="0" top="0" bottom="0" header="0" footer="0"/>
  <pageSetup paperSize="9" scale="56" fitToHeight="17" orientation="landscape" r:id="rId1"/>
  <rowBreaks count="12" manualBreakCount="12">
    <brk id="63" max="46" man="1"/>
    <brk id="119" max="46" man="1"/>
    <brk id="181" max="46" man="1"/>
    <brk id="241" max="46" man="1"/>
    <brk id="303" max="46" man="1"/>
    <brk id="363" max="46" man="1"/>
    <brk id="425" max="46" man="1"/>
    <brk id="487" max="46" man="1"/>
    <brk id="547" max="46" man="1"/>
    <brk id="609" max="46" man="1"/>
    <brk id="669" max="46" man="1"/>
    <brk id="731" max="4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NX124"/>
  <sheetViews>
    <sheetView showGridLines="0" showRowColHeaders="0" tabSelected="1" zoomScale="55" zoomScaleNormal="55" workbookViewId="0">
      <pane xSplit="3" ySplit="3" topLeftCell="AM4" activePane="bottomRight" state="frozen"/>
      <selection activeCell="A2" sqref="A2"/>
      <selection pane="topRight" activeCell="C2" sqref="C2"/>
      <selection pane="bottomLeft" activeCell="A6" sqref="A6"/>
      <selection pane="bottomRight" activeCell="E8" sqref="E8"/>
    </sheetView>
  </sheetViews>
  <sheetFormatPr baseColWidth="10" defaultColWidth="0" defaultRowHeight="12.75" customHeight="1" zeroHeight="1"/>
  <cols>
    <col min="1" max="1" width="7.85546875" style="39" customWidth="1"/>
    <col min="2" max="2" width="5" style="39" customWidth="1"/>
    <col min="3" max="3" width="2.5703125" style="39" customWidth="1"/>
    <col min="4" max="388" width="50" style="39" customWidth="1"/>
    <col min="389" max="16384" width="50" style="39" hidden="1"/>
  </cols>
  <sheetData>
    <row r="1" spans="1:388" s="43" customFormat="1" ht="27" customHeight="1">
      <c r="A1" s="40"/>
      <c r="B1" s="41"/>
      <c r="C1" s="42"/>
      <c r="D1" s="159" t="str">
        <f>"Semaine "&amp;TEXT(INT((D3-LOOKUP(D3,DATE(YEAR(D3)+{-1;0;1},1,3)-WEEKDAY(DATE(YEAR(D3)+{-1;0;1},1,3))+2))/7)+1,"00")</f>
        <v>Semaine 17</v>
      </c>
      <c r="E1" s="160"/>
      <c r="F1" s="160"/>
      <c r="G1" s="160"/>
      <c r="H1" s="160"/>
      <c r="I1" s="160"/>
      <c r="J1" s="160"/>
      <c r="K1" s="159" t="str">
        <f>"Semaine "&amp;TEXT(INT((K3-LOOKUP(K3,DATE(YEAR(K3)+{-1;0;1},1,3)-WEEKDAY(DATE(YEAR(K3)+{-1;0;1},1,3))+2))/7)+1,"00")</f>
        <v>Semaine 18</v>
      </c>
      <c r="L1" s="160"/>
      <c r="M1" s="160"/>
      <c r="N1" s="160"/>
      <c r="O1" s="160"/>
      <c r="P1" s="160"/>
      <c r="Q1" s="160"/>
      <c r="R1" s="159" t="str">
        <f>"Semaine "&amp;TEXT(INT((R3-LOOKUP(R3,DATE(YEAR(R3)+{-1;0;1},1,3)-WEEKDAY(DATE(YEAR(R3)+{-1;0;1},1,3))+2))/7)+1,"00")</f>
        <v>Semaine 19</v>
      </c>
      <c r="S1" s="160"/>
      <c r="T1" s="160"/>
      <c r="U1" s="160"/>
      <c r="V1" s="160"/>
      <c r="W1" s="160"/>
      <c r="X1" s="160"/>
      <c r="Y1" s="159" t="str">
        <f>"Semaine "&amp;TEXT(INT((Y3-LOOKUP(Y3,DATE(YEAR(Y3)+{-1;0;1},1,3)-WEEKDAY(DATE(YEAR(Y3)+{-1;0;1},1,3))+2))/7)+1,"00")</f>
        <v>Semaine 20</v>
      </c>
      <c r="Z1" s="160"/>
      <c r="AA1" s="160"/>
      <c r="AB1" s="160"/>
      <c r="AC1" s="160"/>
      <c r="AD1" s="160"/>
      <c r="AE1" s="160"/>
      <c r="AF1" s="159" t="str">
        <f>"Semaine "&amp;TEXT(INT((AF3-LOOKUP(AF3,DATE(YEAR(AF3)+{-1;0;1},1,3)-WEEKDAY(DATE(YEAR(AF3)+{-1;0;1},1,3))+2))/7)+1,"00")</f>
        <v>Semaine 21</v>
      </c>
      <c r="AG1" s="160"/>
      <c r="AH1" s="160"/>
      <c r="AI1" s="160"/>
      <c r="AJ1" s="160"/>
      <c r="AK1" s="160"/>
      <c r="AL1" s="160"/>
      <c r="AM1" s="159" t="str">
        <f>"Semaine "&amp;TEXT(INT((AM3-LOOKUP(AM3,DATE(YEAR(AM3)+{-1;0;1},1,3)-WEEKDAY(DATE(YEAR(AM3)+{-1;0;1},1,3))+2))/7)+1,"00")</f>
        <v>Semaine 22</v>
      </c>
      <c r="AN1" s="160"/>
      <c r="AO1" s="160"/>
      <c r="AP1" s="160"/>
      <c r="AQ1" s="160"/>
      <c r="AR1" s="160"/>
      <c r="AS1" s="160"/>
      <c r="AT1" s="159" t="str">
        <f>"Semaine "&amp;TEXT(INT((AT3-LOOKUP(AT3,DATE(YEAR(AT3)+{-1;0;1},1,3)-WEEKDAY(DATE(YEAR(AT3)+{-1;0;1},1,3))+2))/7)+1,"00")</f>
        <v>Semaine 23</v>
      </c>
      <c r="AU1" s="160"/>
      <c r="AV1" s="160"/>
      <c r="AW1" s="160"/>
      <c r="AX1" s="160"/>
      <c r="AY1" s="160"/>
      <c r="AZ1" s="160"/>
      <c r="BA1" s="159" t="str">
        <f>"Semaine "&amp;TEXT(INT((BA3-LOOKUP(BA3,DATE(YEAR(BA3)+{-1;0;1},1,3)-WEEKDAY(DATE(YEAR(BA3)+{-1;0;1},1,3))+2))/7)+1,"00")</f>
        <v>Semaine 24</v>
      </c>
      <c r="BB1" s="160"/>
      <c r="BC1" s="160"/>
      <c r="BD1" s="160"/>
      <c r="BE1" s="160"/>
      <c r="BF1" s="160"/>
      <c r="BG1" s="160"/>
      <c r="BH1" s="159" t="str">
        <f>"Semaine "&amp;TEXT(INT((BH3-LOOKUP(BH3,DATE(YEAR(BH3)+{-1;0;1},1,3)-WEEKDAY(DATE(YEAR(BH3)+{-1;0;1},1,3))+2))/7)+1,"00")</f>
        <v>Semaine 25</v>
      </c>
      <c r="BI1" s="160"/>
      <c r="BJ1" s="160"/>
      <c r="BK1" s="160"/>
      <c r="BL1" s="160"/>
      <c r="BM1" s="160"/>
      <c r="BN1" s="160"/>
      <c r="BO1" s="159" t="str">
        <f>"Semaine "&amp;TEXT(INT((BO3-LOOKUP(BO3,DATE(YEAR(BO3)+{-1;0;1},1,3)-WEEKDAY(DATE(YEAR(BO3)+{-1;0;1},1,3))+2))/7)+1,"00")</f>
        <v>Semaine 26</v>
      </c>
      <c r="BP1" s="160"/>
      <c r="BQ1" s="160"/>
      <c r="BR1" s="160"/>
      <c r="BS1" s="160"/>
      <c r="BT1" s="160"/>
      <c r="BU1" s="160"/>
      <c r="BV1" s="159" t="str">
        <f>"Semaine "&amp;TEXT(INT((BV3-LOOKUP(BV3,DATE(YEAR(BV3)+{-1;0;1},1,3)-WEEKDAY(DATE(YEAR(BV3)+{-1;0;1},1,3))+2))/7)+1,"00")</f>
        <v>Semaine 27</v>
      </c>
      <c r="BW1" s="160"/>
      <c r="BX1" s="160"/>
      <c r="BY1" s="160"/>
      <c r="BZ1" s="160"/>
      <c r="CA1" s="160"/>
      <c r="CB1" s="160"/>
      <c r="CC1" s="159" t="str">
        <f>"Semaine "&amp;TEXT(INT((CC3-LOOKUP(CC3,DATE(YEAR(CC3)+{-1;0;1},1,3)-WEEKDAY(DATE(YEAR(CC3)+{-1;0;1},1,3))+2))/7)+1,"00")</f>
        <v>Semaine 28</v>
      </c>
      <c r="CD1" s="160"/>
      <c r="CE1" s="160"/>
      <c r="CF1" s="160"/>
      <c r="CG1" s="160"/>
      <c r="CH1" s="160"/>
      <c r="CI1" s="160"/>
      <c r="CJ1" s="159" t="str">
        <f>"Semaine "&amp;TEXT(INT((CJ3-LOOKUP(CJ3,DATE(YEAR(CJ3)+{-1;0;1},1,3)-WEEKDAY(DATE(YEAR(CJ3)+{-1;0;1},1,3))+2))/7)+1,"00")</f>
        <v>Semaine 29</v>
      </c>
      <c r="CK1" s="160"/>
      <c r="CL1" s="160"/>
      <c r="CM1" s="160"/>
      <c r="CN1" s="160"/>
      <c r="CO1" s="160"/>
      <c r="CP1" s="160"/>
      <c r="CQ1" s="159" t="str">
        <f>"Semaine "&amp;TEXT(INT((CQ3-LOOKUP(CQ3,DATE(YEAR(CQ3)+{-1;0;1},1,3)-WEEKDAY(DATE(YEAR(CQ3)+{-1;0;1},1,3))+2))/7)+1,"00")</f>
        <v>Semaine 30</v>
      </c>
      <c r="CR1" s="160"/>
      <c r="CS1" s="160"/>
      <c r="CT1" s="160"/>
      <c r="CU1" s="160"/>
      <c r="CV1" s="160"/>
      <c r="CW1" s="160"/>
      <c r="CX1" s="159" t="str">
        <f>"Semaine "&amp;TEXT(INT((CX3-LOOKUP(CX3,DATE(YEAR(CX3)+{-1;0;1},1,3)-WEEKDAY(DATE(YEAR(CX3)+{-1;0;1},1,3))+2))/7)+1,"00")</f>
        <v>Semaine 31</v>
      </c>
      <c r="CY1" s="160"/>
      <c r="CZ1" s="160"/>
      <c r="DA1" s="160"/>
      <c r="DB1" s="160"/>
      <c r="DC1" s="160"/>
      <c r="DD1" s="160"/>
      <c r="DE1" s="159" t="str">
        <f>"Semaine "&amp;TEXT(INT((DE3-LOOKUP(DE3,DATE(YEAR(DE3)+{-1;0;1},1,3)-WEEKDAY(DATE(YEAR(DE3)+{-1;0;1},1,3))+2))/7)+1,"00")</f>
        <v>Semaine 32</v>
      </c>
      <c r="DF1" s="160"/>
      <c r="DG1" s="160"/>
      <c r="DH1" s="160"/>
      <c r="DI1" s="160"/>
      <c r="DJ1" s="160"/>
      <c r="DK1" s="160"/>
      <c r="DL1" s="159" t="str">
        <f>"Semaine "&amp;TEXT(INT((DL3-LOOKUP(DL3,DATE(YEAR(DL3)+{-1;0;1},1,3)-WEEKDAY(DATE(YEAR(DL3)+{-1;0;1},1,3))+2))/7)+1,"00")</f>
        <v>Semaine 33</v>
      </c>
      <c r="DM1" s="160"/>
      <c r="DN1" s="160"/>
      <c r="DO1" s="160"/>
      <c r="DP1" s="160"/>
      <c r="DQ1" s="160"/>
      <c r="DR1" s="160"/>
      <c r="DS1" s="159" t="str">
        <f>"Semaine "&amp;TEXT(INT((DS3-LOOKUP(DS3,DATE(YEAR(DS3)+{-1;0;1},1,3)-WEEKDAY(DATE(YEAR(DS3)+{-1;0;1},1,3))+2))/7)+1,"00")</f>
        <v>Semaine 34</v>
      </c>
      <c r="DT1" s="160"/>
      <c r="DU1" s="160"/>
      <c r="DV1" s="160"/>
      <c r="DW1" s="160"/>
      <c r="DX1" s="160"/>
      <c r="DY1" s="160"/>
      <c r="DZ1" s="159" t="str">
        <f>"Semaine "&amp;TEXT(INT((DZ3-LOOKUP(DZ3,DATE(YEAR(DZ3)+{-1;0;1},1,3)-WEEKDAY(DATE(YEAR(DZ3)+{-1;0;1},1,3))+2))/7)+1,"00")</f>
        <v>Semaine 35</v>
      </c>
      <c r="EA1" s="160"/>
      <c r="EB1" s="160"/>
      <c r="EC1" s="160"/>
      <c r="ED1" s="160"/>
      <c r="EE1" s="160"/>
      <c r="EF1" s="160"/>
      <c r="EG1" s="159" t="str">
        <f>"Semaine "&amp;TEXT(INT((EG3-LOOKUP(EG3,DATE(YEAR(EG3)+{-1;0;1},1,3)-WEEKDAY(DATE(YEAR(EG3)+{-1;0;1},1,3))+2))/7)+1,"00")</f>
        <v>Semaine 36</v>
      </c>
      <c r="EH1" s="160"/>
      <c r="EI1" s="160"/>
      <c r="EJ1" s="160"/>
      <c r="EK1" s="160"/>
      <c r="EL1" s="160"/>
      <c r="EM1" s="160"/>
      <c r="EN1" s="159" t="str">
        <f>"Semaine "&amp;TEXT(INT((EN3-LOOKUP(EN3,DATE(YEAR(EN3)+{-1;0;1},1,3)-WEEKDAY(DATE(YEAR(EN3)+{-1;0;1},1,3))+2))/7)+1,"00")</f>
        <v>Semaine 37</v>
      </c>
      <c r="EO1" s="160"/>
      <c r="EP1" s="160"/>
      <c r="EQ1" s="160"/>
      <c r="ER1" s="160"/>
      <c r="ES1" s="160"/>
      <c r="ET1" s="160"/>
      <c r="EU1" s="159" t="str">
        <f>"Semaine "&amp;TEXT(INT((EU3-LOOKUP(EU3,DATE(YEAR(EU3)+{-1;0;1},1,3)-WEEKDAY(DATE(YEAR(EU3)+{-1;0;1},1,3))+2))/7)+1,"00")</f>
        <v>Semaine 38</v>
      </c>
      <c r="EV1" s="160"/>
      <c r="EW1" s="160"/>
      <c r="EX1" s="160"/>
      <c r="EY1" s="160"/>
      <c r="EZ1" s="160"/>
      <c r="FA1" s="160"/>
      <c r="FB1" s="159" t="str">
        <f>"Semaine "&amp;TEXT(INT((FB3-LOOKUP(FB3,DATE(YEAR(FB3)+{-1;0;1},1,3)-WEEKDAY(DATE(YEAR(FB3)+{-1;0;1},1,3))+2))/7)+1,"00")</f>
        <v>Semaine 39</v>
      </c>
      <c r="FC1" s="160"/>
      <c r="FD1" s="160"/>
      <c r="FE1" s="160"/>
      <c r="FF1" s="160"/>
      <c r="FG1" s="160"/>
      <c r="FH1" s="160"/>
      <c r="FI1" s="159" t="str">
        <f>"Semaine "&amp;TEXT(INT((FI3-LOOKUP(FI3,DATE(YEAR(FI3)+{-1;0;1},1,3)-WEEKDAY(DATE(YEAR(FI3)+{-1;0;1},1,3))+2))/7)+1,"00")</f>
        <v>Semaine 40</v>
      </c>
      <c r="FJ1" s="160"/>
      <c r="FK1" s="160"/>
      <c r="FL1" s="160"/>
      <c r="FM1" s="160"/>
      <c r="FN1" s="160"/>
      <c r="FO1" s="160"/>
      <c r="FP1" s="159" t="str">
        <f>"Semaine "&amp;TEXT(INT((FP3-LOOKUP(FP3,DATE(YEAR(FP3)+{-1;0;1},1,3)-WEEKDAY(DATE(YEAR(FP3)+{-1;0;1},1,3))+2))/7)+1,"00")</f>
        <v>Semaine 41</v>
      </c>
      <c r="FQ1" s="160"/>
      <c r="FR1" s="160"/>
      <c r="FS1" s="160"/>
      <c r="FT1" s="160"/>
      <c r="FU1" s="160"/>
      <c r="FV1" s="160"/>
      <c r="FW1" s="159" t="str">
        <f>"Semaine "&amp;TEXT(INT((FW3-LOOKUP(FW3,DATE(YEAR(FW3)+{-1;0;1},1,3)-WEEKDAY(DATE(YEAR(FW3)+{-1;0;1},1,3))+2))/7)+1,"00")</f>
        <v>Semaine 42</v>
      </c>
      <c r="FX1" s="160"/>
      <c r="FY1" s="160"/>
      <c r="FZ1" s="160"/>
      <c r="GA1" s="160"/>
      <c r="GB1" s="160"/>
      <c r="GC1" s="160"/>
      <c r="GD1" s="159" t="str">
        <f>"Semaine "&amp;TEXT(INT((GD3-LOOKUP(GD3,DATE(YEAR(GD3)+{-1;0;1},1,3)-WEEKDAY(DATE(YEAR(GD3)+{-1;0;1},1,3))+2))/7)+1,"00")</f>
        <v>Semaine 43</v>
      </c>
      <c r="GE1" s="160"/>
      <c r="GF1" s="160"/>
      <c r="GG1" s="160"/>
      <c r="GH1" s="160"/>
      <c r="GI1" s="160"/>
      <c r="GJ1" s="160"/>
      <c r="GK1" s="159" t="str">
        <f>"Semaine "&amp;TEXT(INT((GK3-LOOKUP(GK3,DATE(YEAR(GK3)+{-1;0;1},1,3)-WEEKDAY(DATE(YEAR(GK3)+{-1;0;1},1,3))+2))/7)+1,"00")</f>
        <v>Semaine 44</v>
      </c>
      <c r="GL1" s="160"/>
      <c r="GM1" s="160"/>
      <c r="GN1" s="160"/>
      <c r="GO1" s="160"/>
      <c r="GP1" s="160"/>
      <c r="GQ1" s="160"/>
      <c r="GR1" s="159" t="str">
        <f>"Semaine "&amp;TEXT(INT((GR3-LOOKUP(GR3,DATE(YEAR(GR3)+{-1;0;1},1,3)-WEEKDAY(DATE(YEAR(GR3)+{-1;0;1},1,3))+2))/7)+1,"00")</f>
        <v>Semaine 45</v>
      </c>
      <c r="GS1" s="160"/>
      <c r="GT1" s="160"/>
      <c r="GU1" s="160"/>
      <c r="GV1" s="160"/>
      <c r="GW1" s="160"/>
      <c r="GX1" s="160"/>
      <c r="GY1" s="159" t="str">
        <f>"Semaine "&amp;TEXT(INT((GY3-LOOKUP(GY3,DATE(YEAR(GY3)+{-1;0;1},1,3)-WEEKDAY(DATE(YEAR(GY3)+{-1;0;1},1,3))+2))/7)+1,"00")</f>
        <v>Semaine 46</v>
      </c>
      <c r="GZ1" s="160"/>
      <c r="HA1" s="160"/>
      <c r="HB1" s="160"/>
      <c r="HC1" s="160"/>
      <c r="HD1" s="160"/>
      <c r="HE1" s="160"/>
      <c r="HF1" s="159" t="str">
        <f>"Semaine "&amp;TEXT(INT((HF3-LOOKUP(HF3,DATE(YEAR(HF3)+{-1;0;1},1,3)-WEEKDAY(DATE(YEAR(HF3)+{-1;0;1},1,3))+2))/7)+1,"00")</f>
        <v>Semaine 47</v>
      </c>
      <c r="HG1" s="160"/>
      <c r="HH1" s="160"/>
      <c r="HI1" s="160"/>
      <c r="HJ1" s="160"/>
      <c r="HK1" s="160"/>
      <c r="HL1" s="160"/>
      <c r="HM1" s="159" t="str">
        <f>"Semaine "&amp;TEXT(INT((HM3-LOOKUP(HM3,DATE(YEAR(HM3)+{-1;0;1},1,3)-WEEKDAY(DATE(YEAR(HM3)+{-1;0;1},1,3))+2))/7)+1,"00")</f>
        <v>Semaine 48</v>
      </c>
      <c r="HN1" s="160"/>
      <c r="HO1" s="160"/>
      <c r="HP1" s="160"/>
      <c r="HQ1" s="160"/>
      <c r="HR1" s="160"/>
      <c r="HS1" s="160"/>
      <c r="HT1" s="159" t="str">
        <f>"Semaine "&amp;TEXT(INT((HT3-LOOKUP(HT3,DATE(YEAR(HT3)+{-1;0;1},1,3)-WEEKDAY(DATE(YEAR(HT3)+{-1;0;1},1,3))+2))/7)+1,"00")</f>
        <v>Semaine 49</v>
      </c>
      <c r="HU1" s="160"/>
      <c r="HV1" s="160"/>
      <c r="HW1" s="160"/>
      <c r="HX1" s="160"/>
      <c r="HY1" s="160"/>
      <c r="HZ1" s="160"/>
      <c r="IA1" s="159" t="str">
        <f>"Semaine "&amp;TEXT(INT((IA3-LOOKUP(IA3,DATE(YEAR(IA3)+{-1;0;1},1,3)-WEEKDAY(DATE(YEAR(IA3)+{-1;0;1},1,3))+2))/7)+1,"00")</f>
        <v>Semaine 50</v>
      </c>
      <c r="IB1" s="160"/>
      <c r="IC1" s="160"/>
      <c r="ID1" s="160"/>
      <c r="IE1" s="160"/>
      <c r="IF1" s="160"/>
      <c r="IG1" s="160"/>
      <c r="IH1" s="159" t="str">
        <f>"Semaine "&amp;TEXT(INT((IH3-LOOKUP(IH3,DATE(YEAR(IH3)+{-1;0;1},1,3)-WEEKDAY(DATE(YEAR(IH3)+{-1;0;1},1,3))+2))/7)+1,"00")</f>
        <v>Semaine 51</v>
      </c>
      <c r="II1" s="160"/>
      <c r="IJ1" s="160"/>
      <c r="IK1" s="160"/>
      <c r="IL1" s="160"/>
      <c r="IM1" s="160"/>
      <c r="IN1" s="160"/>
      <c r="IO1" s="159" t="str">
        <f>"Semaine "&amp;TEXT(INT((IO3-LOOKUP(IO3,DATE(YEAR(IO3)+{-1;0;1},1,3)-WEEKDAY(DATE(YEAR(IO3)+{-1;0;1},1,3))+2))/7)+1,"00")</f>
        <v>Semaine 52</v>
      </c>
      <c r="IP1" s="160"/>
      <c r="IQ1" s="160"/>
      <c r="IR1" s="160"/>
      <c r="IS1" s="160"/>
      <c r="IT1" s="160"/>
      <c r="IU1" s="160"/>
      <c r="IV1" s="159" t="str">
        <f>"Semaine "&amp;TEXT(INT((IV3-LOOKUP(IV3,DATE(YEAR(IV3)+{-1;0;1},1,3)-WEEKDAY(DATE(YEAR(IV3)+{-1;0;1},1,3))+2))/7)+1,"00")</f>
        <v>Semaine 01</v>
      </c>
      <c r="IW1" s="160"/>
      <c r="IX1" s="160"/>
      <c r="IY1" s="160"/>
      <c r="IZ1" s="160"/>
      <c r="JA1" s="160"/>
      <c r="JB1" s="160"/>
      <c r="JC1" s="159" t="str">
        <f>"Semaine "&amp;TEXT(INT((JC3-LOOKUP(JC3,DATE(YEAR(JC3)+{-1;0;1},1,3)-WEEKDAY(DATE(YEAR(JC3)+{-1;0;1},1,3))+2))/7)+1,"00")</f>
        <v>Semaine 02</v>
      </c>
      <c r="JD1" s="160"/>
      <c r="JE1" s="160"/>
      <c r="JF1" s="160"/>
      <c r="JG1" s="160"/>
      <c r="JH1" s="160"/>
      <c r="JI1" s="160"/>
      <c r="JJ1" s="159" t="str">
        <f>"Semaine "&amp;TEXT(INT((JJ3-LOOKUP(JJ3,DATE(YEAR(JJ3)+{-1;0;1},1,3)-WEEKDAY(DATE(YEAR(JJ3)+{-1;0;1},1,3))+2))/7)+1,"00")</f>
        <v>Semaine 03</v>
      </c>
      <c r="JK1" s="160"/>
      <c r="JL1" s="160"/>
      <c r="JM1" s="160"/>
      <c r="JN1" s="160"/>
      <c r="JO1" s="160"/>
      <c r="JP1" s="160"/>
      <c r="JQ1" s="159" t="str">
        <f>"Semaine "&amp;TEXT(INT((JQ3-LOOKUP(JQ3,DATE(YEAR(JQ3)+{-1;0;1},1,3)-WEEKDAY(DATE(YEAR(JQ3)+{-1;0;1},1,3))+2))/7)+1,"00")</f>
        <v>Semaine 04</v>
      </c>
      <c r="JR1" s="160"/>
      <c r="JS1" s="160"/>
      <c r="JT1" s="160"/>
      <c r="JU1" s="160"/>
      <c r="JV1" s="160"/>
      <c r="JW1" s="160"/>
      <c r="JX1" s="159" t="str">
        <f>"Semaine "&amp;TEXT(INT((JX3-LOOKUP(JX3,DATE(YEAR(JX3)+{-1;0;1},1,3)-WEEKDAY(DATE(YEAR(JX3)+{-1;0;1},1,3))+2))/7)+1,"00")</f>
        <v>Semaine 05</v>
      </c>
      <c r="JY1" s="160"/>
      <c r="JZ1" s="160"/>
      <c r="KA1" s="160"/>
      <c r="KB1" s="160"/>
      <c r="KC1" s="160"/>
      <c r="KD1" s="160"/>
      <c r="KE1" s="159" t="str">
        <f>"Semaine "&amp;TEXT(INT((KE3-LOOKUP(KE3,DATE(YEAR(KE3)+{-1;0;1},1,3)-WEEKDAY(DATE(YEAR(KE3)+{-1;0;1},1,3))+2))/7)+1,"00")</f>
        <v>Semaine 06</v>
      </c>
      <c r="KF1" s="160"/>
      <c r="KG1" s="160"/>
      <c r="KH1" s="160"/>
      <c r="KI1" s="160"/>
      <c r="KJ1" s="160"/>
      <c r="KK1" s="160"/>
      <c r="KL1" s="159" t="str">
        <f>"Semaine "&amp;TEXT(INT((KL3-LOOKUP(KL3,DATE(YEAR(KL3)+{-1;0;1},1,3)-WEEKDAY(DATE(YEAR(KL3)+{-1;0;1},1,3))+2))/7)+1,"00")</f>
        <v>Semaine 07</v>
      </c>
      <c r="KM1" s="160"/>
      <c r="KN1" s="160"/>
      <c r="KO1" s="160"/>
      <c r="KP1" s="160"/>
      <c r="KQ1" s="160"/>
      <c r="KR1" s="160"/>
      <c r="KS1" s="159" t="str">
        <f>"Semaine "&amp;TEXT(INT((KS3-LOOKUP(KS3,DATE(YEAR(KS3)+{-1;0;1},1,3)-WEEKDAY(DATE(YEAR(KS3)+{-1;0;1},1,3))+2))/7)+1,"00")</f>
        <v>Semaine 08</v>
      </c>
      <c r="KT1" s="160"/>
      <c r="KU1" s="160"/>
      <c r="KV1" s="160"/>
      <c r="KW1" s="160"/>
      <c r="KX1" s="160"/>
      <c r="KY1" s="160"/>
      <c r="KZ1" s="159" t="str">
        <f>"Semaine "&amp;TEXT(INT((KZ3-LOOKUP(KZ3,DATE(YEAR(KZ3)+{-1;0;1},1,3)-WEEKDAY(DATE(YEAR(KZ3)+{-1;0;1},1,3))+2))/7)+1,"00")</f>
        <v>Semaine 09</v>
      </c>
      <c r="LA1" s="160"/>
      <c r="LB1" s="160"/>
      <c r="LC1" s="160"/>
      <c r="LD1" s="160"/>
      <c r="LE1" s="160"/>
      <c r="LF1" s="160"/>
      <c r="LG1" s="159" t="str">
        <f>"Semaine "&amp;TEXT(INT((LG3-LOOKUP(LG3,DATE(YEAR(LG3)+{-1;0;1},1,3)-WEEKDAY(DATE(YEAR(LG3)+{-1;0;1},1,3))+2))/7)+1,"00")</f>
        <v>Semaine 10</v>
      </c>
      <c r="LH1" s="160"/>
      <c r="LI1" s="160"/>
      <c r="LJ1" s="160"/>
      <c r="LK1" s="160"/>
      <c r="LL1" s="160"/>
      <c r="LM1" s="160"/>
      <c r="LN1" s="159" t="str">
        <f>"Semaine "&amp;TEXT(INT((LN3-LOOKUP(LN3,DATE(YEAR(LN3)+{-1;0;1},1,3)-WEEKDAY(DATE(YEAR(LN3)+{-1;0;1},1,3))+2))/7)+1,"00")</f>
        <v>Semaine 11</v>
      </c>
      <c r="LO1" s="160"/>
      <c r="LP1" s="160"/>
      <c r="LQ1" s="160"/>
      <c r="LR1" s="160"/>
      <c r="LS1" s="160"/>
      <c r="LT1" s="160"/>
      <c r="LU1" s="159" t="str">
        <f>"Semaine "&amp;TEXT(INT((LU3-LOOKUP(LU3,DATE(YEAR(LU3)+{-1;0;1},1,3)-WEEKDAY(DATE(YEAR(LU3)+{-1;0;1},1,3))+2))/7)+1,"00")</f>
        <v>Semaine 12</v>
      </c>
      <c r="LV1" s="160"/>
      <c r="LW1" s="160"/>
      <c r="LX1" s="160"/>
      <c r="LY1" s="160"/>
      <c r="LZ1" s="160"/>
      <c r="MA1" s="160"/>
      <c r="MB1" s="159" t="str">
        <f>"Semaine "&amp;TEXT(INT((MB3-LOOKUP(MB3,DATE(YEAR(MB3)+{-1;0;1},1,3)-WEEKDAY(DATE(YEAR(MB3)+{-1;0;1},1,3))+2))/7)+1,"00")</f>
        <v>Semaine 13</v>
      </c>
      <c r="MC1" s="160"/>
      <c r="MD1" s="160"/>
      <c r="ME1" s="160"/>
      <c r="MF1" s="160"/>
      <c r="MG1" s="160"/>
      <c r="MH1" s="160"/>
      <c r="MI1" s="159" t="str">
        <f>"Semaine "&amp;TEXT(INT((MI3-LOOKUP(MI3,DATE(YEAR(MI3)+{-1;0;1},1,3)-WEEKDAY(DATE(YEAR(MI3)+{-1;0;1},1,3))+2))/7)+1,"00")</f>
        <v>Semaine 14</v>
      </c>
      <c r="MJ1" s="160"/>
      <c r="MK1" s="160"/>
      <c r="ML1" s="160"/>
      <c r="MM1" s="160"/>
      <c r="MN1" s="160"/>
      <c r="MO1" s="160"/>
      <c r="MP1" s="159" t="str">
        <f>"Semaine "&amp;TEXT(INT((MP3-LOOKUP(MP3,DATE(YEAR(MP3)+{-1;0;1},1,3)-WEEKDAY(DATE(YEAR(MP3)+{-1;0;1},1,3))+2))/7)+1,"00")</f>
        <v>Semaine 15</v>
      </c>
      <c r="MQ1" s="160"/>
      <c r="MR1" s="160"/>
      <c r="MS1" s="160"/>
      <c r="MT1" s="160"/>
      <c r="MU1" s="160"/>
      <c r="MV1" s="160"/>
      <c r="MW1" s="159" t="str">
        <f>"Semaine "&amp;TEXT(INT((MW3-LOOKUP(MW3,DATE(YEAR(MW3)+{-1;0;1},1,3)-WEEKDAY(DATE(YEAR(MW3)+{-1;0;1},1,3))+2))/7)+1,"00")</f>
        <v>Semaine 16</v>
      </c>
      <c r="MX1" s="160"/>
      <c r="MY1" s="160"/>
      <c r="MZ1" s="160"/>
      <c r="NA1" s="160"/>
      <c r="NB1" s="160"/>
      <c r="NC1" s="160"/>
      <c r="ND1" s="159" t="str">
        <f>"Semaine "&amp;TEXT(INT((ND3-LOOKUP(ND3,DATE(YEAR(ND3)+{-1;0;1},1,3)-WEEKDAY(DATE(YEAR(ND3)+{-1;0;1},1,3))+2))/7)+1,"00")</f>
        <v>Semaine 17</v>
      </c>
      <c r="NE1" s="160"/>
      <c r="NF1" s="160"/>
      <c r="NG1" s="160"/>
      <c r="NH1" s="160"/>
      <c r="NI1" s="160"/>
      <c r="NJ1" s="160"/>
      <c r="NK1" s="159" t="str">
        <f>"Semaine "&amp;TEXT(INT((NK3-LOOKUP(NK3,DATE(YEAR(NK3)+{-1;0;1},1,3)-WEEKDAY(DATE(YEAR(NK3)+{-1;0;1},1,3))+2))/7)+1,"00")</f>
        <v>Semaine 18</v>
      </c>
      <c r="NL1" s="160"/>
      <c r="NM1" s="160"/>
      <c r="NN1" s="160"/>
      <c r="NO1" s="160"/>
      <c r="NP1" s="160"/>
      <c r="NQ1" s="160"/>
      <c r="NR1" s="159" t="str">
        <f>"Semaine "&amp;TEXT(INT((NR3-LOOKUP(NR3,DATE(YEAR(NR3)+{-1;0;1},1,3)-WEEKDAY(DATE(YEAR(NR3)+{-1;0;1},1,3))+2))/7)+1,"00")</f>
        <v>Semaine 19</v>
      </c>
      <c r="NS1" s="160"/>
      <c r="NT1" s="160"/>
      <c r="NU1" s="160"/>
      <c r="NV1" s="160"/>
      <c r="NW1" s="160"/>
      <c r="NX1" s="160"/>
    </row>
    <row r="2" spans="1:388" s="43" customFormat="1" ht="27" customHeight="1">
      <c r="A2" s="44"/>
      <c r="B2" s="45"/>
      <c r="C2" s="46"/>
      <c r="D2" s="63" t="s">
        <v>13</v>
      </c>
      <c r="E2" s="63" t="s">
        <v>14</v>
      </c>
      <c r="F2" s="63" t="s">
        <v>15</v>
      </c>
      <c r="G2" s="63" t="s">
        <v>16</v>
      </c>
      <c r="H2" s="63" t="s">
        <v>17</v>
      </c>
      <c r="I2" s="63" t="s">
        <v>18</v>
      </c>
      <c r="J2" s="63" t="s">
        <v>19</v>
      </c>
      <c r="K2" s="63" t="s">
        <v>13</v>
      </c>
      <c r="L2" s="63" t="s">
        <v>14</v>
      </c>
      <c r="M2" s="63" t="s">
        <v>15</v>
      </c>
      <c r="N2" s="63" t="s">
        <v>16</v>
      </c>
      <c r="O2" s="63" t="s">
        <v>17</v>
      </c>
      <c r="P2" s="63" t="s">
        <v>18</v>
      </c>
      <c r="Q2" s="63" t="s">
        <v>19</v>
      </c>
      <c r="R2" s="63" t="s">
        <v>13</v>
      </c>
      <c r="S2" s="63" t="s">
        <v>14</v>
      </c>
      <c r="T2" s="63" t="s">
        <v>15</v>
      </c>
      <c r="U2" s="63" t="s">
        <v>16</v>
      </c>
      <c r="V2" s="63" t="s">
        <v>17</v>
      </c>
      <c r="W2" s="63" t="s">
        <v>18</v>
      </c>
      <c r="X2" s="63" t="s">
        <v>19</v>
      </c>
      <c r="Y2" s="63" t="s">
        <v>13</v>
      </c>
      <c r="Z2" s="63" t="s">
        <v>14</v>
      </c>
      <c r="AA2" s="63" t="s">
        <v>15</v>
      </c>
      <c r="AB2" s="63" t="s">
        <v>16</v>
      </c>
      <c r="AC2" s="63" t="s">
        <v>17</v>
      </c>
      <c r="AD2" s="63" t="s">
        <v>18</v>
      </c>
      <c r="AE2" s="63" t="s">
        <v>19</v>
      </c>
      <c r="AF2" s="63" t="s">
        <v>13</v>
      </c>
      <c r="AG2" s="63" t="s">
        <v>14</v>
      </c>
      <c r="AH2" s="63" t="s">
        <v>15</v>
      </c>
      <c r="AI2" s="63" t="s">
        <v>16</v>
      </c>
      <c r="AJ2" s="63" t="s">
        <v>17</v>
      </c>
      <c r="AK2" s="63" t="s">
        <v>18</v>
      </c>
      <c r="AL2" s="63" t="s">
        <v>19</v>
      </c>
      <c r="AM2" s="63" t="s">
        <v>13</v>
      </c>
      <c r="AN2" s="63" t="s">
        <v>14</v>
      </c>
      <c r="AO2" s="63" t="s">
        <v>15</v>
      </c>
      <c r="AP2" s="63" t="s">
        <v>16</v>
      </c>
      <c r="AQ2" s="63" t="s">
        <v>17</v>
      </c>
      <c r="AR2" s="63" t="s">
        <v>18</v>
      </c>
      <c r="AS2" s="63" t="s">
        <v>19</v>
      </c>
      <c r="AT2" s="63" t="s">
        <v>13</v>
      </c>
      <c r="AU2" s="63" t="s">
        <v>14</v>
      </c>
      <c r="AV2" s="63" t="s">
        <v>15</v>
      </c>
      <c r="AW2" s="63" t="s">
        <v>16</v>
      </c>
      <c r="AX2" s="63" t="s">
        <v>17</v>
      </c>
      <c r="AY2" s="63" t="s">
        <v>18</v>
      </c>
      <c r="AZ2" s="63" t="s">
        <v>19</v>
      </c>
      <c r="BA2" s="63" t="s">
        <v>13</v>
      </c>
      <c r="BB2" s="63" t="s">
        <v>14</v>
      </c>
      <c r="BC2" s="63" t="s">
        <v>15</v>
      </c>
      <c r="BD2" s="63" t="s">
        <v>16</v>
      </c>
      <c r="BE2" s="63" t="s">
        <v>17</v>
      </c>
      <c r="BF2" s="63" t="s">
        <v>18</v>
      </c>
      <c r="BG2" s="63" t="s">
        <v>19</v>
      </c>
      <c r="BH2" s="63" t="s">
        <v>13</v>
      </c>
      <c r="BI2" s="63" t="s">
        <v>14</v>
      </c>
      <c r="BJ2" s="63" t="s">
        <v>15</v>
      </c>
      <c r="BK2" s="63" t="s">
        <v>16</v>
      </c>
      <c r="BL2" s="63" t="s">
        <v>17</v>
      </c>
      <c r="BM2" s="63" t="s">
        <v>18</v>
      </c>
      <c r="BN2" s="63" t="s">
        <v>19</v>
      </c>
      <c r="BO2" s="63" t="s">
        <v>13</v>
      </c>
      <c r="BP2" s="63" t="s">
        <v>14</v>
      </c>
      <c r="BQ2" s="63" t="s">
        <v>15</v>
      </c>
      <c r="BR2" s="63" t="s">
        <v>16</v>
      </c>
      <c r="BS2" s="63" t="s">
        <v>17</v>
      </c>
      <c r="BT2" s="63" t="s">
        <v>18</v>
      </c>
      <c r="BU2" s="63" t="s">
        <v>19</v>
      </c>
      <c r="BV2" s="63" t="s">
        <v>13</v>
      </c>
      <c r="BW2" s="63" t="s">
        <v>14</v>
      </c>
      <c r="BX2" s="63" t="s">
        <v>15</v>
      </c>
      <c r="BY2" s="63" t="s">
        <v>16</v>
      </c>
      <c r="BZ2" s="63" t="s">
        <v>17</v>
      </c>
      <c r="CA2" s="63" t="s">
        <v>18</v>
      </c>
      <c r="CB2" s="63" t="s">
        <v>19</v>
      </c>
      <c r="CC2" s="63" t="s">
        <v>13</v>
      </c>
      <c r="CD2" s="63" t="s">
        <v>14</v>
      </c>
      <c r="CE2" s="63" t="s">
        <v>15</v>
      </c>
      <c r="CF2" s="63" t="s">
        <v>16</v>
      </c>
      <c r="CG2" s="63" t="s">
        <v>17</v>
      </c>
      <c r="CH2" s="63" t="s">
        <v>18</v>
      </c>
      <c r="CI2" s="63" t="s">
        <v>19</v>
      </c>
      <c r="CJ2" s="63" t="s">
        <v>13</v>
      </c>
      <c r="CK2" s="63" t="s">
        <v>14</v>
      </c>
      <c r="CL2" s="63" t="s">
        <v>15</v>
      </c>
      <c r="CM2" s="63" t="s">
        <v>16</v>
      </c>
      <c r="CN2" s="63" t="s">
        <v>17</v>
      </c>
      <c r="CO2" s="63" t="s">
        <v>18</v>
      </c>
      <c r="CP2" s="63" t="s">
        <v>19</v>
      </c>
      <c r="CQ2" s="63" t="s">
        <v>13</v>
      </c>
      <c r="CR2" s="63" t="s">
        <v>14</v>
      </c>
      <c r="CS2" s="63" t="s">
        <v>15</v>
      </c>
      <c r="CT2" s="63" t="s">
        <v>16</v>
      </c>
      <c r="CU2" s="63" t="s">
        <v>17</v>
      </c>
      <c r="CV2" s="63" t="s">
        <v>18</v>
      </c>
      <c r="CW2" s="63" t="s">
        <v>19</v>
      </c>
      <c r="CX2" s="63" t="s">
        <v>13</v>
      </c>
      <c r="CY2" s="63" t="s">
        <v>14</v>
      </c>
      <c r="CZ2" s="63" t="s">
        <v>15</v>
      </c>
      <c r="DA2" s="63" t="s">
        <v>16</v>
      </c>
      <c r="DB2" s="63" t="s">
        <v>17</v>
      </c>
      <c r="DC2" s="63" t="s">
        <v>18</v>
      </c>
      <c r="DD2" s="63" t="s">
        <v>19</v>
      </c>
      <c r="DE2" s="63" t="s">
        <v>13</v>
      </c>
      <c r="DF2" s="63" t="s">
        <v>14</v>
      </c>
      <c r="DG2" s="63" t="s">
        <v>15</v>
      </c>
      <c r="DH2" s="63" t="s">
        <v>16</v>
      </c>
      <c r="DI2" s="63" t="s">
        <v>17</v>
      </c>
      <c r="DJ2" s="63" t="s">
        <v>18</v>
      </c>
      <c r="DK2" s="63" t="s">
        <v>19</v>
      </c>
      <c r="DL2" s="63" t="s">
        <v>13</v>
      </c>
      <c r="DM2" s="63" t="s">
        <v>14</v>
      </c>
      <c r="DN2" s="63" t="s">
        <v>15</v>
      </c>
      <c r="DO2" s="63" t="s">
        <v>16</v>
      </c>
      <c r="DP2" s="63" t="s">
        <v>17</v>
      </c>
      <c r="DQ2" s="63" t="s">
        <v>18</v>
      </c>
      <c r="DR2" s="63" t="s">
        <v>19</v>
      </c>
      <c r="DS2" s="63" t="s">
        <v>13</v>
      </c>
      <c r="DT2" s="63" t="s">
        <v>14</v>
      </c>
      <c r="DU2" s="63" t="s">
        <v>15</v>
      </c>
      <c r="DV2" s="63" t="s">
        <v>16</v>
      </c>
      <c r="DW2" s="63" t="s">
        <v>17</v>
      </c>
      <c r="DX2" s="63" t="s">
        <v>18</v>
      </c>
      <c r="DY2" s="63" t="s">
        <v>19</v>
      </c>
      <c r="DZ2" s="63" t="s">
        <v>13</v>
      </c>
      <c r="EA2" s="63" t="s">
        <v>14</v>
      </c>
      <c r="EB2" s="63" t="s">
        <v>15</v>
      </c>
      <c r="EC2" s="63" t="s">
        <v>16</v>
      </c>
      <c r="ED2" s="63" t="s">
        <v>17</v>
      </c>
      <c r="EE2" s="63" t="s">
        <v>18</v>
      </c>
      <c r="EF2" s="63" t="s">
        <v>19</v>
      </c>
      <c r="EG2" s="63" t="s">
        <v>13</v>
      </c>
      <c r="EH2" s="63" t="s">
        <v>14</v>
      </c>
      <c r="EI2" s="63" t="s">
        <v>15</v>
      </c>
      <c r="EJ2" s="63" t="s">
        <v>16</v>
      </c>
      <c r="EK2" s="63" t="s">
        <v>17</v>
      </c>
      <c r="EL2" s="63" t="s">
        <v>18</v>
      </c>
      <c r="EM2" s="63" t="s">
        <v>19</v>
      </c>
      <c r="EN2" s="63" t="s">
        <v>13</v>
      </c>
      <c r="EO2" s="63" t="s">
        <v>14</v>
      </c>
      <c r="EP2" s="63" t="s">
        <v>15</v>
      </c>
      <c r="EQ2" s="63" t="s">
        <v>16</v>
      </c>
      <c r="ER2" s="63" t="s">
        <v>17</v>
      </c>
      <c r="ES2" s="63" t="s">
        <v>18</v>
      </c>
      <c r="ET2" s="63" t="s">
        <v>19</v>
      </c>
      <c r="EU2" s="63" t="s">
        <v>13</v>
      </c>
      <c r="EV2" s="63" t="s">
        <v>14</v>
      </c>
      <c r="EW2" s="63" t="s">
        <v>15</v>
      </c>
      <c r="EX2" s="63" t="s">
        <v>16</v>
      </c>
      <c r="EY2" s="63" t="s">
        <v>17</v>
      </c>
      <c r="EZ2" s="63" t="s">
        <v>18</v>
      </c>
      <c r="FA2" s="63" t="s">
        <v>19</v>
      </c>
      <c r="FB2" s="63" t="s">
        <v>13</v>
      </c>
      <c r="FC2" s="63" t="s">
        <v>14</v>
      </c>
      <c r="FD2" s="63" t="s">
        <v>15</v>
      </c>
      <c r="FE2" s="63" t="s">
        <v>16</v>
      </c>
      <c r="FF2" s="63" t="s">
        <v>17</v>
      </c>
      <c r="FG2" s="63" t="s">
        <v>18</v>
      </c>
      <c r="FH2" s="63" t="s">
        <v>19</v>
      </c>
      <c r="FI2" s="63" t="s">
        <v>13</v>
      </c>
      <c r="FJ2" s="63" t="s">
        <v>14</v>
      </c>
      <c r="FK2" s="63" t="s">
        <v>15</v>
      </c>
      <c r="FL2" s="63" t="s">
        <v>16</v>
      </c>
      <c r="FM2" s="63" t="s">
        <v>17</v>
      </c>
      <c r="FN2" s="63" t="s">
        <v>18</v>
      </c>
      <c r="FO2" s="63" t="s">
        <v>19</v>
      </c>
      <c r="FP2" s="63" t="s">
        <v>13</v>
      </c>
      <c r="FQ2" s="63" t="s">
        <v>14</v>
      </c>
      <c r="FR2" s="63" t="s">
        <v>15</v>
      </c>
      <c r="FS2" s="63" t="s">
        <v>16</v>
      </c>
      <c r="FT2" s="63" t="s">
        <v>17</v>
      </c>
      <c r="FU2" s="63" t="s">
        <v>18</v>
      </c>
      <c r="FV2" s="63" t="s">
        <v>19</v>
      </c>
      <c r="FW2" s="63" t="s">
        <v>13</v>
      </c>
      <c r="FX2" s="63" t="s">
        <v>14</v>
      </c>
      <c r="FY2" s="63" t="s">
        <v>15</v>
      </c>
      <c r="FZ2" s="63" t="s">
        <v>16</v>
      </c>
      <c r="GA2" s="63" t="s">
        <v>17</v>
      </c>
      <c r="GB2" s="63" t="s">
        <v>18</v>
      </c>
      <c r="GC2" s="63" t="s">
        <v>19</v>
      </c>
      <c r="GD2" s="63" t="s">
        <v>13</v>
      </c>
      <c r="GE2" s="63" t="s">
        <v>14</v>
      </c>
      <c r="GF2" s="63" t="s">
        <v>15</v>
      </c>
      <c r="GG2" s="63" t="s">
        <v>16</v>
      </c>
      <c r="GH2" s="63" t="s">
        <v>17</v>
      </c>
      <c r="GI2" s="63" t="s">
        <v>18</v>
      </c>
      <c r="GJ2" s="63" t="s">
        <v>19</v>
      </c>
      <c r="GK2" s="63" t="s">
        <v>13</v>
      </c>
      <c r="GL2" s="63" t="s">
        <v>14</v>
      </c>
      <c r="GM2" s="63" t="s">
        <v>15</v>
      </c>
      <c r="GN2" s="63" t="s">
        <v>16</v>
      </c>
      <c r="GO2" s="63" t="s">
        <v>17</v>
      </c>
      <c r="GP2" s="63" t="s">
        <v>18</v>
      </c>
      <c r="GQ2" s="63" t="s">
        <v>19</v>
      </c>
      <c r="GR2" s="63" t="s">
        <v>13</v>
      </c>
      <c r="GS2" s="63" t="s">
        <v>14</v>
      </c>
      <c r="GT2" s="63" t="s">
        <v>15</v>
      </c>
      <c r="GU2" s="63" t="s">
        <v>16</v>
      </c>
      <c r="GV2" s="63" t="s">
        <v>17</v>
      </c>
      <c r="GW2" s="63" t="s">
        <v>18</v>
      </c>
      <c r="GX2" s="63" t="s">
        <v>19</v>
      </c>
      <c r="GY2" s="63" t="s">
        <v>13</v>
      </c>
      <c r="GZ2" s="63" t="s">
        <v>14</v>
      </c>
      <c r="HA2" s="63" t="s">
        <v>15</v>
      </c>
      <c r="HB2" s="63" t="s">
        <v>16</v>
      </c>
      <c r="HC2" s="63" t="s">
        <v>17</v>
      </c>
      <c r="HD2" s="63" t="s">
        <v>18</v>
      </c>
      <c r="HE2" s="63" t="s">
        <v>19</v>
      </c>
      <c r="HF2" s="63" t="s">
        <v>13</v>
      </c>
      <c r="HG2" s="63" t="s">
        <v>14</v>
      </c>
      <c r="HH2" s="63" t="s">
        <v>15</v>
      </c>
      <c r="HI2" s="63" t="s">
        <v>16</v>
      </c>
      <c r="HJ2" s="63" t="s">
        <v>17</v>
      </c>
      <c r="HK2" s="63" t="s">
        <v>18</v>
      </c>
      <c r="HL2" s="63" t="s">
        <v>19</v>
      </c>
      <c r="HM2" s="63" t="s">
        <v>13</v>
      </c>
      <c r="HN2" s="63" t="s">
        <v>14</v>
      </c>
      <c r="HO2" s="63" t="s">
        <v>15</v>
      </c>
      <c r="HP2" s="63" t="s">
        <v>16</v>
      </c>
      <c r="HQ2" s="63" t="s">
        <v>17</v>
      </c>
      <c r="HR2" s="63" t="s">
        <v>18</v>
      </c>
      <c r="HS2" s="63" t="s">
        <v>19</v>
      </c>
      <c r="HT2" s="63" t="s">
        <v>13</v>
      </c>
      <c r="HU2" s="63" t="s">
        <v>14</v>
      </c>
      <c r="HV2" s="63" t="s">
        <v>15</v>
      </c>
      <c r="HW2" s="63" t="s">
        <v>16</v>
      </c>
      <c r="HX2" s="63" t="s">
        <v>17</v>
      </c>
      <c r="HY2" s="63" t="s">
        <v>18</v>
      </c>
      <c r="HZ2" s="63" t="s">
        <v>19</v>
      </c>
      <c r="IA2" s="63" t="s">
        <v>13</v>
      </c>
      <c r="IB2" s="63" t="s">
        <v>14</v>
      </c>
      <c r="IC2" s="63" t="s">
        <v>15</v>
      </c>
      <c r="ID2" s="63" t="s">
        <v>16</v>
      </c>
      <c r="IE2" s="63" t="s">
        <v>17</v>
      </c>
      <c r="IF2" s="63" t="s">
        <v>18</v>
      </c>
      <c r="IG2" s="63" t="s">
        <v>19</v>
      </c>
      <c r="IH2" s="63" t="s">
        <v>13</v>
      </c>
      <c r="II2" s="63" t="s">
        <v>14</v>
      </c>
      <c r="IJ2" s="63" t="s">
        <v>15</v>
      </c>
      <c r="IK2" s="63" t="s">
        <v>16</v>
      </c>
      <c r="IL2" s="63" t="s">
        <v>17</v>
      </c>
      <c r="IM2" s="63" t="s">
        <v>18</v>
      </c>
      <c r="IN2" s="63" t="s">
        <v>19</v>
      </c>
      <c r="IO2" s="63" t="s">
        <v>13</v>
      </c>
      <c r="IP2" s="63" t="s">
        <v>14</v>
      </c>
      <c r="IQ2" s="63" t="s">
        <v>15</v>
      </c>
      <c r="IR2" s="63" t="s">
        <v>16</v>
      </c>
      <c r="IS2" s="63" t="s">
        <v>17</v>
      </c>
      <c r="IT2" s="63" t="s">
        <v>18</v>
      </c>
      <c r="IU2" s="63" t="s">
        <v>19</v>
      </c>
      <c r="IV2" s="63" t="s">
        <v>13</v>
      </c>
      <c r="IW2" s="63" t="s">
        <v>14</v>
      </c>
      <c r="IX2" s="63" t="s">
        <v>15</v>
      </c>
      <c r="IY2" s="63" t="s">
        <v>16</v>
      </c>
      <c r="IZ2" s="63" t="s">
        <v>17</v>
      </c>
      <c r="JA2" s="63" t="s">
        <v>18</v>
      </c>
      <c r="JB2" s="63" t="s">
        <v>19</v>
      </c>
      <c r="JC2" s="63" t="s">
        <v>13</v>
      </c>
      <c r="JD2" s="63" t="s">
        <v>14</v>
      </c>
      <c r="JE2" s="63" t="s">
        <v>15</v>
      </c>
      <c r="JF2" s="63" t="s">
        <v>16</v>
      </c>
      <c r="JG2" s="63" t="s">
        <v>17</v>
      </c>
      <c r="JH2" s="63" t="s">
        <v>18</v>
      </c>
      <c r="JI2" s="63" t="s">
        <v>19</v>
      </c>
      <c r="JJ2" s="63" t="s">
        <v>13</v>
      </c>
      <c r="JK2" s="63" t="s">
        <v>14</v>
      </c>
      <c r="JL2" s="63" t="s">
        <v>15</v>
      </c>
      <c r="JM2" s="63" t="s">
        <v>16</v>
      </c>
      <c r="JN2" s="63" t="s">
        <v>17</v>
      </c>
      <c r="JO2" s="63" t="s">
        <v>18</v>
      </c>
      <c r="JP2" s="63" t="s">
        <v>19</v>
      </c>
      <c r="JQ2" s="63" t="s">
        <v>13</v>
      </c>
      <c r="JR2" s="63" t="s">
        <v>14</v>
      </c>
      <c r="JS2" s="63" t="s">
        <v>15</v>
      </c>
      <c r="JT2" s="63" t="s">
        <v>16</v>
      </c>
      <c r="JU2" s="63" t="s">
        <v>17</v>
      </c>
      <c r="JV2" s="63" t="s">
        <v>18</v>
      </c>
      <c r="JW2" s="63" t="s">
        <v>19</v>
      </c>
      <c r="JX2" s="63" t="s">
        <v>13</v>
      </c>
      <c r="JY2" s="63" t="s">
        <v>14</v>
      </c>
      <c r="JZ2" s="63" t="s">
        <v>15</v>
      </c>
      <c r="KA2" s="63" t="s">
        <v>16</v>
      </c>
      <c r="KB2" s="63" t="s">
        <v>17</v>
      </c>
      <c r="KC2" s="63" t="s">
        <v>18</v>
      </c>
      <c r="KD2" s="63" t="s">
        <v>19</v>
      </c>
      <c r="KE2" s="63" t="s">
        <v>13</v>
      </c>
      <c r="KF2" s="63" t="s">
        <v>14</v>
      </c>
      <c r="KG2" s="63" t="s">
        <v>15</v>
      </c>
      <c r="KH2" s="63" t="s">
        <v>16</v>
      </c>
      <c r="KI2" s="63" t="s">
        <v>17</v>
      </c>
      <c r="KJ2" s="63" t="s">
        <v>18</v>
      </c>
      <c r="KK2" s="63" t="s">
        <v>19</v>
      </c>
      <c r="KL2" s="63" t="s">
        <v>13</v>
      </c>
      <c r="KM2" s="63" t="s">
        <v>14</v>
      </c>
      <c r="KN2" s="63" t="s">
        <v>15</v>
      </c>
      <c r="KO2" s="63" t="s">
        <v>16</v>
      </c>
      <c r="KP2" s="63" t="s">
        <v>17</v>
      </c>
      <c r="KQ2" s="63" t="s">
        <v>18</v>
      </c>
      <c r="KR2" s="63" t="s">
        <v>19</v>
      </c>
      <c r="KS2" s="63" t="s">
        <v>13</v>
      </c>
      <c r="KT2" s="63" t="s">
        <v>14</v>
      </c>
      <c r="KU2" s="63" t="s">
        <v>15</v>
      </c>
      <c r="KV2" s="63" t="s">
        <v>16</v>
      </c>
      <c r="KW2" s="63" t="s">
        <v>17</v>
      </c>
      <c r="KX2" s="63" t="s">
        <v>18</v>
      </c>
      <c r="KY2" s="63" t="s">
        <v>19</v>
      </c>
      <c r="KZ2" s="63" t="s">
        <v>13</v>
      </c>
      <c r="LA2" s="63" t="s">
        <v>14</v>
      </c>
      <c r="LB2" s="63" t="s">
        <v>15</v>
      </c>
      <c r="LC2" s="63" t="s">
        <v>16</v>
      </c>
      <c r="LD2" s="63" t="s">
        <v>17</v>
      </c>
      <c r="LE2" s="63" t="s">
        <v>18</v>
      </c>
      <c r="LF2" s="63" t="s">
        <v>19</v>
      </c>
      <c r="LG2" s="63" t="s">
        <v>13</v>
      </c>
      <c r="LH2" s="63" t="s">
        <v>14</v>
      </c>
      <c r="LI2" s="63" t="s">
        <v>15</v>
      </c>
      <c r="LJ2" s="63" t="s">
        <v>16</v>
      </c>
      <c r="LK2" s="63" t="s">
        <v>17</v>
      </c>
      <c r="LL2" s="63" t="s">
        <v>18</v>
      </c>
      <c r="LM2" s="63" t="s">
        <v>19</v>
      </c>
      <c r="LN2" s="63" t="s">
        <v>13</v>
      </c>
      <c r="LO2" s="63" t="s">
        <v>14</v>
      </c>
      <c r="LP2" s="63" t="s">
        <v>15</v>
      </c>
      <c r="LQ2" s="63" t="s">
        <v>16</v>
      </c>
      <c r="LR2" s="63" t="s">
        <v>17</v>
      </c>
      <c r="LS2" s="63" t="s">
        <v>18</v>
      </c>
      <c r="LT2" s="63" t="s">
        <v>19</v>
      </c>
      <c r="LU2" s="63" t="s">
        <v>13</v>
      </c>
      <c r="LV2" s="63" t="s">
        <v>14</v>
      </c>
      <c r="LW2" s="63" t="s">
        <v>15</v>
      </c>
      <c r="LX2" s="63" t="s">
        <v>16</v>
      </c>
      <c r="LY2" s="63" t="s">
        <v>17</v>
      </c>
      <c r="LZ2" s="63" t="s">
        <v>18</v>
      </c>
      <c r="MA2" s="63" t="s">
        <v>19</v>
      </c>
      <c r="MB2" s="63" t="s">
        <v>13</v>
      </c>
      <c r="MC2" s="63" t="s">
        <v>14</v>
      </c>
      <c r="MD2" s="63" t="s">
        <v>15</v>
      </c>
      <c r="ME2" s="63" t="s">
        <v>16</v>
      </c>
      <c r="MF2" s="63" t="s">
        <v>17</v>
      </c>
      <c r="MG2" s="63" t="s">
        <v>18</v>
      </c>
      <c r="MH2" s="63" t="s">
        <v>19</v>
      </c>
      <c r="MI2" s="63" t="s">
        <v>13</v>
      </c>
      <c r="MJ2" s="63" t="s">
        <v>14</v>
      </c>
      <c r="MK2" s="63" t="s">
        <v>15</v>
      </c>
      <c r="ML2" s="63" t="s">
        <v>16</v>
      </c>
      <c r="MM2" s="63" t="s">
        <v>17</v>
      </c>
      <c r="MN2" s="63" t="s">
        <v>18</v>
      </c>
      <c r="MO2" s="63" t="s">
        <v>19</v>
      </c>
      <c r="MP2" s="63" t="s">
        <v>13</v>
      </c>
      <c r="MQ2" s="63" t="s">
        <v>14</v>
      </c>
      <c r="MR2" s="63" t="s">
        <v>15</v>
      </c>
      <c r="MS2" s="63" t="s">
        <v>16</v>
      </c>
      <c r="MT2" s="63" t="s">
        <v>17</v>
      </c>
      <c r="MU2" s="63" t="s">
        <v>18</v>
      </c>
      <c r="MV2" s="63" t="s">
        <v>19</v>
      </c>
      <c r="MW2" s="63" t="s">
        <v>13</v>
      </c>
      <c r="MX2" s="63" t="s">
        <v>14</v>
      </c>
      <c r="MY2" s="63" t="s">
        <v>15</v>
      </c>
      <c r="MZ2" s="63" t="s">
        <v>16</v>
      </c>
      <c r="NA2" s="63" t="s">
        <v>17</v>
      </c>
      <c r="NB2" s="63" t="s">
        <v>18</v>
      </c>
      <c r="NC2" s="63" t="s">
        <v>19</v>
      </c>
      <c r="ND2" s="63" t="s">
        <v>13</v>
      </c>
      <c r="NE2" s="63" t="s">
        <v>14</v>
      </c>
      <c r="NF2" s="63" t="s">
        <v>15</v>
      </c>
      <c r="NG2" s="63" t="s">
        <v>16</v>
      </c>
      <c r="NH2" s="63" t="s">
        <v>17</v>
      </c>
      <c r="NI2" s="63" t="s">
        <v>18</v>
      </c>
      <c r="NJ2" s="63" t="s">
        <v>19</v>
      </c>
      <c r="NK2" s="63" t="s">
        <v>13</v>
      </c>
      <c r="NL2" s="63" t="s">
        <v>14</v>
      </c>
      <c r="NM2" s="63" t="s">
        <v>15</v>
      </c>
      <c r="NN2" s="63" t="s">
        <v>16</v>
      </c>
      <c r="NO2" s="63" t="s">
        <v>17</v>
      </c>
      <c r="NP2" s="63" t="s">
        <v>18</v>
      </c>
      <c r="NQ2" s="63" t="s">
        <v>19</v>
      </c>
      <c r="NR2" s="63" t="s">
        <v>13</v>
      </c>
      <c r="NS2" s="63" t="s">
        <v>14</v>
      </c>
      <c r="NT2" s="63" t="s">
        <v>15</v>
      </c>
      <c r="NU2" s="63" t="s">
        <v>16</v>
      </c>
      <c r="NV2" s="63" t="s">
        <v>17</v>
      </c>
      <c r="NW2" s="63" t="s">
        <v>18</v>
      </c>
      <c r="NX2" s="63" t="s">
        <v>19</v>
      </c>
    </row>
    <row r="3" spans="1:388" s="50" customFormat="1" ht="27" customHeight="1">
      <c r="A3" s="47"/>
      <c r="B3" s="48"/>
      <c r="C3" s="49"/>
      <c r="D3" s="64">
        <f t="shared" ref="D3:I3" si="0">E3-1</f>
        <v>42849</v>
      </c>
      <c r="E3" s="64">
        <f t="shared" si="0"/>
        <v>42850</v>
      </c>
      <c r="F3" s="64">
        <f t="shared" si="0"/>
        <v>42851</v>
      </c>
      <c r="G3" s="64">
        <f t="shared" si="0"/>
        <v>42852</v>
      </c>
      <c r="H3" s="64">
        <f t="shared" si="0"/>
        <v>42853</v>
      </c>
      <c r="I3" s="64">
        <f t="shared" si="0"/>
        <v>42854</v>
      </c>
      <c r="J3" s="64">
        <f>K3-1</f>
        <v>42855</v>
      </c>
      <c r="K3" s="64">
        <f>DATE(An,MONTH(1&amp;Premier_mois),7)-MOD(DATE(An,MONTH(1&amp;Premier_mois),7)-2,7)</f>
        <v>42856</v>
      </c>
      <c r="L3" s="64">
        <f t="shared" ref="L3:BW3" si="1">K3+1</f>
        <v>42857</v>
      </c>
      <c r="M3" s="64">
        <f t="shared" si="1"/>
        <v>42858</v>
      </c>
      <c r="N3" s="64">
        <f t="shared" si="1"/>
        <v>42859</v>
      </c>
      <c r="O3" s="64">
        <f t="shared" si="1"/>
        <v>42860</v>
      </c>
      <c r="P3" s="64">
        <f t="shared" si="1"/>
        <v>42861</v>
      </c>
      <c r="Q3" s="64">
        <f t="shared" si="1"/>
        <v>42862</v>
      </c>
      <c r="R3" s="64">
        <f t="shared" si="1"/>
        <v>42863</v>
      </c>
      <c r="S3" s="64">
        <f t="shared" si="1"/>
        <v>42864</v>
      </c>
      <c r="T3" s="64">
        <f t="shared" si="1"/>
        <v>42865</v>
      </c>
      <c r="U3" s="64">
        <f t="shared" si="1"/>
        <v>42866</v>
      </c>
      <c r="V3" s="64">
        <f t="shared" si="1"/>
        <v>42867</v>
      </c>
      <c r="W3" s="64">
        <f t="shared" si="1"/>
        <v>42868</v>
      </c>
      <c r="X3" s="64">
        <f t="shared" si="1"/>
        <v>42869</v>
      </c>
      <c r="Y3" s="64">
        <f t="shared" si="1"/>
        <v>42870</v>
      </c>
      <c r="Z3" s="64">
        <f t="shared" si="1"/>
        <v>42871</v>
      </c>
      <c r="AA3" s="64">
        <f t="shared" si="1"/>
        <v>42872</v>
      </c>
      <c r="AB3" s="64">
        <f t="shared" si="1"/>
        <v>42873</v>
      </c>
      <c r="AC3" s="64">
        <f t="shared" si="1"/>
        <v>42874</v>
      </c>
      <c r="AD3" s="64">
        <f t="shared" si="1"/>
        <v>42875</v>
      </c>
      <c r="AE3" s="64">
        <f t="shared" si="1"/>
        <v>42876</v>
      </c>
      <c r="AF3" s="64">
        <f t="shared" si="1"/>
        <v>42877</v>
      </c>
      <c r="AG3" s="64">
        <f t="shared" si="1"/>
        <v>42878</v>
      </c>
      <c r="AH3" s="64">
        <f t="shared" si="1"/>
        <v>42879</v>
      </c>
      <c r="AI3" s="64">
        <f t="shared" si="1"/>
        <v>42880</v>
      </c>
      <c r="AJ3" s="64">
        <f t="shared" si="1"/>
        <v>42881</v>
      </c>
      <c r="AK3" s="64">
        <f t="shared" si="1"/>
        <v>42882</v>
      </c>
      <c r="AL3" s="64">
        <f t="shared" si="1"/>
        <v>42883</v>
      </c>
      <c r="AM3" s="64">
        <f t="shared" si="1"/>
        <v>42884</v>
      </c>
      <c r="AN3" s="64">
        <f t="shared" si="1"/>
        <v>42885</v>
      </c>
      <c r="AO3" s="64">
        <f t="shared" si="1"/>
        <v>42886</v>
      </c>
      <c r="AP3" s="64">
        <f t="shared" si="1"/>
        <v>42887</v>
      </c>
      <c r="AQ3" s="64">
        <f t="shared" si="1"/>
        <v>42888</v>
      </c>
      <c r="AR3" s="64">
        <f t="shared" si="1"/>
        <v>42889</v>
      </c>
      <c r="AS3" s="64">
        <f t="shared" si="1"/>
        <v>42890</v>
      </c>
      <c r="AT3" s="64">
        <f t="shared" si="1"/>
        <v>42891</v>
      </c>
      <c r="AU3" s="64">
        <f t="shared" si="1"/>
        <v>42892</v>
      </c>
      <c r="AV3" s="64">
        <f t="shared" si="1"/>
        <v>42893</v>
      </c>
      <c r="AW3" s="64">
        <f t="shared" si="1"/>
        <v>42894</v>
      </c>
      <c r="AX3" s="64">
        <f t="shared" si="1"/>
        <v>42895</v>
      </c>
      <c r="AY3" s="64">
        <f t="shared" si="1"/>
        <v>42896</v>
      </c>
      <c r="AZ3" s="64">
        <f t="shared" si="1"/>
        <v>42897</v>
      </c>
      <c r="BA3" s="64">
        <f t="shared" si="1"/>
        <v>42898</v>
      </c>
      <c r="BB3" s="64">
        <f t="shared" si="1"/>
        <v>42899</v>
      </c>
      <c r="BC3" s="64">
        <f t="shared" si="1"/>
        <v>42900</v>
      </c>
      <c r="BD3" s="64">
        <f t="shared" si="1"/>
        <v>42901</v>
      </c>
      <c r="BE3" s="64">
        <f t="shared" si="1"/>
        <v>42902</v>
      </c>
      <c r="BF3" s="64">
        <f t="shared" si="1"/>
        <v>42903</v>
      </c>
      <c r="BG3" s="64">
        <f t="shared" si="1"/>
        <v>42904</v>
      </c>
      <c r="BH3" s="64">
        <f t="shared" si="1"/>
        <v>42905</v>
      </c>
      <c r="BI3" s="64">
        <f t="shared" si="1"/>
        <v>42906</v>
      </c>
      <c r="BJ3" s="64">
        <f t="shared" si="1"/>
        <v>42907</v>
      </c>
      <c r="BK3" s="64">
        <f t="shared" si="1"/>
        <v>42908</v>
      </c>
      <c r="BL3" s="64">
        <f t="shared" si="1"/>
        <v>42909</v>
      </c>
      <c r="BM3" s="64">
        <f t="shared" si="1"/>
        <v>42910</v>
      </c>
      <c r="BN3" s="64">
        <f t="shared" si="1"/>
        <v>42911</v>
      </c>
      <c r="BO3" s="64">
        <f t="shared" si="1"/>
        <v>42912</v>
      </c>
      <c r="BP3" s="64">
        <f t="shared" si="1"/>
        <v>42913</v>
      </c>
      <c r="BQ3" s="64">
        <f t="shared" si="1"/>
        <v>42914</v>
      </c>
      <c r="BR3" s="64">
        <f t="shared" si="1"/>
        <v>42915</v>
      </c>
      <c r="BS3" s="64">
        <f t="shared" si="1"/>
        <v>42916</v>
      </c>
      <c r="BT3" s="64">
        <f t="shared" si="1"/>
        <v>42917</v>
      </c>
      <c r="BU3" s="64">
        <f t="shared" si="1"/>
        <v>42918</v>
      </c>
      <c r="BV3" s="64">
        <f t="shared" si="1"/>
        <v>42919</v>
      </c>
      <c r="BW3" s="64">
        <f t="shared" si="1"/>
        <v>42920</v>
      </c>
      <c r="BX3" s="64">
        <f t="shared" ref="BX3:EI3" si="2">BW3+1</f>
        <v>42921</v>
      </c>
      <c r="BY3" s="64">
        <f t="shared" si="2"/>
        <v>42922</v>
      </c>
      <c r="BZ3" s="64">
        <f t="shared" si="2"/>
        <v>42923</v>
      </c>
      <c r="CA3" s="64">
        <f t="shared" si="2"/>
        <v>42924</v>
      </c>
      <c r="CB3" s="64">
        <f t="shared" si="2"/>
        <v>42925</v>
      </c>
      <c r="CC3" s="64">
        <f t="shared" si="2"/>
        <v>42926</v>
      </c>
      <c r="CD3" s="64">
        <f t="shared" si="2"/>
        <v>42927</v>
      </c>
      <c r="CE3" s="64">
        <f t="shared" si="2"/>
        <v>42928</v>
      </c>
      <c r="CF3" s="64">
        <f t="shared" si="2"/>
        <v>42929</v>
      </c>
      <c r="CG3" s="64">
        <f t="shared" si="2"/>
        <v>42930</v>
      </c>
      <c r="CH3" s="64">
        <f t="shared" si="2"/>
        <v>42931</v>
      </c>
      <c r="CI3" s="64">
        <f t="shared" si="2"/>
        <v>42932</v>
      </c>
      <c r="CJ3" s="64">
        <f t="shared" si="2"/>
        <v>42933</v>
      </c>
      <c r="CK3" s="64">
        <f t="shared" si="2"/>
        <v>42934</v>
      </c>
      <c r="CL3" s="64">
        <f t="shared" si="2"/>
        <v>42935</v>
      </c>
      <c r="CM3" s="64">
        <f t="shared" si="2"/>
        <v>42936</v>
      </c>
      <c r="CN3" s="64">
        <f t="shared" si="2"/>
        <v>42937</v>
      </c>
      <c r="CO3" s="64">
        <f t="shared" si="2"/>
        <v>42938</v>
      </c>
      <c r="CP3" s="64">
        <f t="shared" si="2"/>
        <v>42939</v>
      </c>
      <c r="CQ3" s="64">
        <f t="shared" si="2"/>
        <v>42940</v>
      </c>
      <c r="CR3" s="64">
        <f t="shared" si="2"/>
        <v>42941</v>
      </c>
      <c r="CS3" s="64">
        <f t="shared" si="2"/>
        <v>42942</v>
      </c>
      <c r="CT3" s="64">
        <f t="shared" si="2"/>
        <v>42943</v>
      </c>
      <c r="CU3" s="64">
        <f t="shared" si="2"/>
        <v>42944</v>
      </c>
      <c r="CV3" s="64">
        <f t="shared" si="2"/>
        <v>42945</v>
      </c>
      <c r="CW3" s="64">
        <f t="shared" si="2"/>
        <v>42946</v>
      </c>
      <c r="CX3" s="64">
        <f t="shared" si="2"/>
        <v>42947</v>
      </c>
      <c r="CY3" s="64">
        <f t="shared" si="2"/>
        <v>42948</v>
      </c>
      <c r="CZ3" s="64">
        <f t="shared" si="2"/>
        <v>42949</v>
      </c>
      <c r="DA3" s="64">
        <f t="shared" si="2"/>
        <v>42950</v>
      </c>
      <c r="DB3" s="64">
        <f t="shared" si="2"/>
        <v>42951</v>
      </c>
      <c r="DC3" s="64">
        <f t="shared" si="2"/>
        <v>42952</v>
      </c>
      <c r="DD3" s="64">
        <f t="shared" si="2"/>
        <v>42953</v>
      </c>
      <c r="DE3" s="64">
        <f t="shared" si="2"/>
        <v>42954</v>
      </c>
      <c r="DF3" s="64">
        <f t="shared" si="2"/>
        <v>42955</v>
      </c>
      <c r="DG3" s="64">
        <f t="shared" si="2"/>
        <v>42956</v>
      </c>
      <c r="DH3" s="64">
        <f t="shared" si="2"/>
        <v>42957</v>
      </c>
      <c r="DI3" s="64">
        <f t="shared" si="2"/>
        <v>42958</v>
      </c>
      <c r="DJ3" s="64">
        <f t="shared" si="2"/>
        <v>42959</v>
      </c>
      <c r="DK3" s="64">
        <f t="shared" si="2"/>
        <v>42960</v>
      </c>
      <c r="DL3" s="64">
        <f t="shared" si="2"/>
        <v>42961</v>
      </c>
      <c r="DM3" s="64">
        <f t="shared" si="2"/>
        <v>42962</v>
      </c>
      <c r="DN3" s="64">
        <f t="shared" si="2"/>
        <v>42963</v>
      </c>
      <c r="DO3" s="64">
        <f t="shared" si="2"/>
        <v>42964</v>
      </c>
      <c r="DP3" s="64">
        <f t="shared" si="2"/>
        <v>42965</v>
      </c>
      <c r="DQ3" s="64">
        <f t="shared" si="2"/>
        <v>42966</v>
      </c>
      <c r="DR3" s="64">
        <f t="shared" si="2"/>
        <v>42967</v>
      </c>
      <c r="DS3" s="64">
        <f t="shared" si="2"/>
        <v>42968</v>
      </c>
      <c r="DT3" s="64">
        <f t="shared" si="2"/>
        <v>42969</v>
      </c>
      <c r="DU3" s="64">
        <f t="shared" si="2"/>
        <v>42970</v>
      </c>
      <c r="DV3" s="64">
        <f t="shared" si="2"/>
        <v>42971</v>
      </c>
      <c r="DW3" s="64">
        <f t="shared" si="2"/>
        <v>42972</v>
      </c>
      <c r="DX3" s="64">
        <f t="shared" si="2"/>
        <v>42973</v>
      </c>
      <c r="DY3" s="64">
        <f t="shared" si="2"/>
        <v>42974</v>
      </c>
      <c r="DZ3" s="64">
        <f t="shared" si="2"/>
        <v>42975</v>
      </c>
      <c r="EA3" s="64">
        <f t="shared" si="2"/>
        <v>42976</v>
      </c>
      <c r="EB3" s="64">
        <f t="shared" si="2"/>
        <v>42977</v>
      </c>
      <c r="EC3" s="64">
        <f t="shared" si="2"/>
        <v>42978</v>
      </c>
      <c r="ED3" s="64">
        <f t="shared" si="2"/>
        <v>42979</v>
      </c>
      <c r="EE3" s="64">
        <f t="shared" si="2"/>
        <v>42980</v>
      </c>
      <c r="EF3" s="64">
        <f t="shared" si="2"/>
        <v>42981</v>
      </c>
      <c r="EG3" s="64">
        <f t="shared" si="2"/>
        <v>42982</v>
      </c>
      <c r="EH3" s="64">
        <f t="shared" si="2"/>
        <v>42983</v>
      </c>
      <c r="EI3" s="64">
        <f t="shared" si="2"/>
        <v>42984</v>
      </c>
      <c r="EJ3" s="64">
        <f t="shared" ref="EJ3:GU3" si="3">EI3+1</f>
        <v>42985</v>
      </c>
      <c r="EK3" s="64">
        <f t="shared" si="3"/>
        <v>42986</v>
      </c>
      <c r="EL3" s="64">
        <f t="shared" si="3"/>
        <v>42987</v>
      </c>
      <c r="EM3" s="64">
        <f t="shared" si="3"/>
        <v>42988</v>
      </c>
      <c r="EN3" s="64">
        <f t="shared" si="3"/>
        <v>42989</v>
      </c>
      <c r="EO3" s="64">
        <f t="shared" si="3"/>
        <v>42990</v>
      </c>
      <c r="EP3" s="64">
        <f t="shared" si="3"/>
        <v>42991</v>
      </c>
      <c r="EQ3" s="64">
        <f t="shared" si="3"/>
        <v>42992</v>
      </c>
      <c r="ER3" s="64">
        <f t="shared" si="3"/>
        <v>42993</v>
      </c>
      <c r="ES3" s="64">
        <f t="shared" si="3"/>
        <v>42994</v>
      </c>
      <c r="ET3" s="64">
        <f t="shared" si="3"/>
        <v>42995</v>
      </c>
      <c r="EU3" s="64">
        <f t="shared" si="3"/>
        <v>42996</v>
      </c>
      <c r="EV3" s="64">
        <f t="shared" si="3"/>
        <v>42997</v>
      </c>
      <c r="EW3" s="64">
        <f t="shared" si="3"/>
        <v>42998</v>
      </c>
      <c r="EX3" s="64">
        <f t="shared" si="3"/>
        <v>42999</v>
      </c>
      <c r="EY3" s="64">
        <f t="shared" si="3"/>
        <v>43000</v>
      </c>
      <c r="EZ3" s="64">
        <f t="shared" si="3"/>
        <v>43001</v>
      </c>
      <c r="FA3" s="64">
        <f t="shared" si="3"/>
        <v>43002</v>
      </c>
      <c r="FB3" s="64">
        <f t="shared" si="3"/>
        <v>43003</v>
      </c>
      <c r="FC3" s="64">
        <f t="shared" si="3"/>
        <v>43004</v>
      </c>
      <c r="FD3" s="64">
        <f t="shared" si="3"/>
        <v>43005</v>
      </c>
      <c r="FE3" s="64">
        <f t="shared" si="3"/>
        <v>43006</v>
      </c>
      <c r="FF3" s="64">
        <f t="shared" si="3"/>
        <v>43007</v>
      </c>
      <c r="FG3" s="64">
        <f t="shared" si="3"/>
        <v>43008</v>
      </c>
      <c r="FH3" s="64">
        <f t="shared" si="3"/>
        <v>43009</v>
      </c>
      <c r="FI3" s="64">
        <f t="shared" si="3"/>
        <v>43010</v>
      </c>
      <c r="FJ3" s="64">
        <f t="shared" si="3"/>
        <v>43011</v>
      </c>
      <c r="FK3" s="64">
        <f t="shared" si="3"/>
        <v>43012</v>
      </c>
      <c r="FL3" s="64">
        <f t="shared" si="3"/>
        <v>43013</v>
      </c>
      <c r="FM3" s="64">
        <f t="shared" si="3"/>
        <v>43014</v>
      </c>
      <c r="FN3" s="64">
        <f t="shared" si="3"/>
        <v>43015</v>
      </c>
      <c r="FO3" s="64">
        <f t="shared" si="3"/>
        <v>43016</v>
      </c>
      <c r="FP3" s="64">
        <f t="shared" si="3"/>
        <v>43017</v>
      </c>
      <c r="FQ3" s="64">
        <f t="shared" si="3"/>
        <v>43018</v>
      </c>
      <c r="FR3" s="64">
        <f t="shared" si="3"/>
        <v>43019</v>
      </c>
      <c r="FS3" s="64">
        <f t="shared" si="3"/>
        <v>43020</v>
      </c>
      <c r="FT3" s="64">
        <f t="shared" si="3"/>
        <v>43021</v>
      </c>
      <c r="FU3" s="64">
        <f t="shared" si="3"/>
        <v>43022</v>
      </c>
      <c r="FV3" s="64">
        <f t="shared" si="3"/>
        <v>43023</v>
      </c>
      <c r="FW3" s="64">
        <f t="shared" si="3"/>
        <v>43024</v>
      </c>
      <c r="FX3" s="64">
        <f t="shared" si="3"/>
        <v>43025</v>
      </c>
      <c r="FY3" s="64">
        <f t="shared" si="3"/>
        <v>43026</v>
      </c>
      <c r="FZ3" s="64">
        <f t="shared" si="3"/>
        <v>43027</v>
      </c>
      <c r="GA3" s="64">
        <f t="shared" si="3"/>
        <v>43028</v>
      </c>
      <c r="GB3" s="64">
        <f t="shared" si="3"/>
        <v>43029</v>
      </c>
      <c r="GC3" s="64">
        <f t="shared" si="3"/>
        <v>43030</v>
      </c>
      <c r="GD3" s="64">
        <f t="shared" si="3"/>
        <v>43031</v>
      </c>
      <c r="GE3" s="64">
        <f t="shared" si="3"/>
        <v>43032</v>
      </c>
      <c r="GF3" s="64">
        <f t="shared" si="3"/>
        <v>43033</v>
      </c>
      <c r="GG3" s="64">
        <f t="shared" si="3"/>
        <v>43034</v>
      </c>
      <c r="GH3" s="64">
        <f t="shared" si="3"/>
        <v>43035</v>
      </c>
      <c r="GI3" s="64">
        <f t="shared" si="3"/>
        <v>43036</v>
      </c>
      <c r="GJ3" s="64">
        <f t="shared" si="3"/>
        <v>43037</v>
      </c>
      <c r="GK3" s="64">
        <f t="shared" si="3"/>
        <v>43038</v>
      </c>
      <c r="GL3" s="64">
        <f t="shared" si="3"/>
        <v>43039</v>
      </c>
      <c r="GM3" s="64">
        <f t="shared" si="3"/>
        <v>43040</v>
      </c>
      <c r="GN3" s="64">
        <f t="shared" si="3"/>
        <v>43041</v>
      </c>
      <c r="GO3" s="64">
        <f t="shared" si="3"/>
        <v>43042</v>
      </c>
      <c r="GP3" s="64">
        <f t="shared" si="3"/>
        <v>43043</v>
      </c>
      <c r="GQ3" s="64">
        <f t="shared" si="3"/>
        <v>43044</v>
      </c>
      <c r="GR3" s="64">
        <f t="shared" si="3"/>
        <v>43045</v>
      </c>
      <c r="GS3" s="64">
        <f t="shared" si="3"/>
        <v>43046</v>
      </c>
      <c r="GT3" s="64">
        <f t="shared" si="3"/>
        <v>43047</v>
      </c>
      <c r="GU3" s="64">
        <f t="shared" si="3"/>
        <v>43048</v>
      </c>
      <c r="GV3" s="64">
        <f t="shared" ref="GV3:JG3" si="4">GU3+1</f>
        <v>43049</v>
      </c>
      <c r="GW3" s="64">
        <f t="shared" si="4"/>
        <v>43050</v>
      </c>
      <c r="GX3" s="64">
        <f t="shared" si="4"/>
        <v>43051</v>
      </c>
      <c r="GY3" s="64">
        <f t="shared" si="4"/>
        <v>43052</v>
      </c>
      <c r="GZ3" s="64">
        <f t="shared" si="4"/>
        <v>43053</v>
      </c>
      <c r="HA3" s="64">
        <f t="shared" si="4"/>
        <v>43054</v>
      </c>
      <c r="HB3" s="64">
        <f t="shared" si="4"/>
        <v>43055</v>
      </c>
      <c r="HC3" s="64">
        <f t="shared" si="4"/>
        <v>43056</v>
      </c>
      <c r="HD3" s="64">
        <f t="shared" si="4"/>
        <v>43057</v>
      </c>
      <c r="HE3" s="64">
        <f t="shared" si="4"/>
        <v>43058</v>
      </c>
      <c r="HF3" s="64">
        <f t="shared" si="4"/>
        <v>43059</v>
      </c>
      <c r="HG3" s="64">
        <f t="shared" si="4"/>
        <v>43060</v>
      </c>
      <c r="HH3" s="64">
        <f t="shared" si="4"/>
        <v>43061</v>
      </c>
      <c r="HI3" s="64">
        <f t="shared" si="4"/>
        <v>43062</v>
      </c>
      <c r="HJ3" s="64">
        <f t="shared" si="4"/>
        <v>43063</v>
      </c>
      <c r="HK3" s="64">
        <f t="shared" si="4"/>
        <v>43064</v>
      </c>
      <c r="HL3" s="64">
        <f t="shared" si="4"/>
        <v>43065</v>
      </c>
      <c r="HM3" s="64">
        <f t="shared" si="4"/>
        <v>43066</v>
      </c>
      <c r="HN3" s="64">
        <f t="shared" si="4"/>
        <v>43067</v>
      </c>
      <c r="HO3" s="64">
        <f t="shared" si="4"/>
        <v>43068</v>
      </c>
      <c r="HP3" s="64">
        <f t="shared" si="4"/>
        <v>43069</v>
      </c>
      <c r="HQ3" s="64">
        <f t="shared" si="4"/>
        <v>43070</v>
      </c>
      <c r="HR3" s="64">
        <f t="shared" si="4"/>
        <v>43071</v>
      </c>
      <c r="HS3" s="64">
        <f t="shared" si="4"/>
        <v>43072</v>
      </c>
      <c r="HT3" s="64">
        <f t="shared" si="4"/>
        <v>43073</v>
      </c>
      <c r="HU3" s="64">
        <f t="shared" si="4"/>
        <v>43074</v>
      </c>
      <c r="HV3" s="64">
        <f t="shared" si="4"/>
        <v>43075</v>
      </c>
      <c r="HW3" s="64">
        <f t="shared" si="4"/>
        <v>43076</v>
      </c>
      <c r="HX3" s="64">
        <f t="shared" si="4"/>
        <v>43077</v>
      </c>
      <c r="HY3" s="64">
        <f t="shared" si="4"/>
        <v>43078</v>
      </c>
      <c r="HZ3" s="64">
        <f t="shared" si="4"/>
        <v>43079</v>
      </c>
      <c r="IA3" s="64">
        <f t="shared" si="4"/>
        <v>43080</v>
      </c>
      <c r="IB3" s="64">
        <f t="shared" si="4"/>
        <v>43081</v>
      </c>
      <c r="IC3" s="64">
        <f t="shared" si="4"/>
        <v>43082</v>
      </c>
      <c r="ID3" s="64">
        <f t="shared" si="4"/>
        <v>43083</v>
      </c>
      <c r="IE3" s="64">
        <f t="shared" si="4"/>
        <v>43084</v>
      </c>
      <c r="IF3" s="64">
        <f t="shared" si="4"/>
        <v>43085</v>
      </c>
      <c r="IG3" s="64">
        <f t="shared" si="4"/>
        <v>43086</v>
      </c>
      <c r="IH3" s="64">
        <f t="shared" si="4"/>
        <v>43087</v>
      </c>
      <c r="II3" s="64">
        <f t="shared" si="4"/>
        <v>43088</v>
      </c>
      <c r="IJ3" s="64">
        <f t="shared" si="4"/>
        <v>43089</v>
      </c>
      <c r="IK3" s="64">
        <f t="shared" si="4"/>
        <v>43090</v>
      </c>
      <c r="IL3" s="64">
        <f t="shared" si="4"/>
        <v>43091</v>
      </c>
      <c r="IM3" s="64">
        <f t="shared" si="4"/>
        <v>43092</v>
      </c>
      <c r="IN3" s="64">
        <f t="shared" si="4"/>
        <v>43093</v>
      </c>
      <c r="IO3" s="64">
        <f t="shared" si="4"/>
        <v>43094</v>
      </c>
      <c r="IP3" s="64">
        <f t="shared" si="4"/>
        <v>43095</v>
      </c>
      <c r="IQ3" s="64">
        <f t="shared" si="4"/>
        <v>43096</v>
      </c>
      <c r="IR3" s="64">
        <f t="shared" si="4"/>
        <v>43097</v>
      </c>
      <c r="IS3" s="64">
        <f t="shared" si="4"/>
        <v>43098</v>
      </c>
      <c r="IT3" s="64">
        <f t="shared" si="4"/>
        <v>43099</v>
      </c>
      <c r="IU3" s="64">
        <f t="shared" si="4"/>
        <v>43100</v>
      </c>
      <c r="IV3" s="64">
        <f t="shared" si="4"/>
        <v>43101</v>
      </c>
      <c r="IW3" s="64">
        <f t="shared" si="4"/>
        <v>43102</v>
      </c>
      <c r="IX3" s="64">
        <f t="shared" si="4"/>
        <v>43103</v>
      </c>
      <c r="IY3" s="64">
        <f t="shared" si="4"/>
        <v>43104</v>
      </c>
      <c r="IZ3" s="64">
        <f t="shared" si="4"/>
        <v>43105</v>
      </c>
      <c r="JA3" s="64">
        <f t="shared" si="4"/>
        <v>43106</v>
      </c>
      <c r="JB3" s="64">
        <f t="shared" si="4"/>
        <v>43107</v>
      </c>
      <c r="JC3" s="64">
        <f t="shared" si="4"/>
        <v>43108</v>
      </c>
      <c r="JD3" s="64">
        <f t="shared" si="4"/>
        <v>43109</v>
      </c>
      <c r="JE3" s="64">
        <f t="shared" si="4"/>
        <v>43110</v>
      </c>
      <c r="JF3" s="64">
        <f t="shared" si="4"/>
        <v>43111</v>
      </c>
      <c r="JG3" s="64">
        <f t="shared" si="4"/>
        <v>43112</v>
      </c>
      <c r="JH3" s="64">
        <f t="shared" ref="JH3:LS3" si="5">JG3+1</f>
        <v>43113</v>
      </c>
      <c r="JI3" s="64">
        <f t="shared" si="5"/>
        <v>43114</v>
      </c>
      <c r="JJ3" s="64">
        <f t="shared" si="5"/>
        <v>43115</v>
      </c>
      <c r="JK3" s="64">
        <f t="shared" si="5"/>
        <v>43116</v>
      </c>
      <c r="JL3" s="64">
        <f t="shared" si="5"/>
        <v>43117</v>
      </c>
      <c r="JM3" s="64">
        <f t="shared" si="5"/>
        <v>43118</v>
      </c>
      <c r="JN3" s="64">
        <f t="shared" si="5"/>
        <v>43119</v>
      </c>
      <c r="JO3" s="64">
        <f t="shared" si="5"/>
        <v>43120</v>
      </c>
      <c r="JP3" s="64">
        <f t="shared" si="5"/>
        <v>43121</v>
      </c>
      <c r="JQ3" s="64">
        <f t="shared" si="5"/>
        <v>43122</v>
      </c>
      <c r="JR3" s="64">
        <f t="shared" si="5"/>
        <v>43123</v>
      </c>
      <c r="JS3" s="64">
        <f t="shared" si="5"/>
        <v>43124</v>
      </c>
      <c r="JT3" s="64">
        <f t="shared" si="5"/>
        <v>43125</v>
      </c>
      <c r="JU3" s="64">
        <f t="shared" si="5"/>
        <v>43126</v>
      </c>
      <c r="JV3" s="64">
        <f t="shared" si="5"/>
        <v>43127</v>
      </c>
      <c r="JW3" s="64">
        <f t="shared" si="5"/>
        <v>43128</v>
      </c>
      <c r="JX3" s="64">
        <f t="shared" si="5"/>
        <v>43129</v>
      </c>
      <c r="JY3" s="64">
        <f t="shared" si="5"/>
        <v>43130</v>
      </c>
      <c r="JZ3" s="64">
        <f t="shared" si="5"/>
        <v>43131</v>
      </c>
      <c r="KA3" s="64">
        <f t="shared" si="5"/>
        <v>43132</v>
      </c>
      <c r="KB3" s="64">
        <f t="shared" si="5"/>
        <v>43133</v>
      </c>
      <c r="KC3" s="64">
        <f t="shared" si="5"/>
        <v>43134</v>
      </c>
      <c r="KD3" s="64">
        <f t="shared" si="5"/>
        <v>43135</v>
      </c>
      <c r="KE3" s="64">
        <f t="shared" si="5"/>
        <v>43136</v>
      </c>
      <c r="KF3" s="64">
        <f t="shared" si="5"/>
        <v>43137</v>
      </c>
      <c r="KG3" s="64">
        <f t="shared" si="5"/>
        <v>43138</v>
      </c>
      <c r="KH3" s="64">
        <f t="shared" si="5"/>
        <v>43139</v>
      </c>
      <c r="KI3" s="64">
        <f t="shared" si="5"/>
        <v>43140</v>
      </c>
      <c r="KJ3" s="64">
        <f t="shared" si="5"/>
        <v>43141</v>
      </c>
      <c r="KK3" s="64">
        <f t="shared" si="5"/>
        <v>43142</v>
      </c>
      <c r="KL3" s="64">
        <f t="shared" si="5"/>
        <v>43143</v>
      </c>
      <c r="KM3" s="64">
        <f t="shared" si="5"/>
        <v>43144</v>
      </c>
      <c r="KN3" s="64">
        <f t="shared" si="5"/>
        <v>43145</v>
      </c>
      <c r="KO3" s="64">
        <f t="shared" si="5"/>
        <v>43146</v>
      </c>
      <c r="KP3" s="64">
        <f t="shared" si="5"/>
        <v>43147</v>
      </c>
      <c r="KQ3" s="64">
        <f t="shared" si="5"/>
        <v>43148</v>
      </c>
      <c r="KR3" s="64">
        <f t="shared" si="5"/>
        <v>43149</v>
      </c>
      <c r="KS3" s="64">
        <f t="shared" si="5"/>
        <v>43150</v>
      </c>
      <c r="KT3" s="64">
        <f t="shared" si="5"/>
        <v>43151</v>
      </c>
      <c r="KU3" s="64">
        <f t="shared" si="5"/>
        <v>43152</v>
      </c>
      <c r="KV3" s="64">
        <f t="shared" si="5"/>
        <v>43153</v>
      </c>
      <c r="KW3" s="64">
        <f t="shared" si="5"/>
        <v>43154</v>
      </c>
      <c r="KX3" s="64">
        <f t="shared" si="5"/>
        <v>43155</v>
      </c>
      <c r="KY3" s="64">
        <f t="shared" si="5"/>
        <v>43156</v>
      </c>
      <c r="KZ3" s="64">
        <f t="shared" si="5"/>
        <v>43157</v>
      </c>
      <c r="LA3" s="64">
        <f t="shared" si="5"/>
        <v>43158</v>
      </c>
      <c r="LB3" s="64">
        <f t="shared" si="5"/>
        <v>43159</v>
      </c>
      <c r="LC3" s="64">
        <f t="shared" si="5"/>
        <v>43160</v>
      </c>
      <c r="LD3" s="64">
        <f t="shared" si="5"/>
        <v>43161</v>
      </c>
      <c r="LE3" s="64">
        <f t="shared" si="5"/>
        <v>43162</v>
      </c>
      <c r="LF3" s="64">
        <f t="shared" si="5"/>
        <v>43163</v>
      </c>
      <c r="LG3" s="64">
        <f t="shared" si="5"/>
        <v>43164</v>
      </c>
      <c r="LH3" s="64">
        <f t="shared" si="5"/>
        <v>43165</v>
      </c>
      <c r="LI3" s="64">
        <f t="shared" si="5"/>
        <v>43166</v>
      </c>
      <c r="LJ3" s="64">
        <f t="shared" si="5"/>
        <v>43167</v>
      </c>
      <c r="LK3" s="64">
        <f t="shared" si="5"/>
        <v>43168</v>
      </c>
      <c r="LL3" s="64">
        <f t="shared" si="5"/>
        <v>43169</v>
      </c>
      <c r="LM3" s="64">
        <f t="shared" si="5"/>
        <v>43170</v>
      </c>
      <c r="LN3" s="64">
        <f t="shared" si="5"/>
        <v>43171</v>
      </c>
      <c r="LO3" s="64">
        <f t="shared" si="5"/>
        <v>43172</v>
      </c>
      <c r="LP3" s="64">
        <f t="shared" si="5"/>
        <v>43173</v>
      </c>
      <c r="LQ3" s="64">
        <f t="shared" si="5"/>
        <v>43174</v>
      </c>
      <c r="LR3" s="64">
        <f t="shared" si="5"/>
        <v>43175</v>
      </c>
      <c r="LS3" s="64">
        <f t="shared" si="5"/>
        <v>43176</v>
      </c>
      <c r="LT3" s="64">
        <f t="shared" ref="LT3:NX3" si="6">LS3+1</f>
        <v>43177</v>
      </c>
      <c r="LU3" s="64">
        <f t="shared" si="6"/>
        <v>43178</v>
      </c>
      <c r="LV3" s="64">
        <f t="shared" si="6"/>
        <v>43179</v>
      </c>
      <c r="LW3" s="64">
        <f t="shared" si="6"/>
        <v>43180</v>
      </c>
      <c r="LX3" s="64">
        <f t="shared" si="6"/>
        <v>43181</v>
      </c>
      <c r="LY3" s="64">
        <f t="shared" si="6"/>
        <v>43182</v>
      </c>
      <c r="LZ3" s="64">
        <f t="shared" si="6"/>
        <v>43183</v>
      </c>
      <c r="MA3" s="64">
        <f t="shared" si="6"/>
        <v>43184</v>
      </c>
      <c r="MB3" s="64">
        <f t="shared" si="6"/>
        <v>43185</v>
      </c>
      <c r="MC3" s="64">
        <f t="shared" si="6"/>
        <v>43186</v>
      </c>
      <c r="MD3" s="64">
        <f t="shared" si="6"/>
        <v>43187</v>
      </c>
      <c r="ME3" s="64">
        <f t="shared" si="6"/>
        <v>43188</v>
      </c>
      <c r="MF3" s="64">
        <f t="shared" si="6"/>
        <v>43189</v>
      </c>
      <c r="MG3" s="64">
        <f t="shared" si="6"/>
        <v>43190</v>
      </c>
      <c r="MH3" s="64">
        <f t="shared" si="6"/>
        <v>43191</v>
      </c>
      <c r="MI3" s="64">
        <f t="shared" si="6"/>
        <v>43192</v>
      </c>
      <c r="MJ3" s="64">
        <f t="shared" si="6"/>
        <v>43193</v>
      </c>
      <c r="MK3" s="64">
        <f t="shared" si="6"/>
        <v>43194</v>
      </c>
      <c r="ML3" s="64">
        <f t="shared" si="6"/>
        <v>43195</v>
      </c>
      <c r="MM3" s="64">
        <f t="shared" si="6"/>
        <v>43196</v>
      </c>
      <c r="MN3" s="64">
        <f t="shared" si="6"/>
        <v>43197</v>
      </c>
      <c r="MO3" s="64">
        <f t="shared" si="6"/>
        <v>43198</v>
      </c>
      <c r="MP3" s="64">
        <f t="shared" si="6"/>
        <v>43199</v>
      </c>
      <c r="MQ3" s="64">
        <f t="shared" si="6"/>
        <v>43200</v>
      </c>
      <c r="MR3" s="64">
        <f t="shared" si="6"/>
        <v>43201</v>
      </c>
      <c r="MS3" s="64">
        <f t="shared" si="6"/>
        <v>43202</v>
      </c>
      <c r="MT3" s="64">
        <f t="shared" si="6"/>
        <v>43203</v>
      </c>
      <c r="MU3" s="64">
        <f t="shared" si="6"/>
        <v>43204</v>
      </c>
      <c r="MV3" s="64">
        <f t="shared" si="6"/>
        <v>43205</v>
      </c>
      <c r="MW3" s="64">
        <f t="shared" si="6"/>
        <v>43206</v>
      </c>
      <c r="MX3" s="64">
        <f t="shared" si="6"/>
        <v>43207</v>
      </c>
      <c r="MY3" s="64">
        <f t="shared" si="6"/>
        <v>43208</v>
      </c>
      <c r="MZ3" s="64">
        <f t="shared" si="6"/>
        <v>43209</v>
      </c>
      <c r="NA3" s="64">
        <f t="shared" si="6"/>
        <v>43210</v>
      </c>
      <c r="NB3" s="64">
        <f t="shared" si="6"/>
        <v>43211</v>
      </c>
      <c r="NC3" s="64">
        <f t="shared" si="6"/>
        <v>43212</v>
      </c>
      <c r="ND3" s="64">
        <f t="shared" si="6"/>
        <v>43213</v>
      </c>
      <c r="NE3" s="64">
        <f t="shared" si="6"/>
        <v>43214</v>
      </c>
      <c r="NF3" s="64">
        <f t="shared" si="6"/>
        <v>43215</v>
      </c>
      <c r="NG3" s="64">
        <f t="shared" si="6"/>
        <v>43216</v>
      </c>
      <c r="NH3" s="64">
        <f t="shared" si="6"/>
        <v>43217</v>
      </c>
      <c r="NI3" s="64">
        <f t="shared" si="6"/>
        <v>43218</v>
      </c>
      <c r="NJ3" s="64">
        <f t="shared" si="6"/>
        <v>43219</v>
      </c>
      <c r="NK3" s="64">
        <f t="shared" si="6"/>
        <v>43220</v>
      </c>
      <c r="NL3" s="64">
        <f t="shared" si="6"/>
        <v>43221</v>
      </c>
      <c r="NM3" s="64">
        <f t="shared" si="6"/>
        <v>43222</v>
      </c>
      <c r="NN3" s="64">
        <f t="shared" si="6"/>
        <v>43223</v>
      </c>
      <c r="NO3" s="64">
        <f t="shared" si="6"/>
        <v>43224</v>
      </c>
      <c r="NP3" s="64">
        <f t="shared" si="6"/>
        <v>43225</v>
      </c>
      <c r="NQ3" s="64">
        <f t="shared" si="6"/>
        <v>43226</v>
      </c>
      <c r="NR3" s="64">
        <f t="shared" si="6"/>
        <v>43227</v>
      </c>
      <c r="NS3" s="64">
        <f t="shared" si="6"/>
        <v>43228</v>
      </c>
      <c r="NT3" s="64">
        <f t="shared" si="6"/>
        <v>43229</v>
      </c>
      <c r="NU3" s="64">
        <f t="shared" si="6"/>
        <v>43230</v>
      </c>
      <c r="NV3" s="64">
        <f t="shared" si="6"/>
        <v>43231</v>
      </c>
      <c r="NW3" s="64">
        <f t="shared" si="6"/>
        <v>43232</v>
      </c>
      <c r="NX3" s="64">
        <f t="shared" si="6"/>
        <v>43233</v>
      </c>
    </row>
    <row r="4" spans="1:388" ht="30" customHeight="1">
      <c r="A4" s="151" t="s">
        <v>62</v>
      </c>
      <c r="B4" s="161" t="s">
        <v>46</v>
      </c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</row>
    <row r="5" spans="1:388" ht="30" customHeight="1">
      <c r="A5" s="151"/>
      <c r="B5" s="162"/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</row>
    <row r="6" spans="1:388" ht="30" customHeight="1">
      <c r="A6" s="148">
        <v>0</v>
      </c>
      <c r="B6" s="149">
        <v>30</v>
      </c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  <c r="IV6" s="52"/>
      <c r="IW6" s="52"/>
      <c r="IX6" s="52"/>
      <c r="IY6" s="52"/>
      <c r="IZ6" s="52"/>
      <c r="JA6" s="52"/>
      <c r="JB6" s="52"/>
      <c r="JC6" s="52"/>
      <c r="JD6" s="52"/>
      <c r="JE6" s="52"/>
      <c r="JF6" s="52"/>
      <c r="JG6" s="52"/>
      <c r="JH6" s="52"/>
      <c r="JI6" s="52"/>
      <c r="JJ6" s="52"/>
      <c r="JK6" s="52"/>
      <c r="JL6" s="52"/>
      <c r="JM6" s="52"/>
      <c r="JN6" s="52"/>
      <c r="JO6" s="52"/>
      <c r="JP6" s="52"/>
      <c r="JQ6" s="52"/>
      <c r="JR6" s="52"/>
      <c r="JS6" s="52"/>
      <c r="JT6" s="52"/>
      <c r="JU6" s="52"/>
      <c r="JV6" s="52"/>
      <c r="JW6" s="52"/>
      <c r="JX6" s="52"/>
      <c r="JY6" s="52"/>
      <c r="JZ6" s="52"/>
      <c r="KA6" s="52"/>
      <c r="KB6" s="52"/>
      <c r="KC6" s="52"/>
      <c r="KD6" s="52"/>
      <c r="KE6" s="52"/>
      <c r="KF6" s="52"/>
      <c r="KG6" s="52"/>
      <c r="KH6" s="52"/>
      <c r="KI6" s="52"/>
      <c r="KJ6" s="52"/>
      <c r="KK6" s="52"/>
      <c r="KL6" s="52"/>
      <c r="KM6" s="52"/>
      <c r="KN6" s="52"/>
      <c r="KO6" s="52"/>
      <c r="KP6" s="52"/>
      <c r="KQ6" s="52"/>
      <c r="KR6" s="52"/>
      <c r="KS6" s="52"/>
      <c r="KT6" s="52"/>
      <c r="KU6" s="52"/>
      <c r="KV6" s="52"/>
      <c r="KW6" s="52"/>
      <c r="KX6" s="52"/>
      <c r="KY6" s="52"/>
      <c r="KZ6" s="52"/>
      <c r="LA6" s="52"/>
      <c r="LB6" s="52"/>
      <c r="LC6" s="52"/>
      <c r="LD6" s="52"/>
      <c r="LE6" s="52"/>
      <c r="LF6" s="52"/>
      <c r="LG6" s="52"/>
      <c r="LH6" s="52"/>
      <c r="LI6" s="52"/>
      <c r="LJ6" s="52"/>
      <c r="LK6" s="52"/>
      <c r="LL6" s="52"/>
      <c r="LM6" s="52"/>
      <c r="LN6" s="52"/>
      <c r="LO6" s="52"/>
      <c r="LP6" s="52"/>
      <c r="LQ6" s="52"/>
      <c r="LR6" s="52"/>
      <c r="LS6" s="52"/>
      <c r="LT6" s="52"/>
      <c r="LU6" s="52"/>
      <c r="LV6" s="52"/>
      <c r="LW6" s="52"/>
      <c r="LX6" s="52"/>
      <c r="LY6" s="52"/>
      <c r="LZ6" s="52"/>
      <c r="MA6" s="52"/>
      <c r="MB6" s="52"/>
      <c r="MC6" s="52"/>
      <c r="MD6" s="52"/>
      <c r="ME6" s="52"/>
      <c r="MF6" s="52"/>
      <c r="MG6" s="52"/>
      <c r="MH6" s="52"/>
      <c r="MI6" s="52"/>
      <c r="MJ6" s="52"/>
      <c r="MK6" s="52"/>
      <c r="ML6" s="52"/>
      <c r="MM6" s="52"/>
      <c r="MN6" s="52"/>
      <c r="MO6" s="52"/>
      <c r="MP6" s="52"/>
      <c r="MQ6" s="52"/>
      <c r="MR6" s="52"/>
      <c r="MS6" s="52"/>
      <c r="MT6" s="52"/>
      <c r="MU6" s="52"/>
      <c r="MV6" s="52"/>
      <c r="MW6" s="52"/>
      <c r="MX6" s="52"/>
      <c r="MY6" s="52"/>
      <c r="MZ6" s="52"/>
      <c r="NA6" s="52"/>
      <c r="NB6" s="52"/>
      <c r="NC6" s="52"/>
      <c r="ND6" s="52"/>
      <c r="NE6" s="52"/>
      <c r="NF6" s="52"/>
      <c r="NG6" s="52"/>
      <c r="NH6" s="52"/>
      <c r="NI6" s="52"/>
      <c r="NJ6" s="52"/>
      <c r="NK6" s="52"/>
      <c r="NL6" s="52"/>
      <c r="NM6" s="52"/>
      <c r="NN6" s="52"/>
      <c r="NO6" s="52"/>
      <c r="NP6" s="52"/>
      <c r="NQ6" s="52"/>
      <c r="NR6" s="52"/>
      <c r="NS6" s="52"/>
      <c r="NT6" s="52"/>
      <c r="NU6" s="52"/>
      <c r="NV6" s="52"/>
      <c r="NW6" s="52"/>
      <c r="NX6" s="52"/>
    </row>
    <row r="7" spans="1:388" ht="30" customHeight="1">
      <c r="A7" s="148"/>
      <c r="B7" s="150"/>
      <c r="C7" s="53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</row>
    <row r="8" spans="1:388" ht="30" customHeight="1">
      <c r="A8" s="151" t="s">
        <v>63</v>
      </c>
      <c r="B8" s="149" t="s">
        <v>46</v>
      </c>
      <c r="C8" s="51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2"/>
      <c r="NK8" s="52"/>
      <c r="NL8" s="52"/>
      <c r="NM8" s="52"/>
      <c r="NN8" s="52"/>
      <c r="NO8" s="52"/>
      <c r="NP8" s="52"/>
      <c r="NQ8" s="52"/>
      <c r="NR8" s="52"/>
      <c r="NS8" s="52"/>
      <c r="NT8" s="52"/>
      <c r="NU8" s="52"/>
      <c r="NV8" s="52"/>
      <c r="NW8" s="52"/>
      <c r="NX8" s="52"/>
    </row>
    <row r="9" spans="1:388" ht="30" customHeight="1">
      <c r="A9" s="151"/>
      <c r="B9" s="150"/>
      <c r="C9" s="53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</row>
    <row r="10" spans="1:388" ht="30" customHeight="1">
      <c r="A10" s="148">
        <v>1</v>
      </c>
      <c r="B10" s="149">
        <v>30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  <c r="IV10" s="52"/>
      <c r="IW10" s="52"/>
      <c r="IX10" s="52"/>
      <c r="IY10" s="52"/>
      <c r="IZ10" s="52"/>
      <c r="JA10" s="52"/>
      <c r="JB10" s="52"/>
      <c r="JC10" s="52"/>
      <c r="JD10" s="52"/>
      <c r="JE10" s="52"/>
      <c r="JF10" s="52"/>
      <c r="JG10" s="52"/>
      <c r="JH10" s="52"/>
      <c r="JI10" s="52"/>
      <c r="JJ10" s="52"/>
      <c r="JK10" s="52"/>
      <c r="JL10" s="52"/>
      <c r="JM10" s="52"/>
      <c r="JN10" s="52"/>
      <c r="JO10" s="52"/>
      <c r="JP10" s="52"/>
      <c r="JQ10" s="52"/>
      <c r="JR10" s="52"/>
      <c r="JS10" s="52"/>
      <c r="JT10" s="52"/>
      <c r="JU10" s="52"/>
      <c r="JV10" s="52"/>
      <c r="JW10" s="52"/>
      <c r="JX10" s="52"/>
      <c r="JY10" s="52"/>
      <c r="JZ10" s="52"/>
      <c r="KA10" s="52"/>
      <c r="KB10" s="52"/>
      <c r="KC10" s="52"/>
      <c r="KD10" s="52"/>
      <c r="KE10" s="52"/>
      <c r="KF10" s="52"/>
      <c r="KG10" s="52"/>
      <c r="KH10" s="52"/>
      <c r="KI10" s="52"/>
      <c r="KJ10" s="52"/>
      <c r="KK10" s="52"/>
      <c r="KL10" s="52"/>
      <c r="KM10" s="52"/>
      <c r="KN10" s="52"/>
      <c r="KO10" s="52"/>
      <c r="KP10" s="52"/>
      <c r="KQ10" s="52"/>
      <c r="KR10" s="52"/>
      <c r="KS10" s="52"/>
      <c r="KT10" s="52"/>
      <c r="KU10" s="52"/>
      <c r="KV10" s="52"/>
      <c r="KW10" s="52"/>
      <c r="KX10" s="52"/>
      <c r="KY10" s="52"/>
      <c r="KZ10" s="52"/>
      <c r="LA10" s="52"/>
      <c r="LB10" s="52"/>
      <c r="LC10" s="52"/>
      <c r="LD10" s="52"/>
      <c r="LE10" s="52"/>
      <c r="LF10" s="52"/>
      <c r="LG10" s="52"/>
      <c r="LH10" s="52"/>
      <c r="LI10" s="52"/>
      <c r="LJ10" s="52"/>
      <c r="LK10" s="52"/>
      <c r="LL10" s="52"/>
      <c r="LM10" s="52"/>
      <c r="LN10" s="52"/>
      <c r="LO10" s="52"/>
      <c r="LP10" s="52"/>
      <c r="LQ10" s="52"/>
      <c r="LR10" s="52"/>
      <c r="LS10" s="52"/>
      <c r="LT10" s="52"/>
      <c r="LU10" s="52"/>
      <c r="LV10" s="52"/>
      <c r="LW10" s="52"/>
      <c r="LX10" s="52"/>
      <c r="LY10" s="52"/>
      <c r="LZ10" s="52"/>
      <c r="MA10" s="52"/>
      <c r="MB10" s="52"/>
      <c r="MC10" s="52"/>
      <c r="MD10" s="52"/>
      <c r="ME10" s="52"/>
      <c r="MF10" s="52"/>
      <c r="MG10" s="52"/>
      <c r="MH10" s="52"/>
      <c r="MI10" s="52"/>
      <c r="MJ10" s="52"/>
      <c r="MK10" s="52"/>
      <c r="ML10" s="52"/>
      <c r="MM10" s="52"/>
      <c r="MN10" s="52"/>
      <c r="MO10" s="52"/>
      <c r="MP10" s="52"/>
      <c r="MQ10" s="52"/>
      <c r="MR10" s="52"/>
      <c r="MS10" s="52"/>
      <c r="MT10" s="52"/>
      <c r="MU10" s="52"/>
      <c r="MV10" s="52"/>
      <c r="MW10" s="52"/>
      <c r="MX10" s="52"/>
      <c r="MY10" s="52"/>
      <c r="MZ10" s="52"/>
      <c r="NA10" s="52"/>
      <c r="NB10" s="52"/>
      <c r="NC10" s="52"/>
      <c r="ND10" s="52"/>
      <c r="NE10" s="52"/>
      <c r="NF10" s="52"/>
      <c r="NG10" s="52"/>
      <c r="NH10" s="52"/>
      <c r="NI10" s="52"/>
      <c r="NJ10" s="52"/>
      <c r="NK10" s="52"/>
      <c r="NL10" s="52"/>
      <c r="NM10" s="52"/>
      <c r="NN10" s="52"/>
      <c r="NO10" s="52"/>
      <c r="NP10" s="52"/>
      <c r="NQ10" s="52"/>
      <c r="NR10" s="52"/>
      <c r="NS10" s="52"/>
      <c r="NT10" s="52"/>
      <c r="NU10" s="52"/>
      <c r="NV10" s="52"/>
      <c r="NW10" s="52"/>
      <c r="NX10" s="52"/>
    </row>
    <row r="11" spans="1:388" ht="30" customHeight="1">
      <c r="A11" s="148"/>
      <c r="B11" s="150"/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</row>
    <row r="12" spans="1:388" ht="30" customHeight="1">
      <c r="A12" s="151" t="s">
        <v>64</v>
      </c>
      <c r="B12" s="161" t="s">
        <v>46</v>
      </c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2"/>
      <c r="LE12" s="52"/>
      <c r="LF12" s="52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2"/>
      <c r="MJ12" s="52"/>
      <c r="MK12" s="52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2"/>
      <c r="NK12" s="52"/>
      <c r="NL12" s="52"/>
      <c r="NM12" s="52"/>
      <c r="NN12" s="52"/>
      <c r="NO12" s="52"/>
      <c r="NP12" s="52"/>
      <c r="NQ12" s="52"/>
      <c r="NR12" s="52"/>
      <c r="NS12" s="52"/>
      <c r="NT12" s="52"/>
      <c r="NU12" s="52"/>
      <c r="NV12" s="52"/>
      <c r="NW12" s="52"/>
      <c r="NX12" s="52"/>
    </row>
    <row r="13" spans="1:388" ht="30" customHeight="1">
      <c r="A13" s="151"/>
      <c r="B13" s="162"/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</row>
    <row r="14" spans="1:388" ht="30" customHeight="1">
      <c r="A14" s="148">
        <v>2</v>
      </c>
      <c r="B14" s="149">
        <v>30</v>
      </c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52"/>
      <c r="NR14" s="52"/>
      <c r="NS14" s="52"/>
      <c r="NT14" s="52"/>
      <c r="NU14" s="52"/>
      <c r="NV14" s="52"/>
      <c r="NW14" s="52"/>
      <c r="NX14" s="52"/>
    </row>
    <row r="15" spans="1:388" ht="30" customHeight="1">
      <c r="A15" s="148"/>
      <c r="B15" s="150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</row>
    <row r="16" spans="1:388" ht="30" customHeight="1">
      <c r="A16" s="151" t="s">
        <v>65</v>
      </c>
      <c r="B16" s="149" t="s">
        <v>46</v>
      </c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2"/>
      <c r="NO16" s="52"/>
      <c r="NP16" s="52"/>
      <c r="NQ16" s="52"/>
      <c r="NR16" s="52"/>
      <c r="NS16" s="52"/>
      <c r="NT16" s="52"/>
      <c r="NU16" s="52"/>
      <c r="NV16" s="52"/>
      <c r="NW16" s="52"/>
      <c r="NX16" s="52"/>
    </row>
    <row r="17" spans="1:388" ht="30" customHeight="1">
      <c r="A17" s="151"/>
      <c r="B17" s="150"/>
      <c r="C17" s="53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</row>
    <row r="18" spans="1:388" ht="30" customHeight="1">
      <c r="A18" s="148">
        <v>3</v>
      </c>
      <c r="B18" s="149">
        <v>30</v>
      </c>
      <c r="C18" s="51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</row>
    <row r="19" spans="1:388" ht="30" customHeight="1">
      <c r="A19" s="148"/>
      <c r="B19" s="150"/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</row>
    <row r="20" spans="1:388" ht="30" customHeight="1">
      <c r="A20" s="151" t="s">
        <v>66</v>
      </c>
      <c r="B20" s="149" t="s">
        <v>46</v>
      </c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52"/>
      <c r="DW20" s="52"/>
      <c r="DX20" s="52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52"/>
      <c r="FB20" s="52"/>
      <c r="FC20" s="52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52"/>
      <c r="GF20" s="52"/>
      <c r="GG20" s="52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52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52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52"/>
      <c r="JT20" s="52"/>
      <c r="JU20" s="52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52"/>
      <c r="KY20" s="52"/>
      <c r="KZ20" s="52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52"/>
      <c r="MC20" s="52"/>
      <c r="MD20" s="52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52"/>
      <c r="NJ20" s="52"/>
      <c r="NK20" s="52"/>
      <c r="NL20" s="52"/>
      <c r="NM20" s="52"/>
      <c r="NN20" s="52"/>
      <c r="NO20" s="52"/>
      <c r="NP20" s="52"/>
      <c r="NQ20" s="52"/>
      <c r="NR20" s="52"/>
      <c r="NS20" s="52"/>
      <c r="NT20" s="52"/>
      <c r="NU20" s="52"/>
      <c r="NV20" s="52"/>
      <c r="NW20" s="52"/>
      <c r="NX20" s="52"/>
    </row>
    <row r="21" spans="1:388" ht="30" customHeight="1">
      <c r="A21" s="151"/>
      <c r="B21" s="150"/>
      <c r="C21" s="53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</row>
    <row r="22" spans="1:388" ht="30" customHeight="1">
      <c r="A22" s="148">
        <v>4</v>
      </c>
      <c r="B22" s="149">
        <v>30</v>
      </c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52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52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52"/>
      <c r="NJ22" s="52"/>
      <c r="NK22" s="52"/>
      <c r="NL22" s="52"/>
      <c r="NM22" s="52"/>
      <c r="NN22" s="52"/>
      <c r="NO22" s="52"/>
      <c r="NP22" s="52"/>
      <c r="NQ22" s="52"/>
      <c r="NR22" s="52"/>
      <c r="NS22" s="52"/>
      <c r="NT22" s="52"/>
      <c r="NU22" s="52"/>
      <c r="NV22" s="52"/>
      <c r="NW22" s="52"/>
      <c r="NX22" s="52"/>
    </row>
    <row r="23" spans="1:388" ht="30" customHeight="1">
      <c r="A23" s="148"/>
      <c r="B23" s="150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</row>
    <row r="24" spans="1:388" ht="30" customHeight="1">
      <c r="A24" s="151" t="s">
        <v>67</v>
      </c>
      <c r="B24" s="149" t="s">
        <v>46</v>
      </c>
      <c r="C24" s="51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52"/>
      <c r="FB24" s="52"/>
      <c r="FC24" s="52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52"/>
      <c r="GF24" s="52"/>
      <c r="GG24" s="52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52"/>
      <c r="HK24" s="52"/>
      <c r="HL24" s="52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52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52"/>
      <c r="JT24" s="52"/>
      <c r="JU24" s="52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52"/>
      <c r="KY24" s="52"/>
      <c r="KZ24" s="52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52"/>
      <c r="MC24" s="52"/>
      <c r="MD24" s="52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52"/>
      <c r="NI24" s="52"/>
      <c r="NJ24" s="52"/>
      <c r="NK24" s="52"/>
      <c r="NL24" s="52"/>
      <c r="NM24" s="52"/>
      <c r="NN24" s="52"/>
      <c r="NO24" s="52"/>
      <c r="NP24" s="52"/>
      <c r="NQ24" s="52"/>
      <c r="NR24" s="52"/>
      <c r="NS24" s="52"/>
      <c r="NT24" s="52"/>
      <c r="NU24" s="52"/>
      <c r="NV24" s="52"/>
      <c r="NW24" s="52"/>
      <c r="NX24" s="52"/>
    </row>
    <row r="25" spans="1:388" ht="30" customHeight="1">
      <c r="A25" s="151"/>
      <c r="B25" s="150"/>
      <c r="C25" s="53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</row>
    <row r="26" spans="1:388" ht="30" customHeight="1">
      <c r="A26" s="148">
        <v>5</v>
      </c>
      <c r="B26" s="149">
        <v>30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52"/>
      <c r="NI26" s="52"/>
      <c r="NJ26" s="52"/>
      <c r="NK26" s="52"/>
      <c r="NL26" s="52"/>
      <c r="NM26" s="52"/>
      <c r="NN26" s="52"/>
      <c r="NO26" s="52"/>
      <c r="NP26" s="52"/>
      <c r="NQ26" s="52"/>
      <c r="NR26" s="52"/>
      <c r="NS26" s="52"/>
      <c r="NT26" s="52"/>
      <c r="NU26" s="52"/>
      <c r="NV26" s="52"/>
      <c r="NW26" s="52"/>
      <c r="NX26" s="52"/>
    </row>
    <row r="27" spans="1:388" ht="30" customHeight="1">
      <c r="A27" s="148"/>
      <c r="B27" s="150"/>
      <c r="C27" s="55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</row>
    <row r="28" spans="1:388" ht="30" customHeight="1">
      <c r="A28" s="151" t="s">
        <v>61</v>
      </c>
      <c r="B28" s="149" t="s">
        <v>46</v>
      </c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52"/>
      <c r="NJ28" s="52"/>
      <c r="NK28" s="52"/>
      <c r="NL28" s="52"/>
      <c r="NM28" s="52"/>
      <c r="NN28" s="52"/>
      <c r="NO28" s="52"/>
      <c r="NP28" s="52"/>
      <c r="NQ28" s="52"/>
      <c r="NR28" s="52"/>
      <c r="NS28" s="52"/>
      <c r="NT28" s="52"/>
      <c r="NU28" s="52"/>
      <c r="NV28" s="52"/>
      <c r="NW28" s="52"/>
      <c r="NX28" s="52"/>
    </row>
    <row r="29" spans="1:388" ht="30" customHeight="1">
      <c r="A29" s="151"/>
      <c r="B29" s="150"/>
      <c r="C29" s="53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</row>
    <row r="30" spans="1:388" ht="30" customHeight="1">
      <c r="A30" s="148">
        <v>6</v>
      </c>
      <c r="B30" s="149">
        <v>30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52"/>
      <c r="NJ30" s="52"/>
      <c r="NK30" s="52"/>
      <c r="NL30" s="52"/>
      <c r="NM30" s="52"/>
      <c r="NN30" s="52"/>
      <c r="NO30" s="52"/>
      <c r="NP30" s="52"/>
      <c r="NQ30" s="52"/>
      <c r="NR30" s="52"/>
      <c r="NS30" s="52"/>
      <c r="NT30" s="52"/>
      <c r="NU30" s="52"/>
      <c r="NV30" s="52"/>
      <c r="NW30" s="52"/>
      <c r="NX30" s="52"/>
    </row>
    <row r="31" spans="1:388" ht="30" customHeight="1">
      <c r="A31" s="148"/>
      <c r="B31" s="150"/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  <c r="GA31" s="54"/>
      <c r="GB31" s="54"/>
      <c r="GC31" s="54"/>
      <c r="GD31" s="54"/>
      <c r="GE31" s="54"/>
      <c r="GF31" s="54"/>
      <c r="GG31" s="54"/>
      <c r="GH31" s="54"/>
      <c r="GI31" s="54"/>
      <c r="GJ31" s="54"/>
      <c r="GK31" s="54"/>
      <c r="GL31" s="54"/>
      <c r="GM31" s="54"/>
      <c r="GN31" s="54"/>
      <c r="GO31" s="54"/>
      <c r="GP31" s="54"/>
      <c r="GQ31" s="54"/>
      <c r="GR31" s="54"/>
      <c r="GS31" s="54"/>
      <c r="GT31" s="54"/>
      <c r="GU31" s="54"/>
      <c r="GV31" s="54"/>
      <c r="GW31" s="54"/>
      <c r="GX31" s="54"/>
      <c r="GY31" s="54"/>
      <c r="GZ31" s="54"/>
      <c r="HA31" s="54"/>
      <c r="HB31" s="54"/>
      <c r="HC31" s="54"/>
      <c r="HD31" s="54"/>
      <c r="HE31" s="54"/>
      <c r="HF31" s="54"/>
      <c r="HG31" s="54"/>
      <c r="HH31" s="54"/>
      <c r="HI31" s="54"/>
      <c r="HJ31" s="54"/>
      <c r="HK31" s="54"/>
      <c r="HL31" s="54"/>
      <c r="HM31" s="54"/>
      <c r="HN31" s="54"/>
      <c r="HO31" s="54"/>
      <c r="HP31" s="54"/>
      <c r="HQ31" s="54"/>
      <c r="HR31" s="54"/>
      <c r="HS31" s="54"/>
      <c r="HT31" s="54"/>
      <c r="HU31" s="54"/>
      <c r="HV31" s="54"/>
      <c r="HW31" s="54"/>
      <c r="HX31" s="54"/>
      <c r="HY31" s="54"/>
      <c r="HZ31" s="54"/>
      <c r="IA31" s="54"/>
      <c r="IB31" s="54"/>
      <c r="IC31" s="54"/>
      <c r="ID31" s="54"/>
      <c r="IE31" s="54"/>
      <c r="IF31" s="54"/>
      <c r="IG31" s="54"/>
      <c r="IH31" s="54"/>
      <c r="II31" s="54"/>
      <c r="IJ31" s="54"/>
      <c r="IK31" s="54"/>
      <c r="IL31" s="54"/>
      <c r="IM31" s="54"/>
      <c r="IN31" s="54"/>
      <c r="IO31" s="54"/>
      <c r="IP31" s="54"/>
      <c r="IQ31" s="54"/>
      <c r="IR31" s="54"/>
      <c r="IS31" s="54"/>
      <c r="IT31" s="54"/>
      <c r="IU31" s="54"/>
      <c r="IV31" s="54"/>
      <c r="IW31" s="54"/>
      <c r="IX31" s="54"/>
      <c r="IY31" s="54"/>
      <c r="IZ31" s="54"/>
      <c r="JA31" s="54"/>
      <c r="JB31" s="54"/>
      <c r="JC31" s="54"/>
      <c r="JD31" s="54"/>
      <c r="JE31" s="54"/>
      <c r="JF31" s="54"/>
      <c r="JG31" s="54"/>
      <c r="JH31" s="54"/>
      <c r="JI31" s="54"/>
      <c r="JJ31" s="54"/>
      <c r="JK31" s="54"/>
      <c r="JL31" s="54"/>
      <c r="JM31" s="54"/>
      <c r="JN31" s="54"/>
      <c r="JO31" s="54"/>
      <c r="JP31" s="54"/>
      <c r="JQ31" s="54"/>
      <c r="JR31" s="54"/>
      <c r="JS31" s="54"/>
      <c r="JT31" s="54"/>
      <c r="JU31" s="54"/>
      <c r="JV31" s="54"/>
      <c r="JW31" s="54"/>
      <c r="JX31" s="54"/>
      <c r="JY31" s="54"/>
      <c r="JZ31" s="54"/>
      <c r="KA31" s="54"/>
      <c r="KB31" s="54"/>
      <c r="KC31" s="54"/>
      <c r="KD31" s="54"/>
      <c r="KE31" s="54"/>
      <c r="KF31" s="54"/>
      <c r="KG31" s="54"/>
      <c r="KH31" s="54"/>
      <c r="KI31" s="54"/>
      <c r="KJ31" s="54"/>
      <c r="KK31" s="54"/>
      <c r="KL31" s="54"/>
      <c r="KM31" s="54"/>
      <c r="KN31" s="54"/>
      <c r="KO31" s="54"/>
      <c r="KP31" s="54"/>
      <c r="KQ31" s="54"/>
      <c r="KR31" s="54"/>
      <c r="KS31" s="54"/>
      <c r="KT31" s="54"/>
      <c r="KU31" s="54"/>
      <c r="KV31" s="54"/>
      <c r="KW31" s="54"/>
      <c r="KX31" s="54"/>
      <c r="KY31" s="54"/>
      <c r="KZ31" s="54"/>
      <c r="LA31" s="54"/>
      <c r="LB31" s="54"/>
      <c r="LC31" s="54"/>
      <c r="LD31" s="54"/>
      <c r="LE31" s="54"/>
      <c r="LF31" s="54"/>
      <c r="LG31" s="54"/>
      <c r="LH31" s="54"/>
      <c r="LI31" s="54"/>
      <c r="LJ31" s="54"/>
      <c r="LK31" s="54"/>
      <c r="LL31" s="54"/>
      <c r="LM31" s="54"/>
      <c r="LN31" s="54"/>
      <c r="LO31" s="54"/>
      <c r="LP31" s="54"/>
      <c r="LQ31" s="54"/>
      <c r="LR31" s="54"/>
      <c r="LS31" s="54"/>
      <c r="LT31" s="54"/>
      <c r="LU31" s="54"/>
      <c r="LV31" s="54"/>
      <c r="LW31" s="54"/>
      <c r="LX31" s="54"/>
      <c r="LY31" s="54"/>
      <c r="LZ31" s="54"/>
      <c r="MA31" s="54"/>
      <c r="MB31" s="54"/>
      <c r="MC31" s="54"/>
      <c r="MD31" s="54"/>
      <c r="ME31" s="54"/>
      <c r="MF31" s="54"/>
      <c r="MG31" s="54"/>
      <c r="MH31" s="54"/>
      <c r="MI31" s="54"/>
      <c r="MJ31" s="54"/>
      <c r="MK31" s="54"/>
      <c r="ML31" s="54"/>
      <c r="MM31" s="54"/>
      <c r="MN31" s="54"/>
      <c r="MO31" s="54"/>
      <c r="MP31" s="54"/>
      <c r="MQ31" s="54"/>
      <c r="MR31" s="54"/>
      <c r="MS31" s="54"/>
      <c r="MT31" s="54"/>
      <c r="MU31" s="54"/>
      <c r="MV31" s="54"/>
      <c r="MW31" s="54"/>
      <c r="MX31" s="54"/>
      <c r="MY31" s="54"/>
      <c r="MZ31" s="54"/>
      <c r="NA31" s="54"/>
      <c r="NB31" s="54"/>
      <c r="NC31" s="54"/>
      <c r="ND31" s="54"/>
      <c r="NE31" s="54"/>
      <c r="NF31" s="54"/>
      <c r="NG31" s="54"/>
      <c r="NH31" s="54"/>
      <c r="NI31" s="54"/>
      <c r="NJ31" s="54"/>
      <c r="NK31" s="54"/>
      <c r="NL31" s="54"/>
      <c r="NM31" s="54"/>
      <c r="NN31" s="54"/>
      <c r="NO31" s="54"/>
      <c r="NP31" s="54"/>
      <c r="NQ31" s="54"/>
      <c r="NR31" s="54"/>
      <c r="NS31" s="54"/>
      <c r="NT31" s="54"/>
      <c r="NU31" s="54"/>
      <c r="NV31" s="54"/>
      <c r="NW31" s="54"/>
      <c r="NX31" s="54"/>
    </row>
    <row r="32" spans="1:388" ht="30" customHeight="1">
      <c r="A32" s="151" t="s">
        <v>60</v>
      </c>
      <c r="B32" s="149" t="s">
        <v>46</v>
      </c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52"/>
      <c r="NJ32" s="52"/>
      <c r="NK32" s="52"/>
      <c r="NL32" s="52"/>
      <c r="NM32" s="52"/>
      <c r="NN32" s="52"/>
      <c r="NO32" s="52"/>
      <c r="NP32" s="52"/>
      <c r="NQ32" s="52"/>
      <c r="NR32" s="52"/>
      <c r="NS32" s="52"/>
      <c r="NT32" s="52"/>
      <c r="NU32" s="52"/>
      <c r="NV32" s="52"/>
      <c r="NW32" s="52"/>
      <c r="NX32" s="52"/>
    </row>
    <row r="33" spans="1:388" ht="30" customHeight="1">
      <c r="A33" s="151"/>
      <c r="B33" s="150"/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54"/>
      <c r="EJ33" s="54"/>
      <c r="EK33" s="54"/>
      <c r="EL33" s="54"/>
      <c r="EM33" s="54"/>
      <c r="EN33" s="54"/>
      <c r="EO33" s="54"/>
      <c r="EP33" s="54"/>
      <c r="EQ33" s="54"/>
      <c r="ER33" s="54"/>
      <c r="ES33" s="54"/>
      <c r="ET33" s="54"/>
      <c r="EU33" s="54"/>
      <c r="EV33" s="54"/>
      <c r="EW33" s="54"/>
      <c r="EX33" s="54"/>
      <c r="EY33" s="54"/>
      <c r="EZ33" s="54"/>
      <c r="FA33" s="54"/>
      <c r="FB33" s="54"/>
      <c r="FC33" s="54"/>
      <c r="FD33" s="54"/>
      <c r="FE33" s="54"/>
      <c r="FF33" s="54"/>
      <c r="FG33" s="54"/>
      <c r="FH33" s="54"/>
      <c r="FI33" s="54"/>
      <c r="FJ33" s="54"/>
      <c r="FK33" s="54"/>
      <c r="FL33" s="54"/>
      <c r="FM33" s="54"/>
      <c r="FN33" s="54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  <c r="GA33" s="54"/>
      <c r="GB33" s="54"/>
      <c r="GC33" s="54"/>
      <c r="GD33" s="54"/>
      <c r="GE33" s="54"/>
      <c r="GF33" s="54"/>
      <c r="GG33" s="54"/>
      <c r="GH33" s="54"/>
      <c r="GI33" s="54"/>
      <c r="GJ33" s="54"/>
      <c r="GK33" s="54"/>
      <c r="GL33" s="54"/>
      <c r="GM33" s="54"/>
      <c r="GN33" s="54"/>
      <c r="GO33" s="54"/>
      <c r="GP33" s="54"/>
      <c r="GQ33" s="54"/>
      <c r="GR33" s="54"/>
      <c r="GS33" s="54"/>
      <c r="GT33" s="54"/>
      <c r="GU33" s="54"/>
      <c r="GV33" s="54"/>
      <c r="GW33" s="54"/>
      <c r="GX33" s="54"/>
      <c r="GY33" s="54"/>
      <c r="GZ33" s="54"/>
      <c r="HA33" s="54"/>
      <c r="HB33" s="54"/>
      <c r="HC33" s="54"/>
      <c r="HD33" s="54"/>
      <c r="HE33" s="54"/>
      <c r="HF33" s="54"/>
      <c r="HG33" s="54"/>
      <c r="HH33" s="54"/>
      <c r="HI33" s="54"/>
      <c r="HJ33" s="54"/>
      <c r="HK33" s="54"/>
      <c r="HL33" s="54"/>
      <c r="HM33" s="54"/>
      <c r="HN33" s="54"/>
      <c r="HO33" s="54"/>
      <c r="HP33" s="54"/>
      <c r="HQ33" s="54"/>
      <c r="HR33" s="54"/>
      <c r="HS33" s="54"/>
      <c r="HT33" s="54"/>
      <c r="HU33" s="54"/>
      <c r="HV33" s="54"/>
      <c r="HW33" s="54"/>
      <c r="HX33" s="54"/>
      <c r="HY33" s="54"/>
      <c r="HZ33" s="54"/>
      <c r="IA33" s="54"/>
      <c r="IB33" s="54"/>
      <c r="IC33" s="54"/>
      <c r="ID33" s="54"/>
      <c r="IE33" s="54"/>
      <c r="IF33" s="54"/>
      <c r="IG33" s="54"/>
      <c r="IH33" s="54"/>
      <c r="II33" s="54"/>
      <c r="IJ33" s="54"/>
      <c r="IK33" s="54"/>
      <c r="IL33" s="54"/>
      <c r="IM33" s="54"/>
      <c r="IN33" s="54"/>
      <c r="IO33" s="54"/>
      <c r="IP33" s="54"/>
      <c r="IQ33" s="54"/>
      <c r="IR33" s="54"/>
      <c r="IS33" s="54"/>
      <c r="IT33" s="54"/>
      <c r="IU33" s="54"/>
      <c r="IV33" s="54"/>
      <c r="IW33" s="54"/>
      <c r="IX33" s="54"/>
      <c r="IY33" s="54"/>
      <c r="IZ33" s="54"/>
      <c r="JA33" s="54"/>
      <c r="JB33" s="54"/>
      <c r="JC33" s="54"/>
      <c r="JD33" s="54"/>
      <c r="JE33" s="54"/>
      <c r="JF33" s="54"/>
      <c r="JG33" s="54"/>
      <c r="JH33" s="54"/>
      <c r="JI33" s="54"/>
      <c r="JJ33" s="54"/>
      <c r="JK33" s="54"/>
      <c r="JL33" s="54"/>
      <c r="JM33" s="54"/>
      <c r="JN33" s="54"/>
      <c r="JO33" s="54"/>
      <c r="JP33" s="54"/>
      <c r="JQ33" s="54"/>
      <c r="JR33" s="54"/>
      <c r="JS33" s="54"/>
      <c r="JT33" s="54"/>
      <c r="JU33" s="54"/>
      <c r="JV33" s="54"/>
      <c r="JW33" s="54"/>
      <c r="JX33" s="54"/>
      <c r="JY33" s="54"/>
      <c r="JZ33" s="54"/>
      <c r="KA33" s="54"/>
      <c r="KB33" s="54"/>
      <c r="KC33" s="54"/>
      <c r="KD33" s="54"/>
      <c r="KE33" s="54"/>
      <c r="KF33" s="54"/>
      <c r="KG33" s="54"/>
      <c r="KH33" s="54"/>
      <c r="KI33" s="54"/>
      <c r="KJ33" s="54"/>
      <c r="KK33" s="54"/>
      <c r="KL33" s="54"/>
      <c r="KM33" s="54"/>
      <c r="KN33" s="54"/>
      <c r="KO33" s="54"/>
      <c r="KP33" s="54"/>
      <c r="KQ33" s="54"/>
      <c r="KR33" s="54"/>
      <c r="KS33" s="54"/>
      <c r="KT33" s="54"/>
      <c r="KU33" s="54"/>
      <c r="KV33" s="54"/>
      <c r="KW33" s="54"/>
      <c r="KX33" s="54"/>
      <c r="KY33" s="54"/>
      <c r="KZ33" s="54"/>
      <c r="LA33" s="54"/>
      <c r="LB33" s="54"/>
      <c r="LC33" s="54"/>
      <c r="LD33" s="54"/>
      <c r="LE33" s="54"/>
      <c r="LF33" s="54"/>
      <c r="LG33" s="54"/>
      <c r="LH33" s="54"/>
      <c r="LI33" s="54"/>
      <c r="LJ33" s="54"/>
      <c r="LK33" s="54"/>
      <c r="LL33" s="54"/>
      <c r="LM33" s="54"/>
      <c r="LN33" s="54"/>
      <c r="LO33" s="54"/>
      <c r="LP33" s="54"/>
      <c r="LQ33" s="54"/>
      <c r="LR33" s="54"/>
      <c r="LS33" s="54"/>
      <c r="LT33" s="54"/>
      <c r="LU33" s="54"/>
      <c r="LV33" s="54"/>
      <c r="LW33" s="54"/>
      <c r="LX33" s="54"/>
      <c r="LY33" s="54"/>
      <c r="LZ33" s="54"/>
      <c r="MA33" s="54"/>
      <c r="MB33" s="54"/>
      <c r="MC33" s="54"/>
      <c r="MD33" s="54"/>
      <c r="ME33" s="54"/>
      <c r="MF33" s="54"/>
      <c r="MG33" s="54"/>
      <c r="MH33" s="54"/>
      <c r="MI33" s="54"/>
      <c r="MJ33" s="54"/>
      <c r="MK33" s="54"/>
      <c r="ML33" s="54"/>
      <c r="MM33" s="54"/>
      <c r="MN33" s="54"/>
      <c r="MO33" s="54"/>
      <c r="MP33" s="54"/>
      <c r="MQ33" s="54"/>
      <c r="MR33" s="54"/>
      <c r="MS33" s="54"/>
      <c r="MT33" s="54"/>
      <c r="MU33" s="54"/>
      <c r="MV33" s="54"/>
      <c r="MW33" s="54"/>
      <c r="MX33" s="54"/>
      <c r="MY33" s="54"/>
      <c r="MZ33" s="54"/>
      <c r="NA33" s="54"/>
      <c r="NB33" s="54"/>
      <c r="NC33" s="54"/>
      <c r="ND33" s="54"/>
      <c r="NE33" s="54"/>
      <c r="NF33" s="54"/>
      <c r="NG33" s="54"/>
      <c r="NH33" s="54"/>
      <c r="NI33" s="54"/>
      <c r="NJ33" s="54"/>
      <c r="NK33" s="54"/>
      <c r="NL33" s="54"/>
      <c r="NM33" s="54"/>
      <c r="NN33" s="54"/>
      <c r="NO33" s="54"/>
      <c r="NP33" s="54"/>
      <c r="NQ33" s="54"/>
      <c r="NR33" s="54"/>
      <c r="NS33" s="54"/>
      <c r="NT33" s="54"/>
      <c r="NU33" s="54"/>
      <c r="NV33" s="54"/>
      <c r="NW33" s="54"/>
      <c r="NX33" s="54"/>
    </row>
    <row r="34" spans="1:388" ht="30" customHeight="1">
      <c r="A34" s="148">
        <v>7</v>
      </c>
      <c r="B34" s="149">
        <v>30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52"/>
      <c r="NJ34" s="52"/>
      <c r="NK34" s="52"/>
      <c r="NL34" s="52"/>
      <c r="NM34" s="52"/>
      <c r="NN34" s="52"/>
      <c r="NO34" s="52"/>
      <c r="NP34" s="52"/>
      <c r="NQ34" s="52"/>
      <c r="NR34" s="52"/>
      <c r="NS34" s="52"/>
      <c r="NT34" s="52"/>
      <c r="NU34" s="52"/>
      <c r="NV34" s="52"/>
      <c r="NW34" s="52"/>
      <c r="NX34" s="52"/>
    </row>
    <row r="35" spans="1:388" ht="30" customHeight="1">
      <c r="A35" s="148"/>
      <c r="B35" s="150"/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  <c r="EB35" s="54"/>
      <c r="EC35" s="54"/>
      <c r="ED35" s="54"/>
      <c r="EE35" s="54"/>
      <c r="EF35" s="54"/>
      <c r="EG35" s="54"/>
      <c r="EH35" s="54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  <c r="FF35" s="54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54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54"/>
      <c r="GO35" s="54"/>
      <c r="GP35" s="54"/>
      <c r="GQ35" s="54"/>
      <c r="GR35" s="54"/>
      <c r="GS35" s="54"/>
      <c r="GT35" s="54"/>
      <c r="GU35" s="54"/>
      <c r="GV35" s="54"/>
      <c r="GW35" s="54"/>
      <c r="GX35" s="54"/>
      <c r="GY35" s="54"/>
      <c r="GZ35" s="54"/>
      <c r="HA35" s="54"/>
      <c r="HB35" s="54"/>
      <c r="HC35" s="54"/>
      <c r="HD35" s="54"/>
      <c r="HE35" s="54"/>
      <c r="HF35" s="54"/>
      <c r="HG35" s="54"/>
      <c r="HH35" s="54"/>
      <c r="HI35" s="54"/>
      <c r="HJ35" s="54"/>
      <c r="HK35" s="54"/>
      <c r="HL35" s="54"/>
      <c r="HM35" s="54"/>
      <c r="HN35" s="54"/>
      <c r="HO35" s="54"/>
      <c r="HP35" s="54"/>
      <c r="HQ35" s="54"/>
      <c r="HR35" s="54"/>
      <c r="HS35" s="54"/>
      <c r="HT35" s="54"/>
      <c r="HU35" s="54"/>
      <c r="HV35" s="54"/>
      <c r="HW35" s="54"/>
      <c r="HX35" s="54"/>
      <c r="HY35" s="54"/>
      <c r="HZ35" s="54"/>
      <c r="IA35" s="54"/>
      <c r="IB35" s="54"/>
      <c r="IC35" s="54"/>
      <c r="ID35" s="54"/>
      <c r="IE35" s="54"/>
      <c r="IF35" s="54"/>
      <c r="IG35" s="54"/>
      <c r="IH35" s="54"/>
      <c r="II35" s="54"/>
      <c r="IJ35" s="54"/>
      <c r="IK35" s="54"/>
      <c r="IL35" s="54"/>
      <c r="IM35" s="54"/>
      <c r="IN35" s="54"/>
      <c r="IO35" s="54"/>
      <c r="IP35" s="54"/>
      <c r="IQ35" s="54"/>
      <c r="IR35" s="54"/>
      <c r="IS35" s="54"/>
      <c r="IT35" s="54"/>
      <c r="IU35" s="54"/>
      <c r="IV35" s="54"/>
      <c r="IW35" s="54"/>
      <c r="IX35" s="54"/>
      <c r="IY35" s="54"/>
      <c r="IZ35" s="54"/>
      <c r="JA35" s="54"/>
      <c r="JB35" s="54"/>
      <c r="JC35" s="54"/>
      <c r="JD35" s="54"/>
      <c r="JE35" s="54"/>
      <c r="JF35" s="54"/>
      <c r="JG35" s="54"/>
      <c r="JH35" s="54"/>
      <c r="JI35" s="54"/>
      <c r="JJ35" s="54"/>
      <c r="JK35" s="54"/>
      <c r="JL35" s="54"/>
      <c r="JM35" s="54"/>
      <c r="JN35" s="54"/>
      <c r="JO35" s="54"/>
      <c r="JP35" s="54"/>
      <c r="JQ35" s="54"/>
      <c r="JR35" s="54"/>
      <c r="JS35" s="54"/>
      <c r="JT35" s="54"/>
      <c r="JU35" s="54"/>
      <c r="JV35" s="54"/>
      <c r="JW35" s="54"/>
      <c r="JX35" s="54"/>
      <c r="JY35" s="54"/>
      <c r="JZ35" s="54"/>
      <c r="KA35" s="54"/>
      <c r="KB35" s="54"/>
      <c r="KC35" s="54"/>
      <c r="KD35" s="54"/>
      <c r="KE35" s="54"/>
      <c r="KF35" s="54"/>
      <c r="KG35" s="54"/>
      <c r="KH35" s="54"/>
      <c r="KI35" s="54"/>
      <c r="KJ35" s="54"/>
      <c r="KK35" s="54"/>
      <c r="KL35" s="54"/>
      <c r="KM35" s="54"/>
      <c r="KN35" s="54"/>
      <c r="KO35" s="54"/>
      <c r="KP35" s="54"/>
      <c r="KQ35" s="54"/>
      <c r="KR35" s="54"/>
      <c r="KS35" s="54"/>
      <c r="KT35" s="54"/>
      <c r="KU35" s="54"/>
      <c r="KV35" s="54"/>
      <c r="KW35" s="54"/>
      <c r="KX35" s="54"/>
      <c r="KY35" s="54"/>
      <c r="KZ35" s="54"/>
      <c r="LA35" s="54"/>
      <c r="LB35" s="54"/>
      <c r="LC35" s="54"/>
      <c r="LD35" s="54"/>
      <c r="LE35" s="54"/>
      <c r="LF35" s="54"/>
      <c r="LG35" s="54"/>
      <c r="LH35" s="54"/>
      <c r="LI35" s="54"/>
      <c r="LJ35" s="54"/>
      <c r="LK35" s="54"/>
      <c r="LL35" s="54"/>
      <c r="LM35" s="54"/>
      <c r="LN35" s="54"/>
      <c r="LO35" s="54"/>
      <c r="LP35" s="54"/>
      <c r="LQ35" s="54"/>
      <c r="LR35" s="54"/>
      <c r="LS35" s="54"/>
      <c r="LT35" s="54"/>
      <c r="LU35" s="54"/>
      <c r="LV35" s="54"/>
      <c r="LW35" s="54"/>
      <c r="LX35" s="54"/>
      <c r="LY35" s="54"/>
      <c r="LZ35" s="54"/>
      <c r="MA35" s="54"/>
      <c r="MB35" s="54"/>
      <c r="MC35" s="54"/>
      <c r="MD35" s="54"/>
      <c r="ME35" s="54"/>
      <c r="MF35" s="54"/>
      <c r="MG35" s="54"/>
      <c r="MH35" s="54"/>
      <c r="MI35" s="54"/>
      <c r="MJ35" s="54"/>
      <c r="MK35" s="54"/>
      <c r="ML35" s="54"/>
      <c r="MM35" s="54"/>
      <c r="MN35" s="54"/>
      <c r="MO35" s="54"/>
      <c r="MP35" s="54"/>
      <c r="MQ35" s="54"/>
      <c r="MR35" s="54"/>
      <c r="MS35" s="54"/>
      <c r="MT35" s="54"/>
      <c r="MU35" s="54"/>
      <c r="MV35" s="54"/>
      <c r="MW35" s="54"/>
      <c r="MX35" s="54"/>
      <c r="MY35" s="54"/>
      <c r="MZ35" s="54"/>
      <c r="NA35" s="54"/>
      <c r="NB35" s="54"/>
      <c r="NC35" s="54"/>
      <c r="ND35" s="54"/>
      <c r="NE35" s="54"/>
      <c r="NF35" s="54"/>
      <c r="NG35" s="54"/>
      <c r="NH35" s="54"/>
      <c r="NI35" s="54"/>
      <c r="NJ35" s="54"/>
      <c r="NK35" s="54"/>
      <c r="NL35" s="54"/>
      <c r="NM35" s="54"/>
      <c r="NN35" s="54"/>
      <c r="NO35" s="54"/>
      <c r="NP35" s="54"/>
      <c r="NQ35" s="54"/>
      <c r="NR35" s="54"/>
      <c r="NS35" s="54"/>
      <c r="NT35" s="54"/>
      <c r="NU35" s="54"/>
      <c r="NV35" s="54"/>
      <c r="NW35" s="54"/>
      <c r="NX35" s="54"/>
    </row>
    <row r="36" spans="1:388" ht="30" customHeight="1">
      <c r="A36" s="151" t="s">
        <v>45</v>
      </c>
      <c r="B36" s="161" t="s">
        <v>46</v>
      </c>
      <c r="C36" s="51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52"/>
      <c r="NJ36" s="52"/>
      <c r="NK36" s="52"/>
      <c r="NL36" s="52"/>
      <c r="NM36" s="52"/>
      <c r="NN36" s="52"/>
      <c r="NO36" s="52"/>
      <c r="NP36" s="52"/>
      <c r="NQ36" s="52"/>
      <c r="NR36" s="52"/>
      <c r="NS36" s="52"/>
      <c r="NT36" s="52"/>
      <c r="NU36" s="52"/>
      <c r="NV36" s="52"/>
      <c r="NW36" s="52"/>
      <c r="NX36" s="52"/>
    </row>
    <row r="37" spans="1:388" ht="30" customHeight="1">
      <c r="A37" s="151"/>
      <c r="B37" s="162"/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  <c r="DW37" s="54"/>
      <c r="DX37" s="54"/>
      <c r="DY37" s="54"/>
      <c r="DZ37" s="54"/>
      <c r="EA37" s="54"/>
      <c r="EB37" s="54"/>
      <c r="EC37" s="54"/>
      <c r="ED37" s="54"/>
      <c r="EE37" s="54"/>
      <c r="EF37" s="54"/>
      <c r="EG37" s="54"/>
      <c r="EH37" s="54"/>
      <c r="EI37" s="54"/>
      <c r="EJ37" s="54"/>
      <c r="EK37" s="54"/>
      <c r="EL37" s="54"/>
      <c r="EM37" s="54"/>
      <c r="EN37" s="54"/>
      <c r="EO37" s="54"/>
      <c r="EP37" s="54"/>
      <c r="EQ37" s="54"/>
      <c r="ER37" s="54"/>
      <c r="ES37" s="54"/>
      <c r="ET37" s="54"/>
      <c r="EU37" s="54"/>
      <c r="EV37" s="54"/>
      <c r="EW37" s="54"/>
      <c r="EX37" s="54"/>
      <c r="EY37" s="54"/>
      <c r="EZ37" s="54"/>
      <c r="FA37" s="54"/>
      <c r="FB37" s="54"/>
      <c r="FC37" s="54"/>
      <c r="FD37" s="54"/>
      <c r="FE37" s="54"/>
      <c r="FF37" s="54"/>
      <c r="FG37" s="54"/>
      <c r="FH37" s="54"/>
      <c r="FI37" s="54"/>
      <c r="FJ37" s="54"/>
      <c r="FK37" s="54"/>
      <c r="FL37" s="54"/>
      <c r="FM37" s="54"/>
      <c r="FN37" s="54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  <c r="GA37" s="54"/>
      <c r="GB37" s="54"/>
      <c r="GC37" s="54"/>
      <c r="GD37" s="54"/>
      <c r="GE37" s="54"/>
      <c r="GF37" s="54"/>
      <c r="GG37" s="54"/>
      <c r="GH37" s="54"/>
      <c r="GI37" s="54"/>
      <c r="GJ37" s="54"/>
      <c r="GK37" s="54"/>
      <c r="GL37" s="54"/>
      <c r="GM37" s="54"/>
      <c r="GN37" s="54"/>
      <c r="GO37" s="54"/>
      <c r="GP37" s="54"/>
      <c r="GQ37" s="54"/>
      <c r="GR37" s="54"/>
      <c r="GS37" s="54"/>
      <c r="GT37" s="54"/>
      <c r="GU37" s="54"/>
      <c r="GV37" s="54"/>
      <c r="GW37" s="54"/>
      <c r="GX37" s="54"/>
      <c r="GY37" s="54"/>
      <c r="GZ37" s="54"/>
      <c r="HA37" s="54"/>
      <c r="HB37" s="54"/>
      <c r="HC37" s="54"/>
      <c r="HD37" s="54"/>
      <c r="HE37" s="54"/>
      <c r="HF37" s="54"/>
      <c r="HG37" s="54"/>
      <c r="HH37" s="54"/>
      <c r="HI37" s="54"/>
      <c r="HJ37" s="54"/>
      <c r="HK37" s="54"/>
      <c r="HL37" s="54"/>
      <c r="HM37" s="54"/>
      <c r="HN37" s="54"/>
      <c r="HO37" s="54"/>
      <c r="HP37" s="54"/>
      <c r="HQ37" s="54"/>
      <c r="HR37" s="54"/>
      <c r="HS37" s="54"/>
      <c r="HT37" s="54"/>
      <c r="HU37" s="54"/>
      <c r="HV37" s="54"/>
      <c r="HW37" s="54"/>
      <c r="HX37" s="54"/>
      <c r="HY37" s="54"/>
      <c r="HZ37" s="54"/>
      <c r="IA37" s="54"/>
      <c r="IB37" s="54"/>
      <c r="IC37" s="54"/>
      <c r="ID37" s="54"/>
      <c r="IE37" s="54"/>
      <c r="IF37" s="54"/>
      <c r="IG37" s="54"/>
      <c r="IH37" s="54"/>
      <c r="II37" s="54"/>
      <c r="IJ37" s="54"/>
      <c r="IK37" s="54"/>
      <c r="IL37" s="54"/>
      <c r="IM37" s="54"/>
      <c r="IN37" s="54"/>
      <c r="IO37" s="54"/>
      <c r="IP37" s="54"/>
      <c r="IQ37" s="54"/>
      <c r="IR37" s="54"/>
      <c r="IS37" s="54"/>
      <c r="IT37" s="54"/>
      <c r="IU37" s="54"/>
      <c r="IV37" s="54"/>
      <c r="IW37" s="54"/>
      <c r="IX37" s="54"/>
      <c r="IY37" s="54"/>
      <c r="IZ37" s="54"/>
      <c r="JA37" s="54"/>
      <c r="JB37" s="54"/>
      <c r="JC37" s="54"/>
      <c r="JD37" s="54"/>
      <c r="JE37" s="54"/>
      <c r="JF37" s="54"/>
      <c r="JG37" s="54"/>
      <c r="JH37" s="54"/>
      <c r="JI37" s="54"/>
      <c r="JJ37" s="54"/>
      <c r="JK37" s="54"/>
      <c r="JL37" s="54"/>
      <c r="JM37" s="54"/>
      <c r="JN37" s="54"/>
      <c r="JO37" s="54"/>
      <c r="JP37" s="54"/>
      <c r="JQ37" s="54"/>
      <c r="JR37" s="54"/>
      <c r="JS37" s="54"/>
      <c r="JT37" s="54"/>
      <c r="JU37" s="54"/>
      <c r="JV37" s="54"/>
      <c r="JW37" s="54"/>
      <c r="JX37" s="54"/>
      <c r="JY37" s="54"/>
      <c r="JZ37" s="54"/>
      <c r="KA37" s="54"/>
      <c r="KB37" s="54"/>
      <c r="KC37" s="54"/>
      <c r="KD37" s="54"/>
      <c r="KE37" s="54"/>
      <c r="KF37" s="54"/>
      <c r="KG37" s="54"/>
      <c r="KH37" s="54"/>
      <c r="KI37" s="54"/>
      <c r="KJ37" s="54"/>
      <c r="KK37" s="54"/>
      <c r="KL37" s="54"/>
      <c r="KM37" s="54"/>
      <c r="KN37" s="54"/>
      <c r="KO37" s="54"/>
      <c r="KP37" s="54"/>
      <c r="KQ37" s="54"/>
      <c r="KR37" s="54"/>
      <c r="KS37" s="54"/>
      <c r="KT37" s="54"/>
      <c r="KU37" s="54"/>
      <c r="KV37" s="54"/>
      <c r="KW37" s="54"/>
      <c r="KX37" s="54"/>
      <c r="KY37" s="54"/>
      <c r="KZ37" s="54"/>
      <c r="LA37" s="54"/>
      <c r="LB37" s="54"/>
      <c r="LC37" s="54"/>
      <c r="LD37" s="54"/>
      <c r="LE37" s="54"/>
      <c r="LF37" s="54"/>
      <c r="LG37" s="54"/>
      <c r="LH37" s="54"/>
      <c r="LI37" s="54"/>
      <c r="LJ37" s="54"/>
      <c r="LK37" s="54"/>
      <c r="LL37" s="54"/>
      <c r="LM37" s="54"/>
      <c r="LN37" s="54"/>
      <c r="LO37" s="54"/>
      <c r="LP37" s="54"/>
      <c r="LQ37" s="54"/>
      <c r="LR37" s="54"/>
      <c r="LS37" s="54"/>
      <c r="LT37" s="54"/>
      <c r="LU37" s="54"/>
      <c r="LV37" s="54"/>
      <c r="LW37" s="54"/>
      <c r="LX37" s="54"/>
      <c r="LY37" s="54"/>
      <c r="LZ37" s="54"/>
      <c r="MA37" s="54"/>
      <c r="MB37" s="54"/>
      <c r="MC37" s="54"/>
      <c r="MD37" s="54"/>
      <c r="ME37" s="54"/>
      <c r="MF37" s="54"/>
      <c r="MG37" s="54"/>
      <c r="MH37" s="54"/>
      <c r="MI37" s="54"/>
      <c r="MJ37" s="54"/>
      <c r="MK37" s="54"/>
      <c r="ML37" s="54"/>
      <c r="MM37" s="54"/>
      <c r="MN37" s="54"/>
      <c r="MO37" s="54"/>
      <c r="MP37" s="54"/>
      <c r="MQ37" s="54"/>
      <c r="MR37" s="54"/>
      <c r="MS37" s="54"/>
      <c r="MT37" s="54"/>
      <c r="MU37" s="54"/>
      <c r="MV37" s="54"/>
      <c r="MW37" s="54"/>
      <c r="MX37" s="54"/>
      <c r="MY37" s="54"/>
      <c r="MZ37" s="54"/>
      <c r="NA37" s="54"/>
      <c r="NB37" s="54"/>
      <c r="NC37" s="54"/>
      <c r="ND37" s="54"/>
      <c r="NE37" s="54"/>
      <c r="NF37" s="54"/>
      <c r="NG37" s="54"/>
      <c r="NH37" s="54"/>
      <c r="NI37" s="54"/>
      <c r="NJ37" s="54"/>
      <c r="NK37" s="54"/>
      <c r="NL37" s="54"/>
      <c r="NM37" s="54"/>
      <c r="NN37" s="54"/>
      <c r="NO37" s="54"/>
      <c r="NP37" s="54"/>
      <c r="NQ37" s="54"/>
      <c r="NR37" s="54"/>
      <c r="NS37" s="54"/>
      <c r="NT37" s="54"/>
      <c r="NU37" s="54"/>
      <c r="NV37" s="54"/>
      <c r="NW37" s="54"/>
      <c r="NX37" s="54"/>
    </row>
    <row r="38" spans="1:388" ht="30" customHeight="1">
      <c r="A38" s="148">
        <v>8</v>
      </c>
      <c r="B38" s="149">
        <v>30</v>
      </c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52"/>
      <c r="NJ38" s="52"/>
      <c r="NK38" s="52"/>
      <c r="NL38" s="52"/>
      <c r="NM38" s="52"/>
      <c r="NN38" s="52"/>
      <c r="NO38" s="52"/>
      <c r="NP38" s="52"/>
      <c r="NQ38" s="52"/>
      <c r="NR38" s="52"/>
      <c r="NS38" s="52"/>
      <c r="NT38" s="52"/>
      <c r="NU38" s="52"/>
      <c r="NV38" s="52"/>
      <c r="NW38" s="52"/>
      <c r="NX38" s="52"/>
    </row>
    <row r="39" spans="1:388" ht="30" customHeight="1">
      <c r="A39" s="148"/>
      <c r="B39" s="150"/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4"/>
      <c r="DW39" s="54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54"/>
      <c r="EJ39" s="54"/>
      <c r="EK39" s="54"/>
      <c r="EL39" s="54"/>
      <c r="EM39" s="54"/>
      <c r="EN39" s="54"/>
      <c r="EO39" s="54"/>
      <c r="EP39" s="54"/>
      <c r="EQ39" s="54"/>
      <c r="ER39" s="54"/>
      <c r="ES39" s="54"/>
      <c r="ET39" s="54"/>
      <c r="EU39" s="54"/>
      <c r="EV39" s="54"/>
      <c r="EW39" s="54"/>
      <c r="EX39" s="54"/>
      <c r="EY39" s="54"/>
      <c r="EZ39" s="54"/>
      <c r="FA39" s="54"/>
      <c r="FB39" s="54"/>
      <c r="FC39" s="54"/>
      <c r="FD39" s="54"/>
      <c r="FE39" s="54"/>
      <c r="FF39" s="54"/>
      <c r="FG39" s="54"/>
      <c r="FH39" s="54"/>
      <c r="FI39" s="54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  <c r="GA39" s="54"/>
      <c r="GB39" s="54"/>
      <c r="GC39" s="54"/>
      <c r="GD39" s="54"/>
      <c r="GE39" s="54"/>
      <c r="GF39" s="54"/>
      <c r="GG39" s="54"/>
      <c r="GH39" s="54"/>
      <c r="GI39" s="54"/>
      <c r="GJ39" s="54"/>
      <c r="GK39" s="54"/>
      <c r="GL39" s="54"/>
      <c r="GM39" s="54"/>
      <c r="GN39" s="54"/>
      <c r="GO39" s="54"/>
      <c r="GP39" s="54"/>
      <c r="GQ39" s="54"/>
      <c r="GR39" s="54"/>
      <c r="GS39" s="54"/>
      <c r="GT39" s="54"/>
      <c r="GU39" s="54"/>
      <c r="GV39" s="54"/>
      <c r="GW39" s="54"/>
      <c r="GX39" s="54"/>
      <c r="GY39" s="54"/>
      <c r="GZ39" s="54"/>
      <c r="HA39" s="54"/>
      <c r="HB39" s="54"/>
      <c r="HC39" s="54"/>
      <c r="HD39" s="54"/>
      <c r="HE39" s="54"/>
      <c r="HF39" s="54"/>
      <c r="HG39" s="54"/>
      <c r="HH39" s="54"/>
      <c r="HI39" s="54"/>
      <c r="HJ39" s="54"/>
      <c r="HK39" s="54"/>
      <c r="HL39" s="54"/>
      <c r="HM39" s="54"/>
      <c r="HN39" s="54"/>
      <c r="HO39" s="54"/>
      <c r="HP39" s="54"/>
      <c r="HQ39" s="54"/>
      <c r="HR39" s="54"/>
      <c r="HS39" s="54"/>
      <c r="HT39" s="54"/>
      <c r="HU39" s="54"/>
      <c r="HV39" s="54"/>
      <c r="HW39" s="54"/>
      <c r="HX39" s="54"/>
      <c r="HY39" s="54"/>
      <c r="HZ39" s="54"/>
      <c r="IA39" s="54"/>
      <c r="IB39" s="54"/>
      <c r="IC39" s="54"/>
      <c r="ID39" s="54"/>
      <c r="IE39" s="54"/>
      <c r="IF39" s="54"/>
      <c r="IG39" s="54"/>
      <c r="IH39" s="54"/>
      <c r="II39" s="54"/>
      <c r="IJ39" s="54"/>
      <c r="IK39" s="54"/>
      <c r="IL39" s="54"/>
      <c r="IM39" s="54"/>
      <c r="IN39" s="54"/>
      <c r="IO39" s="54"/>
      <c r="IP39" s="54"/>
      <c r="IQ39" s="54"/>
      <c r="IR39" s="54"/>
      <c r="IS39" s="54"/>
      <c r="IT39" s="54"/>
      <c r="IU39" s="54"/>
      <c r="IV39" s="54"/>
      <c r="IW39" s="54"/>
      <c r="IX39" s="54"/>
      <c r="IY39" s="54"/>
      <c r="IZ39" s="54"/>
      <c r="JA39" s="54"/>
      <c r="JB39" s="54"/>
      <c r="JC39" s="54"/>
      <c r="JD39" s="54"/>
      <c r="JE39" s="54"/>
      <c r="JF39" s="54"/>
      <c r="JG39" s="54"/>
      <c r="JH39" s="54"/>
      <c r="JI39" s="54"/>
      <c r="JJ39" s="54"/>
      <c r="JK39" s="54"/>
      <c r="JL39" s="54"/>
      <c r="JM39" s="54"/>
      <c r="JN39" s="54"/>
      <c r="JO39" s="54"/>
      <c r="JP39" s="54"/>
      <c r="JQ39" s="54"/>
      <c r="JR39" s="54"/>
      <c r="JS39" s="54"/>
      <c r="JT39" s="54"/>
      <c r="JU39" s="54"/>
      <c r="JV39" s="54"/>
      <c r="JW39" s="54"/>
      <c r="JX39" s="54"/>
      <c r="JY39" s="54"/>
      <c r="JZ39" s="54"/>
      <c r="KA39" s="54"/>
      <c r="KB39" s="54"/>
      <c r="KC39" s="54"/>
      <c r="KD39" s="54"/>
      <c r="KE39" s="54"/>
      <c r="KF39" s="54"/>
      <c r="KG39" s="54"/>
      <c r="KH39" s="54"/>
      <c r="KI39" s="54"/>
      <c r="KJ39" s="54"/>
      <c r="KK39" s="54"/>
      <c r="KL39" s="54"/>
      <c r="KM39" s="54"/>
      <c r="KN39" s="54"/>
      <c r="KO39" s="54"/>
      <c r="KP39" s="54"/>
      <c r="KQ39" s="54"/>
      <c r="KR39" s="54"/>
      <c r="KS39" s="54"/>
      <c r="KT39" s="54"/>
      <c r="KU39" s="54"/>
      <c r="KV39" s="54"/>
      <c r="KW39" s="54"/>
      <c r="KX39" s="54"/>
      <c r="KY39" s="54"/>
      <c r="KZ39" s="54"/>
      <c r="LA39" s="54"/>
      <c r="LB39" s="54"/>
      <c r="LC39" s="54"/>
      <c r="LD39" s="54"/>
      <c r="LE39" s="54"/>
      <c r="LF39" s="54"/>
      <c r="LG39" s="54"/>
      <c r="LH39" s="54"/>
      <c r="LI39" s="54"/>
      <c r="LJ39" s="54"/>
      <c r="LK39" s="54"/>
      <c r="LL39" s="54"/>
      <c r="LM39" s="54"/>
      <c r="LN39" s="54"/>
      <c r="LO39" s="54"/>
      <c r="LP39" s="54"/>
      <c r="LQ39" s="54"/>
      <c r="LR39" s="54"/>
      <c r="LS39" s="54"/>
      <c r="LT39" s="54"/>
      <c r="LU39" s="54"/>
      <c r="LV39" s="54"/>
      <c r="LW39" s="54"/>
      <c r="LX39" s="54"/>
      <c r="LY39" s="54"/>
      <c r="LZ39" s="54"/>
      <c r="MA39" s="54"/>
      <c r="MB39" s="54"/>
      <c r="MC39" s="54"/>
      <c r="MD39" s="54"/>
      <c r="ME39" s="54"/>
      <c r="MF39" s="54"/>
      <c r="MG39" s="54"/>
      <c r="MH39" s="54"/>
      <c r="MI39" s="54"/>
      <c r="MJ39" s="54"/>
      <c r="MK39" s="54"/>
      <c r="ML39" s="54"/>
      <c r="MM39" s="54"/>
      <c r="MN39" s="54"/>
      <c r="MO39" s="54"/>
      <c r="MP39" s="54"/>
      <c r="MQ39" s="54"/>
      <c r="MR39" s="54"/>
      <c r="MS39" s="54"/>
      <c r="MT39" s="54"/>
      <c r="MU39" s="54"/>
      <c r="MV39" s="54"/>
      <c r="MW39" s="54"/>
      <c r="MX39" s="54"/>
      <c r="MY39" s="54"/>
      <c r="MZ39" s="54"/>
      <c r="NA39" s="54"/>
      <c r="NB39" s="54"/>
      <c r="NC39" s="54"/>
      <c r="ND39" s="54"/>
      <c r="NE39" s="54"/>
      <c r="NF39" s="54"/>
      <c r="NG39" s="54"/>
      <c r="NH39" s="54"/>
      <c r="NI39" s="54"/>
      <c r="NJ39" s="54"/>
      <c r="NK39" s="54"/>
      <c r="NL39" s="54"/>
      <c r="NM39" s="54"/>
      <c r="NN39" s="54"/>
      <c r="NO39" s="54"/>
      <c r="NP39" s="54"/>
      <c r="NQ39" s="54"/>
      <c r="NR39" s="54"/>
      <c r="NS39" s="54"/>
      <c r="NT39" s="54"/>
      <c r="NU39" s="54"/>
      <c r="NV39" s="54"/>
      <c r="NW39" s="54"/>
      <c r="NX39" s="54"/>
    </row>
    <row r="40" spans="1:388" ht="30" customHeight="1">
      <c r="A40" s="151" t="s">
        <v>47</v>
      </c>
      <c r="B40" s="149" t="s">
        <v>46</v>
      </c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52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52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52"/>
      <c r="NJ40" s="52"/>
      <c r="NK40" s="52"/>
      <c r="NL40" s="52"/>
      <c r="NM40" s="52"/>
      <c r="NN40" s="52"/>
      <c r="NO40" s="52"/>
      <c r="NP40" s="52"/>
      <c r="NQ40" s="52"/>
      <c r="NR40" s="52"/>
      <c r="NS40" s="52"/>
      <c r="NT40" s="52"/>
      <c r="NU40" s="52"/>
      <c r="NV40" s="52"/>
      <c r="NW40" s="52"/>
      <c r="NX40" s="52"/>
    </row>
    <row r="41" spans="1:388" ht="30" customHeight="1">
      <c r="A41" s="151"/>
      <c r="B41" s="150"/>
      <c r="C41" s="53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54"/>
      <c r="DP41" s="54"/>
      <c r="DQ41" s="54"/>
      <c r="DR41" s="54"/>
      <c r="DS41" s="54"/>
      <c r="DT41" s="54"/>
      <c r="DU41" s="54"/>
      <c r="DV41" s="54"/>
      <c r="DW41" s="54"/>
      <c r="DX41" s="54"/>
      <c r="DY41" s="54"/>
      <c r="DZ41" s="54"/>
      <c r="EA41" s="54"/>
      <c r="EB41" s="54"/>
      <c r="EC41" s="54"/>
      <c r="ED41" s="54"/>
      <c r="EE41" s="54"/>
      <c r="EF41" s="54"/>
      <c r="EG41" s="54"/>
      <c r="EH41" s="54"/>
      <c r="EI41" s="54"/>
      <c r="EJ41" s="54"/>
      <c r="EK41" s="54"/>
      <c r="EL41" s="54"/>
      <c r="EM41" s="54"/>
      <c r="EN41" s="54"/>
      <c r="EO41" s="54"/>
      <c r="EP41" s="54"/>
      <c r="EQ41" s="54"/>
      <c r="ER41" s="54"/>
      <c r="ES41" s="54"/>
      <c r="ET41" s="54"/>
      <c r="EU41" s="54"/>
      <c r="EV41" s="54"/>
      <c r="EW41" s="54"/>
      <c r="EX41" s="54"/>
      <c r="EY41" s="54"/>
      <c r="EZ41" s="54"/>
      <c r="FA41" s="54"/>
      <c r="FB41" s="54"/>
      <c r="FC41" s="54"/>
      <c r="FD41" s="54"/>
      <c r="FE41" s="54"/>
      <c r="FF41" s="54"/>
      <c r="FG41" s="54"/>
      <c r="FH41" s="54"/>
      <c r="FI41" s="54"/>
      <c r="FJ41" s="54"/>
      <c r="FK41" s="54"/>
      <c r="FL41" s="54"/>
      <c r="FM41" s="54"/>
      <c r="FN41" s="54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HB41" s="54"/>
      <c r="HC41" s="54"/>
      <c r="HD41" s="54"/>
      <c r="HE41" s="54"/>
      <c r="HF41" s="54"/>
      <c r="HG41" s="54"/>
      <c r="HH41" s="54"/>
      <c r="HI41" s="54"/>
      <c r="HJ41" s="54"/>
      <c r="HK41" s="54"/>
      <c r="HL41" s="54"/>
      <c r="HM41" s="54"/>
      <c r="HN41" s="54"/>
      <c r="HO41" s="54"/>
      <c r="HP41" s="54"/>
      <c r="HQ41" s="54"/>
      <c r="HR41" s="54"/>
      <c r="HS41" s="54"/>
      <c r="HT41" s="54"/>
      <c r="HU41" s="54"/>
      <c r="HV41" s="54"/>
      <c r="HW41" s="54"/>
      <c r="HX41" s="54"/>
      <c r="HY41" s="54"/>
      <c r="HZ41" s="54"/>
      <c r="IA41" s="54"/>
      <c r="IB41" s="54"/>
      <c r="IC41" s="54"/>
      <c r="ID41" s="54"/>
      <c r="IE41" s="54"/>
      <c r="IF41" s="54"/>
      <c r="IG41" s="54"/>
      <c r="IH41" s="54"/>
      <c r="II41" s="54"/>
      <c r="IJ41" s="54"/>
      <c r="IK41" s="54"/>
      <c r="IL41" s="54"/>
      <c r="IM41" s="54"/>
      <c r="IN41" s="54"/>
      <c r="IO41" s="54"/>
      <c r="IP41" s="54"/>
      <c r="IQ41" s="54"/>
      <c r="IR41" s="54"/>
      <c r="IS41" s="54"/>
      <c r="IT41" s="54"/>
      <c r="IU41" s="54"/>
      <c r="IV41" s="54"/>
      <c r="IW41" s="54"/>
      <c r="IX41" s="54"/>
      <c r="IY41" s="54"/>
      <c r="IZ41" s="54"/>
      <c r="JA41" s="54"/>
      <c r="JB41" s="54"/>
      <c r="JC41" s="54"/>
      <c r="JD41" s="54"/>
      <c r="JE41" s="54"/>
      <c r="JF41" s="54"/>
      <c r="JG41" s="54"/>
      <c r="JH41" s="54"/>
      <c r="JI41" s="54"/>
      <c r="JJ41" s="54"/>
      <c r="JK41" s="54"/>
      <c r="JL41" s="54"/>
      <c r="JM41" s="54"/>
      <c r="JN41" s="54"/>
      <c r="JO41" s="54"/>
      <c r="JP41" s="54"/>
      <c r="JQ41" s="54"/>
      <c r="JR41" s="54"/>
      <c r="JS41" s="54"/>
      <c r="JT41" s="54"/>
      <c r="JU41" s="54"/>
      <c r="JV41" s="54"/>
      <c r="JW41" s="54"/>
      <c r="JX41" s="54"/>
      <c r="JY41" s="54"/>
      <c r="JZ41" s="54"/>
      <c r="KA41" s="54"/>
      <c r="KB41" s="54"/>
      <c r="KC41" s="54"/>
      <c r="KD41" s="54"/>
      <c r="KE41" s="54"/>
      <c r="KF41" s="54"/>
      <c r="KG41" s="54"/>
      <c r="KH41" s="54"/>
      <c r="KI41" s="54"/>
      <c r="KJ41" s="54"/>
      <c r="KK41" s="54"/>
      <c r="KL41" s="54"/>
      <c r="KM41" s="54"/>
      <c r="KN41" s="54"/>
      <c r="KO41" s="54"/>
      <c r="KP41" s="54"/>
      <c r="KQ41" s="54"/>
      <c r="KR41" s="54"/>
      <c r="KS41" s="54"/>
      <c r="KT41" s="54"/>
      <c r="KU41" s="54"/>
      <c r="KV41" s="54"/>
      <c r="KW41" s="54"/>
      <c r="KX41" s="54"/>
      <c r="KY41" s="54"/>
      <c r="KZ41" s="54"/>
      <c r="LA41" s="54"/>
      <c r="LB41" s="54"/>
      <c r="LC41" s="54"/>
      <c r="LD41" s="54"/>
      <c r="LE41" s="54"/>
      <c r="LF41" s="54"/>
      <c r="LG41" s="54"/>
      <c r="LH41" s="54"/>
      <c r="LI41" s="54"/>
      <c r="LJ41" s="54"/>
      <c r="LK41" s="54"/>
      <c r="LL41" s="54"/>
      <c r="LM41" s="54"/>
      <c r="LN41" s="54"/>
      <c r="LO41" s="54"/>
      <c r="LP41" s="54"/>
      <c r="LQ41" s="54"/>
      <c r="LR41" s="54"/>
      <c r="LS41" s="54"/>
      <c r="LT41" s="54"/>
      <c r="LU41" s="54"/>
      <c r="LV41" s="54"/>
      <c r="LW41" s="54"/>
      <c r="LX41" s="54"/>
      <c r="LY41" s="54"/>
      <c r="LZ41" s="54"/>
      <c r="MA41" s="54"/>
      <c r="MB41" s="54"/>
      <c r="MC41" s="54"/>
      <c r="MD41" s="54"/>
      <c r="ME41" s="54"/>
      <c r="MF41" s="54"/>
      <c r="MG41" s="54"/>
      <c r="MH41" s="54"/>
      <c r="MI41" s="54"/>
      <c r="MJ41" s="54"/>
      <c r="MK41" s="54"/>
      <c r="ML41" s="54"/>
      <c r="MM41" s="54"/>
      <c r="MN41" s="54"/>
      <c r="MO41" s="54"/>
      <c r="MP41" s="54"/>
      <c r="MQ41" s="54"/>
      <c r="MR41" s="54"/>
      <c r="MS41" s="54"/>
      <c r="MT41" s="54"/>
      <c r="MU41" s="54"/>
      <c r="MV41" s="54"/>
      <c r="MW41" s="54"/>
      <c r="MX41" s="54"/>
      <c r="MY41" s="54"/>
      <c r="MZ41" s="54"/>
      <c r="NA41" s="54"/>
      <c r="NB41" s="54"/>
      <c r="NC41" s="54"/>
      <c r="ND41" s="54"/>
      <c r="NE41" s="54"/>
      <c r="NF41" s="54"/>
      <c r="NG41" s="54"/>
      <c r="NH41" s="54"/>
      <c r="NI41" s="54"/>
      <c r="NJ41" s="54"/>
      <c r="NK41" s="54"/>
      <c r="NL41" s="54"/>
      <c r="NM41" s="54"/>
      <c r="NN41" s="54"/>
      <c r="NO41" s="54"/>
      <c r="NP41" s="54"/>
      <c r="NQ41" s="54"/>
      <c r="NR41" s="54"/>
      <c r="NS41" s="54"/>
      <c r="NT41" s="54"/>
      <c r="NU41" s="54"/>
      <c r="NV41" s="54"/>
      <c r="NW41" s="54"/>
      <c r="NX41" s="54"/>
    </row>
    <row r="42" spans="1:388" ht="30" customHeight="1">
      <c r="A42" s="148">
        <v>9</v>
      </c>
      <c r="B42" s="149">
        <v>30</v>
      </c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52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52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52"/>
      <c r="NJ42" s="52"/>
      <c r="NK42" s="52"/>
      <c r="NL42" s="52"/>
      <c r="NM42" s="52"/>
      <c r="NN42" s="52"/>
      <c r="NO42" s="52"/>
      <c r="NP42" s="52"/>
      <c r="NQ42" s="52"/>
      <c r="NR42" s="52"/>
      <c r="NS42" s="52"/>
      <c r="NT42" s="52"/>
      <c r="NU42" s="52"/>
      <c r="NV42" s="52"/>
      <c r="NW42" s="52"/>
      <c r="NX42" s="52"/>
    </row>
    <row r="43" spans="1:388" ht="30" customHeight="1">
      <c r="A43" s="148"/>
      <c r="B43" s="150"/>
      <c r="C43" s="53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  <c r="DL43" s="54"/>
      <c r="DM43" s="54"/>
      <c r="DN43" s="54"/>
      <c r="DO43" s="54"/>
      <c r="DP43" s="54"/>
      <c r="DQ43" s="54"/>
      <c r="DR43" s="54"/>
      <c r="DS43" s="54"/>
      <c r="DT43" s="54"/>
      <c r="DU43" s="54"/>
      <c r="DV43" s="54"/>
      <c r="DW43" s="54"/>
      <c r="DX43" s="54"/>
      <c r="DY43" s="54"/>
      <c r="DZ43" s="54"/>
      <c r="EA43" s="54"/>
      <c r="EB43" s="54"/>
      <c r="EC43" s="54"/>
      <c r="ED43" s="54"/>
      <c r="EE43" s="54"/>
      <c r="EF43" s="54"/>
      <c r="EG43" s="54"/>
      <c r="EH43" s="54"/>
      <c r="EI43" s="54"/>
      <c r="EJ43" s="54"/>
      <c r="EK43" s="54"/>
      <c r="EL43" s="54"/>
      <c r="EM43" s="54"/>
      <c r="EN43" s="54"/>
      <c r="EO43" s="54"/>
      <c r="EP43" s="54"/>
      <c r="EQ43" s="54"/>
      <c r="ER43" s="54"/>
      <c r="ES43" s="54"/>
      <c r="ET43" s="54"/>
      <c r="EU43" s="54"/>
      <c r="EV43" s="54"/>
      <c r="EW43" s="54"/>
      <c r="EX43" s="54"/>
      <c r="EY43" s="54"/>
      <c r="EZ43" s="54"/>
      <c r="FA43" s="54"/>
      <c r="FB43" s="54"/>
      <c r="FC43" s="54"/>
      <c r="FD43" s="54"/>
      <c r="FE43" s="54"/>
      <c r="FF43" s="54"/>
      <c r="FG43" s="54"/>
      <c r="FH43" s="54"/>
      <c r="FI43" s="54"/>
      <c r="FJ43" s="54"/>
      <c r="FK43" s="54"/>
      <c r="FL43" s="54"/>
      <c r="FM43" s="54"/>
      <c r="FN43" s="54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HB43" s="54"/>
      <c r="HC43" s="54"/>
      <c r="HD43" s="54"/>
      <c r="HE43" s="54"/>
      <c r="HF43" s="54"/>
      <c r="HG43" s="54"/>
      <c r="HH43" s="54"/>
      <c r="HI43" s="54"/>
      <c r="HJ43" s="54"/>
      <c r="HK43" s="54"/>
      <c r="HL43" s="54"/>
      <c r="HM43" s="54"/>
      <c r="HN43" s="54"/>
      <c r="HO43" s="54"/>
      <c r="HP43" s="54"/>
      <c r="HQ43" s="54"/>
      <c r="HR43" s="54"/>
      <c r="HS43" s="54"/>
      <c r="HT43" s="54"/>
      <c r="HU43" s="54"/>
      <c r="HV43" s="54"/>
      <c r="HW43" s="54"/>
      <c r="HX43" s="54"/>
      <c r="HY43" s="54"/>
      <c r="HZ43" s="54"/>
      <c r="IA43" s="54"/>
      <c r="IB43" s="54"/>
      <c r="IC43" s="54"/>
      <c r="ID43" s="54"/>
      <c r="IE43" s="54"/>
      <c r="IF43" s="54"/>
      <c r="IG43" s="54"/>
      <c r="IH43" s="54"/>
      <c r="II43" s="54"/>
      <c r="IJ43" s="54"/>
      <c r="IK43" s="54"/>
      <c r="IL43" s="54"/>
      <c r="IM43" s="54"/>
      <c r="IN43" s="54"/>
      <c r="IO43" s="54"/>
      <c r="IP43" s="54"/>
      <c r="IQ43" s="54"/>
      <c r="IR43" s="54"/>
      <c r="IS43" s="54"/>
      <c r="IT43" s="54"/>
      <c r="IU43" s="54"/>
      <c r="IV43" s="54"/>
      <c r="IW43" s="54"/>
      <c r="IX43" s="54"/>
      <c r="IY43" s="54"/>
      <c r="IZ43" s="54"/>
      <c r="JA43" s="54"/>
      <c r="JB43" s="54"/>
      <c r="JC43" s="54"/>
      <c r="JD43" s="54"/>
      <c r="JE43" s="54"/>
      <c r="JF43" s="54"/>
      <c r="JG43" s="54"/>
      <c r="JH43" s="54"/>
      <c r="JI43" s="54"/>
      <c r="JJ43" s="54"/>
      <c r="JK43" s="54"/>
      <c r="JL43" s="54"/>
      <c r="JM43" s="54"/>
      <c r="JN43" s="54"/>
      <c r="JO43" s="54"/>
      <c r="JP43" s="54"/>
      <c r="JQ43" s="54"/>
      <c r="JR43" s="54"/>
      <c r="JS43" s="54"/>
      <c r="JT43" s="54"/>
      <c r="JU43" s="54"/>
      <c r="JV43" s="54"/>
      <c r="JW43" s="54"/>
      <c r="JX43" s="54"/>
      <c r="JY43" s="54"/>
      <c r="JZ43" s="54"/>
      <c r="KA43" s="54"/>
      <c r="KB43" s="54"/>
      <c r="KC43" s="54"/>
      <c r="KD43" s="54"/>
      <c r="KE43" s="54"/>
      <c r="KF43" s="54"/>
      <c r="KG43" s="54"/>
      <c r="KH43" s="54"/>
      <c r="KI43" s="54"/>
      <c r="KJ43" s="54"/>
      <c r="KK43" s="54"/>
      <c r="KL43" s="54"/>
      <c r="KM43" s="54"/>
      <c r="KN43" s="54"/>
      <c r="KO43" s="54"/>
      <c r="KP43" s="54"/>
      <c r="KQ43" s="54"/>
      <c r="KR43" s="54"/>
      <c r="KS43" s="54"/>
      <c r="KT43" s="54"/>
      <c r="KU43" s="54"/>
      <c r="KV43" s="54"/>
      <c r="KW43" s="54"/>
      <c r="KX43" s="54"/>
      <c r="KY43" s="54"/>
      <c r="KZ43" s="54"/>
      <c r="LA43" s="54"/>
      <c r="LB43" s="54"/>
      <c r="LC43" s="54"/>
      <c r="LD43" s="54"/>
      <c r="LE43" s="54"/>
      <c r="LF43" s="54"/>
      <c r="LG43" s="54"/>
      <c r="LH43" s="54"/>
      <c r="LI43" s="54"/>
      <c r="LJ43" s="54"/>
      <c r="LK43" s="54"/>
      <c r="LL43" s="54"/>
      <c r="LM43" s="54"/>
      <c r="LN43" s="54"/>
      <c r="LO43" s="54"/>
      <c r="LP43" s="54"/>
      <c r="LQ43" s="54"/>
      <c r="LR43" s="54"/>
      <c r="LS43" s="54"/>
      <c r="LT43" s="54"/>
      <c r="LU43" s="54"/>
      <c r="LV43" s="54"/>
      <c r="LW43" s="54"/>
      <c r="LX43" s="54"/>
      <c r="LY43" s="54"/>
      <c r="LZ43" s="54"/>
      <c r="MA43" s="54"/>
      <c r="MB43" s="54"/>
      <c r="MC43" s="54"/>
      <c r="MD43" s="54"/>
      <c r="ME43" s="54"/>
      <c r="MF43" s="54"/>
      <c r="MG43" s="54"/>
      <c r="MH43" s="54"/>
      <c r="MI43" s="54"/>
      <c r="MJ43" s="54"/>
      <c r="MK43" s="54"/>
      <c r="ML43" s="54"/>
      <c r="MM43" s="54"/>
      <c r="MN43" s="54"/>
      <c r="MO43" s="54"/>
      <c r="MP43" s="54"/>
      <c r="MQ43" s="54"/>
      <c r="MR43" s="54"/>
      <c r="MS43" s="54"/>
      <c r="MT43" s="54"/>
      <c r="MU43" s="54"/>
      <c r="MV43" s="54"/>
      <c r="MW43" s="54"/>
      <c r="MX43" s="54"/>
      <c r="MY43" s="54"/>
      <c r="MZ43" s="54"/>
      <c r="NA43" s="54"/>
      <c r="NB43" s="54"/>
      <c r="NC43" s="54"/>
      <c r="ND43" s="54"/>
      <c r="NE43" s="54"/>
      <c r="NF43" s="54"/>
      <c r="NG43" s="54"/>
      <c r="NH43" s="54"/>
      <c r="NI43" s="54"/>
      <c r="NJ43" s="54"/>
      <c r="NK43" s="54"/>
      <c r="NL43" s="54"/>
      <c r="NM43" s="54"/>
      <c r="NN43" s="54"/>
      <c r="NO43" s="54"/>
      <c r="NP43" s="54"/>
      <c r="NQ43" s="54"/>
      <c r="NR43" s="54"/>
      <c r="NS43" s="54"/>
      <c r="NT43" s="54"/>
      <c r="NU43" s="54"/>
      <c r="NV43" s="54"/>
      <c r="NW43" s="54"/>
      <c r="NX43" s="54"/>
    </row>
    <row r="44" spans="1:388" ht="30" customHeight="1">
      <c r="A44" s="151" t="s">
        <v>48</v>
      </c>
      <c r="B44" s="149" t="s">
        <v>46</v>
      </c>
      <c r="C44" s="51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52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52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52"/>
      <c r="NJ44" s="52"/>
      <c r="NK44" s="52"/>
      <c r="NL44" s="52"/>
      <c r="NM44" s="52"/>
      <c r="NN44" s="52"/>
      <c r="NO44" s="52"/>
      <c r="NP44" s="52"/>
      <c r="NQ44" s="52"/>
      <c r="NR44" s="52"/>
      <c r="NS44" s="52"/>
      <c r="NT44" s="52"/>
      <c r="NU44" s="52"/>
      <c r="NV44" s="52"/>
      <c r="NW44" s="52"/>
      <c r="NX44" s="52"/>
    </row>
    <row r="45" spans="1:388" ht="30" customHeight="1">
      <c r="A45" s="151"/>
      <c r="B45" s="150"/>
      <c r="C45" s="53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/>
      <c r="DE45" s="54"/>
      <c r="DF45" s="54"/>
      <c r="DG45" s="54"/>
      <c r="DH45" s="54"/>
      <c r="DI45" s="54"/>
      <c r="DJ45" s="54"/>
      <c r="DK45" s="54"/>
      <c r="DL45" s="54"/>
      <c r="DM45" s="54"/>
      <c r="DN45" s="54"/>
      <c r="DO45" s="54"/>
      <c r="DP45" s="54"/>
      <c r="DQ45" s="54"/>
      <c r="DR45" s="54"/>
      <c r="DS45" s="54"/>
      <c r="DT45" s="54"/>
      <c r="DU45" s="54"/>
      <c r="DV45" s="54"/>
      <c r="DW45" s="54"/>
      <c r="DX45" s="54"/>
      <c r="DY45" s="54"/>
      <c r="DZ45" s="54"/>
      <c r="EA45" s="54"/>
      <c r="EB45" s="54"/>
      <c r="EC45" s="54"/>
      <c r="ED45" s="54"/>
      <c r="EE45" s="54"/>
      <c r="EF45" s="54"/>
      <c r="EG45" s="54"/>
      <c r="EH45" s="54"/>
      <c r="EI45" s="54"/>
      <c r="EJ45" s="54"/>
      <c r="EK45" s="54"/>
      <c r="EL45" s="54"/>
      <c r="EM45" s="54"/>
      <c r="EN45" s="54"/>
      <c r="EO45" s="54"/>
      <c r="EP45" s="54"/>
      <c r="EQ45" s="54"/>
      <c r="ER45" s="54"/>
      <c r="ES45" s="54"/>
      <c r="ET45" s="54"/>
      <c r="EU45" s="54"/>
      <c r="EV45" s="54"/>
      <c r="EW45" s="54"/>
      <c r="EX45" s="54"/>
      <c r="EY45" s="54"/>
      <c r="EZ45" s="54"/>
      <c r="FA45" s="54"/>
      <c r="FB45" s="54"/>
      <c r="FC45" s="54"/>
      <c r="FD45" s="54"/>
      <c r="FE45" s="54"/>
      <c r="FF45" s="54"/>
      <c r="FG45" s="54"/>
      <c r="FH45" s="54"/>
      <c r="FI45" s="54"/>
      <c r="FJ45" s="54"/>
      <c r="FK45" s="54"/>
      <c r="FL45" s="54"/>
      <c r="FM45" s="54"/>
      <c r="FN45" s="54"/>
      <c r="FO45" s="54"/>
      <c r="FP45" s="54"/>
      <c r="FQ45" s="54"/>
      <c r="FR45" s="54"/>
      <c r="FS45" s="54"/>
      <c r="FT45" s="54"/>
      <c r="FU45" s="54"/>
      <c r="FV45" s="54"/>
      <c r="FW45" s="54"/>
      <c r="FX45" s="54"/>
      <c r="FY45" s="54"/>
      <c r="FZ45" s="54"/>
      <c r="GA45" s="54"/>
      <c r="GB45" s="54"/>
      <c r="GC45" s="54"/>
      <c r="GD45" s="54"/>
      <c r="GE45" s="54"/>
      <c r="GF45" s="54"/>
      <c r="GG45" s="54"/>
      <c r="GH45" s="54"/>
      <c r="GI45" s="54"/>
      <c r="GJ45" s="54"/>
      <c r="GK45" s="54"/>
      <c r="GL45" s="54"/>
      <c r="GM45" s="54"/>
      <c r="GN45" s="54"/>
      <c r="GO45" s="54"/>
      <c r="GP45" s="54"/>
      <c r="GQ45" s="54"/>
      <c r="GR45" s="54"/>
      <c r="GS45" s="54"/>
      <c r="GT45" s="54"/>
      <c r="GU45" s="54"/>
      <c r="GV45" s="54"/>
      <c r="GW45" s="54"/>
      <c r="GX45" s="54"/>
      <c r="GY45" s="54"/>
      <c r="GZ45" s="54"/>
      <c r="HA45" s="54"/>
      <c r="HB45" s="54"/>
      <c r="HC45" s="54"/>
      <c r="HD45" s="54"/>
      <c r="HE45" s="54"/>
      <c r="HF45" s="54"/>
      <c r="HG45" s="54"/>
      <c r="HH45" s="54"/>
      <c r="HI45" s="54"/>
      <c r="HJ45" s="54"/>
      <c r="HK45" s="54"/>
      <c r="HL45" s="54"/>
      <c r="HM45" s="54"/>
      <c r="HN45" s="54"/>
      <c r="HO45" s="54"/>
      <c r="HP45" s="54"/>
      <c r="HQ45" s="54"/>
      <c r="HR45" s="54"/>
      <c r="HS45" s="54"/>
      <c r="HT45" s="54"/>
      <c r="HU45" s="54"/>
      <c r="HV45" s="54"/>
      <c r="HW45" s="54"/>
      <c r="HX45" s="54"/>
      <c r="HY45" s="54"/>
      <c r="HZ45" s="54"/>
      <c r="IA45" s="54"/>
      <c r="IB45" s="54"/>
      <c r="IC45" s="54"/>
      <c r="ID45" s="54"/>
      <c r="IE45" s="54"/>
      <c r="IF45" s="54"/>
      <c r="IG45" s="54"/>
      <c r="IH45" s="54"/>
      <c r="II45" s="54"/>
      <c r="IJ45" s="54"/>
      <c r="IK45" s="54"/>
      <c r="IL45" s="54"/>
      <c r="IM45" s="54"/>
      <c r="IN45" s="54"/>
      <c r="IO45" s="54"/>
      <c r="IP45" s="54"/>
      <c r="IQ45" s="54"/>
      <c r="IR45" s="54"/>
      <c r="IS45" s="54"/>
      <c r="IT45" s="54"/>
      <c r="IU45" s="54"/>
      <c r="IV45" s="54"/>
      <c r="IW45" s="54"/>
      <c r="IX45" s="54"/>
      <c r="IY45" s="54"/>
      <c r="IZ45" s="54"/>
      <c r="JA45" s="54"/>
      <c r="JB45" s="54"/>
      <c r="JC45" s="54"/>
      <c r="JD45" s="54"/>
      <c r="JE45" s="54"/>
      <c r="JF45" s="54"/>
      <c r="JG45" s="54"/>
      <c r="JH45" s="54"/>
      <c r="JI45" s="54"/>
      <c r="JJ45" s="54"/>
      <c r="JK45" s="54"/>
      <c r="JL45" s="54"/>
      <c r="JM45" s="54"/>
      <c r="JN45" s="54"/>
      <c r="JO45" s="54"/>
      <c r="JP45" s="54"/>
      <c r="JQ45" s="54"/>
      <c r="JR45" s="54"/>
      <c r="JS45" s="54"/>
      <c r="JT45" s="54"/>
      <c r="JU45" s="54"/>
      <c r="JV45" s="54"/>
      <c r="JW45" s="54"/>
      <c r="JX45" s="54"/>
      <c r="JY45" s="54"/>
      <c r="JZ45" s="54"/>
      <c r="KA45" s="54"/>
      <c r="KB45" s="54"/>
      <c r="KC45" s="54"/>
      <c r="KD45" s="54"/>
      <c r="KE45" s="54"/>
      <c r="KF45" s="54"/>
      <c r="KG45" s="54"/>
      <c r="KH45" s="54"/>
      <c r="KI45" s="54"/>
      <c r="KJ45" s="54"/>
      <c r="KK45" s="54"/>
      <c r="KL45" s="54"/>
      <c r="KM45" s="54"/>
      <c r="KN45" s="54"/>
      <c r="KO45" s="54"/>
      <c r="KP45" s="54"/>
      <c r="KQ45" s="54"/>
      <c r="KR45" s="54"/>
      <c r="KS45" s="54"/>
      <c r="KT45" s="54"/>
      <c r="KU45" s="54"/>
      <c r="KV45" s="54"/>
      <c r="KW45" s="54"/>
      <c r="KX45" s="54"/>
      <c r="KY45" s="54"/>
      <c r="KZ45" s="54"/>
      <c r="LA45" s="54"/>
      <c r="LB45" s="54"/>
      <c r="LC45" s="54"/>
      <c r="LD45" s="54"/>
      <c r="LE45" s="54"/>
      <c r="LF45" s="54"/>
      <c r="LG45" s="54"/>
      <c r="LH45" s="54"/>
      <c r="LI45" s="54"/>
      <c r="LJ45" s="54"/>
      <c r="LK45" s="54"/>
      <c r="LL45" s="54"/>
      <c r="LM45" s="54"/>
      <c r="LN45" s="54"/>
      <c r="LO45" s="54"/>
      <c r="LP45" s="54"/>
      <c r="LQ45" s="54"/>
      <c r="LR45" s="54"/>
      <c r="LS45" s="54"/>
      <c r="LT45" s="54"/>
      <c r="LU45" s="54"/>
      <c r="LV45" s="54"/>
      <c r="LW45" s="54"/>
      <c r="LX45" s="54"/>
      <c r="LY45" s="54"/>
      <c r="LZ45" s="54"/>
      <c r="MA45" s="54"/>
      <c r="MB45" s="54"/>
      <c r="MC45" s="54"/>
      <c r="MD45" s="54"/>
      <c r="ME45" s="54"/>
      <c r="MF45" s="54"/>
      <c r="MG45" s="54"/>
      <c r="MH45" s="54"/>
      <c r="MI45" s="54"/>
      <c r="MJ45" s="54"/>
      <c r="MK45" s="54"/>
      <c r="ML45" s="54"/>
      <c r="MM45" s="54"/>
      <c r="MN45" s="54"/>
      <c r="MO45" s="54"/>
      <c r="MP45" s="54"/>
      <c r="MQ45" s="54"/>
      <c r="MR45" s="54"/>
      <c r="MS45" s="54"/>
      <c r="MT45" s="54"/>
      <c r="MU45" s="54"/>
      <c r="MV45" s="54"/>
      <c r="MW45" s="54"/>
      <c r="MX45" s="54"/>
      <c r="MY45" s="54"/>
      <c r="MZ45" s="54"/>
      <c r="NA45" s="54"/>
      <c r="NB45" s="54"/>
      <c r="NC45" s="54"/>
      <c r="ND45" s="54"/>
      <c r="NE45" s="54"/>
      <c r="NF45" s="54"/>
      <c r="NG45" s="54"/>
      <c r="NH45" s="54"/>
      <c r="NI45" s="54"/>
      <c r="NJ45" s="54"/>
      <c r="NK45" s="54"/>
      <c r="NL45" s="54"/>
      <c r="NM45" s="54"/>
      <c r="NN45" s="54"/>
      <c r="NO45" s="54"/>
      <c r="NP45" s="54"/>
      <c r="NQ45" s="54"/>
      <c r="NR45" s="54"/>
      <c r="NS45" s="54"/>
      <c r="NT45" s="54"/>
      <c r="NU45" s="54"/>
      <c r="NV45" s="54"/>
      <c r="NW45" s="54"/>
      <c r="NX45" s="54"/>
    </row>
    <row r="46" spans="1:388" ht="30" customHeight="1">
      <c r="A46" s="148">
        <v>10</v>
      </c>
      <c r="B46" s="149">
        <v>30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52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52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52"/>
      <c r="NJ46" s="52"/>
      <c r="NK46" s="52"/>
      <c r="NL46" s="52"/>
      <c r="NM46" s="52"/>
      <c r="NN46" s="52"/>
      <c r="NO46" s="52"/>
      <c r="NP46" s="52"/>
      <c r="NQ46" s="52"/>
      <c r="NR46" s="52"/>
      <c r="NS46" s="52"/>
      <c r="NT46" s="52"/>
      <c r="NU46" s="52"/>
      <c r="NV46" s="52"/>
      <c r="NW46" s="52"/>
      <c r="NX46" s="52"/>
    </row>
    <row r="47" spans="1:388" ht="30" customHeight="1">
      <c r="A47" s="148"/>
      <c r="B47" s="150"/>
      <c r="C47" s="53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54"/>
      <c r="DP47" s="54"/>
      <c r="DQ47" s="54"/>
      <c r="DR47" s="54"/>
      <c r="DS47" s="54"/>
      <c r="DT47" s="54"/>
      <c r="DU47" s="54"/>
      <c r="DV47" s="54"/>
      <c r="DW47" s="54"/>
      <c r="DX47" s="54"/>
      <c r="DY47" s="54"/>
      <c r="DZ47" s="54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4"/>
      <c r="FD47" s="54"/>
      <c r="FE47" s="54"/>
      <c r="FF47" s="54"/>
      <c r="FG47" s="54"/>
      <c r="FH47" s="54"/>
      <c r="FI47" s="54"/>
      <c r="FJ47" s="54"/>
      <c r="FK47" s="54"/>
      <c r="FL47" s="54"/>
      <c r="FM47" s="54"/>
      <c r="FN47" s="54"/>
      <c r="FO47" s="54"/>
      <c r="FP47" s="54"/>
      <c r="FQ47" s="54"/>
      <c r="FR47" s="54"/>
      <c r="FS47" s="54"/>
      <c r="FT47" s="54"/>
      <c r="FU47" s="54"/>
      <c r="FV47" s="54"/>
      <c r="FW47" s="54"/>
      <c r="FX47" s="54"/>
      <c r="FY47" s="54"/>
      <c r="FZ47" s="54"/>
      <c r="GA47" s="54"/>
      <c r="GB47" s="54"/>
      <c r="GC47" s="54"/>
      <c r="GD47" s="54"/>
      <c r="GE47" s="54"/>
      <c r="GF47" s="54"/>
      <c r="GG47" s="54"/>
      <c r="GH47" s="54"/>
      <c r="GI47" s="54"/>
      <c r="GJ47" s="54"/>
      <c r="GK47" s="54"/>
      <c r="GL47" s="54"/>
      <c r="GM47" s="54"/>
      <c r="GN47" s="54"/>
      <c r="GO47" s="54"/>
      <c r="GP47" s="54"/>
      <c r="GQ47" s="54"/>
      <c r="GR47" s="54"/>
      <c r="GS47" s="54"/>
      <c r="GT47" s="54"/>
      <c r="GU47" s="54"/>
      <c r="GV47" s="54"/>
      <c r="GW47" s="54"/>
      <c r="GX47" s="54"/>
      <c r="GY47" s="54"/>
      <c r="GZ47" s="54"/>
      <c r="HA47" s="54"/>
      <c r="HB47" s="54"/>
      <c r="HC47" s="54"/>
      <c r="HD47" s="54"/>
      <c r="HE47" s="54"/>
      <c r="HF47" s="54"/>
      <c r="HG47" s="54"/>
      <c r="HH47" s="54"/>
      <c r="HI47" s="54"/>
      <c r="HJ47" s="54"/>
      <c r="HK47" s="54"/>
      <c r="HL47" s="54"/>
      <c r="HM47" s="54"/>
      <c r="HN47" s="54"/>
      <c r="HO47" s="54"/>
      <c r="HP47" s="54"/>
      <c r="HQ47" s="54"/>
      <c r="HR47" s="54"/>
      <c r="HS47" s="54"/>
      <c r="HT47" s="54"/>
      <c r="HU47" s="54"/>
      <c r="HV47" s="54"/>
      <c r="HW47" s="54"/>
      <c r="HX47" s="54"/>
      <c r="HY47" s="54"/>
      <c r="HZ47" s="54"/>
      <c r="IA47" s="54"/>
      <c r="IB47" s="54"/>
      <c r="IC47" s="54"/>
      <c r="ID47" s="54"/>
      <c r="IE47" s="54"/>
      <c r="IF47" s="54"/>
      <c r="IG47" s="54"/>
      <c r="IH47" s="54"/>
      <c r="II47" s="54"/>
      <c r="IJ47" s="54"/>
      <c r="IK47" s="54"/>
      <c r="IL47" s="54"/>
      <c r="IM47" s="54"/>
      <c r="IN47" s="54"/>
      <c r="IO47" s="54"/>
      <c r="IP47" s="54"/>
      <c r="IQ47" s="54"/>
      <c r="IR47" s="54"/>
      <c r="IS47" s="54"/>
      <c r="IT47" s="54"/>
      <c r="IU47" s="54"/>
      <c r="IV47" s="54"/>
      <c r="IW47" s="54"/>
      <c r="IX47" s="54"/>
      <c r="IY47" s="54"/>
      <c r="IZ47" s="54"/>
      <c r="JA47" s="54"/>
      <c r="JB47" s="54"/>
      <c r="JC47" s="54"/>
      <c r="JD47" s="54"/>
      <c r="JE47" s="54"/>
      <c r="JF47" s="54"/>
      <c r="JG47" s="54"/>
      <c r="JH47" s="54"/>
      <c r="JI47" s="54"/>
      <c r="JJ47" s="54"/>
      <c r="JK47" s="54"/>
      <c r="JL47" s="54"/>
      <c r="JM47" s="54"/>
      <c r="JN47" s="54"/>
      <c r="JO47" s="54"/>
      <c r="JP47" s="54"/>
      <c r="JQ47" s="54"/>
      <c r="JR47" s="54"/>
      <c r="JS47" s="54"/>
      <c r="JT47" s="54"/>
      <c r="JU47" s="54"/>
      <c r="JV47" s="54"/>
      <c r="JW47" s="54"/>
      <c r="JX47" s="54"/>
      <c r="JY47" s="54"/>
      <c r="JZ47" s="54"/>
      <c r="KA47" s="54"/>
      <c r="KB47" s="54"/>
      <c r="KC47" s="54"/>
      <c r="KD47" s="54"/>
      <c r="KE47" s="54"/>
      <c r="KF47" s="54"/>
      <c r="KG47" s="54"/>
      <c r="KH47" s="54"/>
      <c r="KI47" s="54"/>
      <c r="KJ47" s="54"/>
      <c r="KK47" s="54"/>
      <c r="KL47" s="54"/>
      <c r="KM47" s="54"/>
      <c r="KN47" s="54"/>
      <c r="KO47" s="54"/>
      <c r="KP47" s="54"/>
      <c r="KQ47" s="54"/>
      <c r="KR47" s="54"/>
      <c r="KS47" s="54"/>
      <c r="KT47" s="54"/>
      <c r="KU47" s="54"/>
      <c r="KV47" s="54"/>
      <c r="KW47" s="54"/>
      <c r="KX47" s="54"/>
      <c r="KY47" s="54"/>
      <c r="KZ47" s="54"/>
      <c r="LA47" s="54"/>
      <c r="LB47" s="54"/>
      <c r="LC47" s="54"/>
      <c r="LD47" s="54"/>
      <c r="LE47" s="54"/>
      <c r="LF47" s="54"/>
      <c r="LG47" s="54"/>
      <c r="LH47" s="54"/>
      <c r="LI47" s="54"/>
      <c r="LJ47" s="54"/>
      <c r="LK47" s="54"/>
      <c r="LL47" s="54"/>
      <c r="LM47" s="54"/>
      <c r="LN47" s="54"/>
      <c r="LO47" s="54"/>
      <c r="LP47" s="54"/>
      <c r="LQ47" s="54"/>
      <c r="LR47" s="54"/>
      <c r="LS47" s="54"/>
      <c r="LT47" s="54"/>
      <c r="LU47" s="54"/>
      <c r="LV47" s="54"/>
      <c r="LW47" s="54"/>
      <c r="LX47" s="54"/>
      <c r="LY47" s="54"/>
      <c r="LZ47" s="54"/>
      <c r="MA47" s="54"/>
      <c r="MB47" s="54"/>
      <c r="MC47" s="54"/>
      <c r="MD47" s="54"/>
      <c r="ME47" s="54"/>
      <c r="MF47" s="54"/>
      <c r="MG47" s="54"/>
      <c r="MH47" s="54"/>
      <c r="MI47" s="54"/>
      <c r="MJ47" s="54"/>
      <c r="MK47" s="54"/>
      <c r="ML47" s="54"/>
      <c r="MM47" s="54"/>
      <c r="MN47" s="54"/>
      <c r="MO47" s="54"/>
      <c r="MP47" s="54"/>
      <c r="MQ47" s="54"/>
      <c r="MR47" s="54"/>
      <c r="MS47" s="54"/>
      <c r="MT47" s="54"/>
      <c r="MU47" s="54"/>
      <c r="MV47" s="54"/>
      <c r="MW47" s="54"/>
      <c r="MX47" s="54"/>
      <c r="MY47" s="54"/>
      <c r="MZ47" s="54"/>
      <c r="NA47" s="54"/>
      <c r="NB47" s="54"/>
      <c r="NC47" s="54"/>
      <c r="ND47" s="54"/>
      <c r="NE47" s="54"/>
      <c r="NF47" s="54"/>
      <c r="NG47" s="54"/>
      <c r="NH47" s="54"/>
      <c r="NI47" s="54"/>
      <c r="NJ47" s="54"/>
      <c r="NK47" s="54"/>
      <c r="NL47" s="54"/>
      <c r="NM47" s="54"/>
      <c r="NN47" s="54"/>
      <c r="NO47" s="54"/>
      <c r="NP47" s="54"/>
      <c r="NQ47" s="54"/>
      <c r="NR47" s="54"/>
      <c r="NS47" s="54"/>
      <c r="NT47" s="54"/>
      <c r="NU47" s="54"/>
      <c r="NV47" s="54"/>
      <c r="NW47" s="54"/>
      <c r="NX47" s="54"/>
    </row>
    <row r="48" spans="1:388" ht="30" customHeight="1">
      <c r="A48" s="151" t="s">
        <v>49</v>
      </c>
      <c r="B48" s="149" t="s">
        <v>46</v>
      </c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52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52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52"/>
      <c r="NJ48" s="52"/>
      <c r="NK48" s="52"/>
      <c r="NL48" s="52"/>
      <c r="NM48" s="52"/>
      <c r="NN48" s="52"/>
      <c r="NO48" s="52"/>
      <c r="NP48" s="52"/>
      <c r="NQ48" s="52"/>
      <c r="NR48" s="52"/>
      <c r="NS48" s="52"/>
      <c r="NT48" s="52"/>
      <c r="NU48" s="52"/>
      <c r="NV48" s="52"/>
      <c r="NW48" s="52"/>
      <c r="NX48" s="52"/>
    </row>
    <row r="49" spans="1:388" ht="30" customHeight="1">
      <c r="A49" s="151"/>
      <c r="B49" s="150"/>
      <c r="C49" s="53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4"/>
      <c r="DN49" s="54"/>
      <c r="DO49" s="54"/>
      <c r="DP49" s="54"/>
      <c r="DQ49" s="54"/>
      <c r="DR49" s="54"/>
      <c r="DS49" s="54"/>
      <c r="DT49" s="54"/>
      <c r="DU49" s="54"/>
      <c r="DV49" s="54"/>
      <c r="DW49" s="54"/>
      <c r="DX49" s="54"/>
      <c r="DY49" s="54"/>
      <c r="DZ49" s="54"/>
      <c r="EA49" s="54"/>
      <c r="EB49" s="54"/>
      <c r="EC49" s="54"/>
      <c r="ED49" s="54"/>
      <c r="EE49" s="54"/>
      <c r="EF49" s="54"/>
      <c r="EG49" s="54"/>
      <c r="EH49" s="54"/>
      <c r="EI49" s="54"/>
      <c r="EJ49" s="54"/>
      <c r="EK49" s="54"/>
      <c r="EL49" s="54"/>
      <c r="EM49" s="54"/>
      <c r="EN49" s="54"/>
      <c r="EO49" s="54"/>
      <c r="EP49" s="54"/>
      <c r="EQ49" s="54"/>
      <c r="ER49" s="54"/>
      <c r="ES49" s="54"/>
      <c r="ET49" s="54"/>
      <c r="EU49" s="54"/>
      <c r="EV49" s="54"/>
      <c r="EW49" s="54"/>
      <c r="EX49" s="54"/>
      <c r="EY49" s="54"/>
      <c r="EZ49" s="54"/>
      <c r="FA49" s="54"/>
      <c r="FB49" s="54"/>
      <c r="FC49" s="54"/>
      <c r="FD49" s="54"/>
      <c r="FE49" s="54"/>
      <c r="FF49" s="54"/>
      <c r="FG49" s="54"/>
      <c r="FH49" s="54"/>
      <c r="FI49" s="54"/>
      <c r="FJ49" s="54"/>
      <c r="FK49" s="54"/>
      <c r="FL49" s="54"/>
      <c r="FM49" s="54"/>
      <c r="FN49" s="54"/>
      <c r="FO49" s="54"/>
      <c r="FP49" s="54"/>
      <c r="FQ49" s="54"/>
      <c r="FR49" s="54"/>
      <c r="FS49" s="54"/>
      <c r="FT49" s="54"/>
      <c r="FU49" s="54"/>
      <c r="FV49" s="54"/>
      <c r="FW49" s="54"/>
      <c r="FX49" s="54"/>
      <c r="FY49" s="54"/>
      <c r="FZ49" s="54"/>
      <c r="GA49" s="54"/>
      <c r="GB49" s="54"/>
      <c r="GC49" s="54"/>
      <c r="GD49" s="54"/>
      <c r="GE49" s="54"/>
      <c r="GF49" s="54"/>
      <c r="GG49" s="54"/>
      <c r="GH49" s="54"/>
      <c r="GI49" s="54"/>
      <c r="GJ49" s="54"/>
      <c r="GK49" s="54"/>
      <c r="GL49" s="54"/>
      <c r="GM49" s="54"/>
      <c r="GN49" s="54"/>
      <c r="GO49" s="54"/>
      <c r="GP49" s="54"/>
      <c r="GQ49" s="54"/>
      <c r="GR49" s="54"/>
      <c r="GS49" s="54"/>
      <c r="GT49" s="54"/>
      <c r="GU49" s="54"/>
      <c r="GV49" s="54"/>
      <c r="GW49" s="54"/>
      <c r="GX49" s="54"/>
      <c r="GY49" s="54"/>
      <c r="GZ49" s="54"/>
      <c r="HA49" s="54"/>
      <c r="HB49" s="54"/>
      <c r="HC49" s="54"/>
      <c r="HD49" s="54"/>
      <c r="HE49" s="54"/>
      <c r="HF49" s="54"/>
      <c r="HG49" s="54"/>
      <c r="HH49" s="54"/>
      <c r="HI49" s="54"/>
      <c r="HJ49" s="54"/>
      <c r="HK49" s="54"/>
      <c r="HL49" s="54"/>
      <c r="HM49" s="54"/>
      <c r="HN49" s="54"/>
      <c r="HO49" s="54"/>
      <c r="HP49" s="54"/>
      <c r="HQ49" s="54"/>
      <c r="HR49" s="54"/>
      <c r="HS49" s="54"/>
      <c r="HT49" s="54"/>
      <c r="HU49" s="54"/>
      <c r="HV49" s="54"/>
      <c r="HW49" s="54"/>
      <c r="HX49" s="54"/>
      <c r="HY49" s="54"/>
      <c r="HZ49" s="54"/>
      <c r="IA49" s="54"/>
      <c r="IB49" s="54"/>
      <c r="IC49" s="54"/>
      <c r="ID49" s="54"/>
      <c r="IE49" s="54"/>
      <c r="IF49" s="54"/>
      <c r="IG49" s="54"/>
      <c r="IH49" s="54"/>
      <c r="II49" s="54"/>
      <c r="IJ49" s="54"/>
      <c r="IK49" s="54"/>
      <c r="IL49" s="54"/>
      <c r="IM49" s="54"/>
      <c r="IN49" s="54"/>
      <c r="IO49" s="54"/>
      <c r="IP49" s="54"/>
      <c r="IQ49" s="54"/>
      <c r="IR49" s="54"/>
      <c r="IS49" s="54"/>
      <c r="IT49" s="54"/>
      <c r="IU49" s="54"/>
      <c r="IV49" s="54"/>
      <c r="IW49" s="54"/>
      <c r="IX49" s="54"/>
      <c r="IY49" s="54"/>
      <c r="IZ49" s="54"/>
      <c r="JA49" s="54"/>
      <c r="JB49" s="54"/>
      <c r="JC49" s="54"/>
      <c r="JD49" s="54"/>
      <c r="JE49" s="54"/>
      <c r="JF49" s="54"/>
      <c r="JG49" s="54"/>
      <c r="JH49" s="54"/>
      <c r="JI49" s="54"/>
      <c r="JJ49" s="54"/>
      <c r="JK49" s="54"/>
      <c r="JL49" s="54"/>
      <c r="JM49" s="54"/>
      <c r="JN49" s="54"/>
      <c r="JO49" s="54"/>
      <c r="JP49" s="54"/>
      <c r="JQ49" s="54"/>
      <c r="JR49" s="54"/>
      <c r="JS49" s="54"/>
      <c r="JT49" s="54"/>
      <c r="JU49" s="54"/>
      <c r="JV49" s="54"/>
      <c r="JW49" s="54"/>
      <c r="JX49" s="54"/>
      <c r="JY49" s="54"/>
      <c r="JZ49" s="54"/>
      <c r="KA49" s="54"/>
      <c r="KB49" s="54"/>
      <c r="KC49" s="54"/>
      <c r="KD49" s="54"/>
      <c r="KE49" s="54"/>
      <c r="KF49" s="54"/>
      <c r="KG49" s="54"/>
      <c r="KH49" s="54"/>
      <c r="KI49" s="54"/>
      <c r="KJ49" s="54"/>
      <c r="KK49" s="54"/>
      <c r="KL49" s="54"/>
      <c r="KM49" s="54"/>
      <c r="KN49" s="54"/>
      <c r="KO49" s="54"/>
      <c r="KP49" s="54"/>
      <c r="KQ49" s="54"/>
      <c r="KR49" s="54"/>
      <c r="KS49" s="54"/>
      <c r="KT49" s="54"/>
      <c r="KU49" s="54"/>
      <c r="KV49" s="54"/>
      <c r="KW49" s="54"/>
      <c r="KX49" s="54"/>
      <c r="KY49" s="54"/>
      <c r="KZ49" s="54"/>
      <c r="LA49" s="54"/>
      <c r="LB49" s="54"/>
      <c r="LC49" s="54"/>
      <c r="LD49" s="54"/>
      <c r="LE49" s="54"/>
      <c r="LF49" s="54"/>
      <c r="LG49" s="54"/>
      <c r="LH49" s="54"/>
      <c r="LI49" s="54"/>
      <c r="LJ49" s="54"/>
      <c r="LK49" s="54"/>
      <c r="LL49" s="54"/>
      <c r="LM49" s="54"/>
      <c r="LN49" s="54"/>
      <c r="LO49" s="54"/>
      <c r="LP49" s="54"/>
      <c r="LQ49" s="54"/>
      <c r="LR49" s="54"/>
      <c r="LS49" s="54"/>
      <c r="LT49" s="54"/>
      <c r="LU49" s="54"/>
      <c r="LV49" s="54"/>
      <c r="LW49" s="54"/>
      <c r="LX49" s="54"/>
      <c r="LY49" s="54"/>
      <c r="LZ49" s="54"/>
      <c r="MA49" s="54"/>
      <c r="MB49" s="54"/>
      <c r="MC49" s="54"/>
      <c r="MD49" s="54"/>
      <c r="ME49" s="54"/>
      <c r="MF49" s="54"/>
      <c r="MG49" s="54"/>
      <c r="MH49" s="54"/>
      <c r="MI49" s="54"/>
      <c r="MJ49" s="54"/>
      <c r="MK49" s="54"/>
      <c r="ML49" s="54"/>
      <c r="MM49" s="54"/>
      <c r="MN49" s="54"/>
      <c r="MO49" s="54"/>
      <c r="MP49" s="54"/>
      <c r="MQ49" s="54"/>
      <c r="MR49" s="54"/>
      <c r="MS49" s="54"/>
      <c r="MT49" s="54"/>
      <c r="MU49" s="54"/>
      <c r="MV49" s="54"/>
      <c r="MW49" s="54"/>
      <c r="MX49" s="54"/>
      <c r="MY49" s="54"/>
      <c r="MZ49" s="54"/>
      <c r="NA49" s="54"/>
      <c r="NB49" s="54"/>
      <c r="NC49" s="54"/>
      <c r="ND49" s="54"/>
      <c r="NE49" s="54"/>
      <c r="NF49" s="54"/>
      <c r="NG49" s="54"/>
      <c r="NH49" s="54"/>
      <c r="NI49" s="54"/>
      <c r="NJ49" s="54"/>
      <c r="NK49" s="54"/>
      <c r="NL49" s="54"/>
      <c r="NM49" s="54"/>
      <c r="NN49" s="54"/>
      <c r="NO49" s="54"/>
      <c r="NP49" s="54"/>
      <c r="NQ49" s="54"/>
      <c r="NR49" s="54"/>
      <c r="NS49" s="54"/>
      <c r="NT49" s="54"/>
      <c r="NU49" s="54"/>
      <c r="NV49" s="54"/>
      <c r="NW49" s="54"/>
      <c r="NX49" s="54"/>
    </row>
    <row r="50" spans="1:388" ht="30" customHeight="1">
      <c r="A50" s="148">
        <v>11</v>
      </c>
      <c r="B50" s="149">
        <v>30</v>
      </c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52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52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52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52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52"/>
      <c r="LA50" s="52"/>
      <c r="LB50" s="52"/>
      <c r="LC50" s="52"/>
      <c r="LD50" s="52"/>
      <c r="LE50" s="52"/>
      <c r="LF50" s="52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52"/>
      <c r="ME50" s="52"/>
      <c r="MF50" s="52"/>
      <c r="MG50" s="52"/>
      <c r="MH50" s="52"/>
      <c r="MI50" s="52"/>
      <c r="MJ50" s="52"/>
      <c r="MK50" s="52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52"/>
      <c r="NJ50" s="52"/>
      <c r="NK50" s="52"/>
      <c r="NL50" s="52"/>
      <c r="NM50" s="52"/>
      <c r="NN50" s="52"/>
      <c r="NO50" s="52"/>
      <c r="NP50" s="52"/>
      <c r="NQ50" s="52"/>
      <c r="NR50" s="52"/>
      <c r="NS50" s="52"/>
      <c r="NT50" s="52"/>
      <c r="NU50" s="52"/>
      <c r="NV50" s="52"/>
      <c r="NW50" s="52"/>
      <c r="NX50" s="52"/>
    </row>
    <row r="51" spans="1:388" ht="30" customHeight="1">
      <c r="A51" s="148"/>
      <c r="B51" s="150"/>
      <c r="C51" s="55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  <c r="DL51" s="54"/>
      <c r="DM51" s="54"/>
      <c r="DN51" s="54"/>
      <c r="DO51" s="54"/>
      <c r="DP51" s="54"/>
      <c r="DQ51" s="54"/>
      <c r="DR51" s="54"/>
      <c r="DS51" s="54"/>
      <c r="DT51" s="54"/>
      <c r="DU51" s="54"/>
      <c r="DV51" s="54"/>
      <c r="DW51" s="54"/>
      <c r="DX51" s="54"/>
      <c r="DY51" s="54"/>
      <c r="DZ51" s="54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  <c r="HB51" s="54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4"/>
      <c r="HV51" s="54"/>
      <c r="HW51" s="54"/>
      <c r="HX51" s="54"/>
      <c r="HY51" s="54"/>
      <c r="HZ51" s="54"/>
      <c r="IA51" s="54"/>
      <c r="IB51" s="54"/>
      <c r="IC51" s="54"/>
      <c r="ID51" s="54"/>
      <c r="IE51" s="54"/>
      <c r="IF51" s="54"/>
      <c r="IG51" s="54"/>
      <c r="IH51" s="54"/>
      <c r="II51" s="54"/>
      <c r="IJ51" s="54"/>
      <c r="IK51" s="54"/>
      <c r="IL51" s="54"/>
      <c r="IM51" s="54"/>
      <c r="IN51" s="54"/>
      <c r="IO51" s="54"/>
      <c r="IP51" s="54"/>
      <c r="IQ51" s="54"/>
      <c r="IR51" s="54"/>
      <c r="IS51" s="54"/>
      <c r="IT51" s="54"/>
      <c r="IU51" s="54"/>
      <c r="IV51" s="54"/>
      <c r="IW51" s="54"/>
      <c r="IX51" s="54"/>
      <c r="IY51" s="54"/>
      <c r="IZ51" s="54"/>
      <c r="JA51" s="54"/>
      <c r="JB51" s="54"/>
      <c r="JC51" s="54"/>
      <c r="JD51" s="54"/>
      <c r="JE51" s="54"/>
      <c r="JF51" s="54"/>
      <c r="JG51" s="54"/>
      <c r="JH51" s="54"/>
      <c r="JI51" s="54"/>
      <c r="JJ51" s="54"/>
      <c r="JK51" s="54"/>
      <c r="JL51" s="54"/>
      <c r="JM51" s="54"/>
      <c r="JN51" s="54"/>
      <c r="JO51" s="54"/>
      <c r="JP51" s="54"/>
      <c r="JQ51" s="54"/>
      <c r="JR51" s="54"/>
      <c r="JS51" s="54"/>
      <c r="JT51" s="54"/>
      <c r="JU51" s="54"/>
      <c r="JV51" s="54"/>
      <c r="JW51" s="54"/>
      <c r="JX51" s="54"/>
      <c r="JY51" s="54"/>
      <c r="JZ51" s="54"/>
      <c r="KA51" s="54"/>
      <c r="KB51" s="54"/>
      <c r="KC51" s="54"/>
      <c r="KD51" s="54"/>
      <c r="KE51" s="54"/>
      <c r="KF51" s="54"/>
      <c r="KG51" s="54"/>
      <c r="KH51" s="54"/>
      <c r="KI51" s="54"/>
      <c r="KJ51" s="54"/>
      <c r="KK51" s="54"/>
      <c r="KL51" s="54"/>
      <c r="KM51" s="54"/>
      <c r="KN51" s="54"/>
      <c r="KO51" s="54"/>
      <c r="KP51" s="54"/>
      <c r="KQ51" s="54"/>
      <c r="KR51" s="54"/>
      <c r="KS51" s="54"/>
      <c r="KT51" s="54"/>
      <c r="KU51" s="54"/>
      <c r="KV51" s="54"/>
      <c r="KW51" s="54"/>
      <c r="KX51" s="54"/>
      <c r="KY51" s="54"/>
      <c r="KZ51" s="54"/>
      <c r="LA51" s="54"/>
      <c r="LB51" s="54"/>
      <c r="LC51" s="54"/>
      <c r="LD51" s="54"/>
      <c r="LE51" s="54"/>
      <c r="LF51" s="54"/>
      <c r="LG51" s="54"/>
      <c r="LH51" s="54"/>
      <c r="LI51" s="54"/>
      <c r="LJ51" s="54"/>
      <c r="LK51" s="54"/>
      <c r="LL51" s="54"/>
      <c r="LM51" s="54"/>
      <c r="LN51" s="54"/>
      <c r="LO51" s="54"/>
      <c r="LP51" s="54"/>
      <c r="LQ51" s="54"/>
      <c r="LR51" s="54"/>
      <c r="LS51" s="54"/>
      <c r="LT51" s="54"/>
      <c r="LU51" s="54"/>
      <c r="LV51" s="54"/>
      <c r="LW51" s="54"/>
      <c r="LX51" s="54"/>
      <c r="LY51" s="54"/>
      <c r="LZ51" s="54"/>
      <c r="MA51" s="54"/>
      <c r="MB51" s="54"/>
      <c r="MC51" s="54"/>
      <c r="MD51" s="54"/>
      <c r="ME51" s="54"/>
      <c r="MF51" s="54"/>
      <c r="MG51" s="54"/>
      <c r="MH51" s="54"/>
      <c r="MI51" s="54"/>
      <c r="MJ51" s="54"/>
      <c r="MK51" s="54"/>
      <c r="ML51" s="54"/>
      <c r="MM51" s="54"/>
      <c r="MN51" s="54"/>
      <c r="MO51" s="54"/>
      <c r="MP51" s="54"/>
      <c r="MQ51" s="54"/>
      <c r="MR51" s="54"/>
      <c r="MS51" s="54"/>
      <c r="MT51" s="54"/>
      <c r="MU51" s="54"/>
      <c r="MV51" s="54"/>
      <c r="MW51" s="54"/>
      <c r="MX51" s="54"/>
      <c r="MY51" s="54"/>
      <c r="MZ51" s="54"/>
      <c r="NA51" s="54"/>
      <c r="NB51" s="54"/>
      <c r="NC51" s="54"/>
      <c r="ND51" s="54"/>
      <c r="NE51" s="54"/>
      <c r="NF51" s="54"/>
      <c r="NG51" s="54"/>
      <c r="NH51" s="54"/>
      <c r="NI51" s="54"/>
      <c r="NJ51" s="54"/>
      <c r="NK51" s="54"/>
      <c r="NL51" s="54"/>
      <c r="NM51" s="54"/>
      <c r="NN51" s="54"/>
      <c r="NO51" s="54"/>
      <c r="NP51" s="54"/>
      <c r="NQ51" s="54"/>
      <c r="NR51" s="54"/>
      <c r="NS51" s="54"/>
      <c r="NT51" s="54"/>
      <c r="NU51" s="54"/>
      <c r="NV51" s="54"/>
      <c r="NW51" s="54"/>
      <c r="NX51" s="54"/>
    </row>
    <row r="52" spans="1:388" ht="30" customHeight="1">
      <c r="A52" s="151" t="s">
        <v>50</v>
      </c>
      <c r="B52" s="149" t="s">
        <v>46</v>
      </c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52"/>
      <c r="DW52" s="52"/>
      <c r="DX52" s="52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52"/>
      <c r="FB52" s="52"/>
      <c r="FC52" s="52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52"/>
      <c r="GF52" s="52"/>
      <c r="GG52" s="52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52"/>
      <c r="HK52" s="52"/>
      <c r="HL52" s="52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52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52"/>
      <c r="JT52" s="52"/>
      <c r="JU52" s="52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52"/>
      <c r="KY52" s="52"/>
      <c r="KZ52" s="52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52"/>
      <c r="MC52" s="52"/>
      <c r="MD52" s="52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52"/>
      <c r="NI52" s="52"/>
      <c r="NJ52" s="52"/>
      <c r="NK52" s="52"/>
      <c r="NL52" s="52"/>
      <c r="NM52" s="52"/>
      <c r="NN52" s="52"/>
      <c r="NO52" s="52"/>
      <c r="NP52" s="52"/>
      <c r="NQ52" s="52"/>
      <c r="NR52" s="52"/>
      <c r="NS52" s="52"/>
      <c r="NT52" s="52"/>
      <c r="NU52" s="52"/>
      <c r="NV52" s="52"/>
      <c r="NW52" s="52"/>
      <c r="NX52" s="52"/>
    </row>
    <row r="53" spans="1:388" ht="30" customHeight="1">
      <c r="A53" s="151"/>
      <c r="B53" s="150"/>
      <c r="C53" s="53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54"/>
      <c r="DP53" s="54"/>
      <c r="DQ53" s="54"/>
      <c r="DR53" s="54"/>
      <c r="DS53" s="54"/>
      <c r="DT53" s="54"/>
      <c r="DU53" s="54"/>
      <c r="DV53" s="54"/>
      <c r="DW53" s="54"/>
      <c r="DX53" s="54"/>
      <c r="DY53" s="54"/>
      <c r="DZ53" s="54"/>
      <c r="EA53" s="54"/>
      <c r="EB53" s="54"/>
      <c r="EC53" s="54"/>
      <c r="ED53" s="54"/>
      <c r="EE53" s="54"/>
      <c r="EF53" s="54"/>
      <c r="EG53" s="54"/>
      <c r="EH53" s="54"/>
      <c r="EI53" s="54"/>
      <c r="EJ53" s="54"/>
      <c r="EK53" s="54"/>
      <c r="EL53" s="54"/>
      <c r="EM53" s="54"/>
      <c r="EN53" s="54"/>
      <c r="EO53" s="54"/>
      <c r="EP53" s="54"/>
      <c r="EQ53" s="54"/>
      <c r="ER53" s="54"/>
      <c r="ES53" s="54"/>
      <c r="ET53" s="54"/>
      <c r="EU53" s="54"/>
      <c r="EV53" s="54"/>
      <c r="EW53" s="54"/>
      <c r="EX53" s="54"/>
      <c r="EY53" s="54"/>
      <c r="EZ53" s="54"/>
      <c r="FA53" s="54"/>
      <c r="FB53" s="54"/>
      <c r="FC53" s="54"/>
      <c r="FD53" s="54"/>
      <c r="FE53" s="54"/>
      <c r="FF53" s="54"/>
      <c r="FG53" s="54"/>
      <c r="FH53" s="54"/>
      <c r="FI53" s="54"/>
      <c r="FJ53" s="54"/>
      <c r="FK53" s="54"/>
      <c r="FL53" s="54"/>
      <c r="FM53" s="54"/>
      <c r="FN53" s="54"/>
      <c r="FO53" s="54"/>
      <c r="FP53" s="54"/>
      <c r="FQ53" s="54"/>
      <c r="FR53" s="54"/>
      <c r="FS53" s="54"/>
      <c r="FT53" s="54"/>
      <c r="FU53" s="54"/>
      <c r="FV53" s="54"/>
      <c r="FW53" s="54"/>
      <c r="FX53" s="54"/>
      <c r="FY53" s="54"/>
      <c r="FZ53" s="54"/>
      <c r="GA53" s="54"/>
      <c r="GB53" s="54"/>
      <c r="GC53" s="54"/>
      <c r="GD53" s="54"/>
      <c r="GE53" s="54"/>
      <c r="GF53" s="54"/>
      <c r="GG53" s="54"/>
      <c r="GH53" s="54"/>
      <c r="GI53" s="54"/>
      <c r="GJ53" s="54"/>
      <c r="GK53" s="54"/>
      <c r="GL53" s="54"/>
      <c r="GM53" s="54"/>
      <c r="GN53" s="54"/>
      <c r="GO53" s="54"/>
      <c r="GP53" s="54"/>
      <c r="GQ53" s="54"/>
      <c r="GR53" s="54"/>
      <c r="GS53" s="54"/>
      <c r="GT53" s="54"/>
      <c r="GU53" s="54"/>
      <c r="GV53" s="54"/>
      <c r="GW53" s="54"/>
      <c r="GX53" s="54"/>
      <c r="GY53" s="54"/>
      <c r="GZ53" s="54"/>
      <c r="HA53" s="54"/>
      <c r="HB53" s="54"/>
      <c r="HC53" s="54"/>
      <c r="HD53" s="54"/>
      <c r="HE53" s="54"/>
      <c r="HF53" s="54"/>
      <c r="HG53" s="54"/>
      <c r="HH53" s="54"/>
      <c r="HI53" s="54"/>
      <c r="HJ53" s="54"/>
      <c r="HK53" s="54"/>
      <c r="HL53" s="54"/>
      <c r="HM53" s="54"/>
      <c r="HN53" s="54"/>
      <c r="HO53" s="54"/>
      <c r="HP53" s="54"/>
      <c r="HQ53" s="54"/>
      <c r="HR53" s="54"/>
      <c r="HS53" s="54"/>
      <c r="HT53" s="54"/>
      <c r="HU53" s="54"/>
      <c r="HV53" s="54"/>
      <c r="HW53" s="54"/>
      <c r="HX53" s="54"/>
      <c r="HY53" s="54"/>
      <c r="HZ53" s="54"/>
      <c r="IA53" s="54"/>
      <c r="IB53" s="54"/>
      <c r="IC53" s="54"/>
      <c r="ID53" s="54"/>
      <c r="IE53" s="54"/>
      <c r="IF53" s="54"/>
      <c r="IG53" s="54"/>
      <c r="IH53" s="54"/>
      <c r="II53" s="54"/>
      <c r="IJ53" s="54"/>
      <c r="IK53" s="54"/>
      <c r="IL53" s="54"/>
      <c r="IM53" s="54"/>
      <c r="IN53" s="54"/>
      <c r="IO53" s="54"/>
      <c r="IP53" s="54"/>
      <c r="IQ53" s="54"/>
      <c r="IR53" s="54"/>
      <c r="IS53" s="54"/>
      <c r="IT53" s="54"/>
      <c r="IU53" s="54"/>
      <c r="IV53" s="54"/>
      <c r="IW53" s="54"/>
      <c r="IX53" s="54"/>
      <c r="IY53" s="54"/>
      <c r="IZ53" s="54"/>
      <c r="JA53" s="54"/>
      <c r="JB53" s="54"/>
      <c r="JC53" s="54"/>
      <c r="JD53" s="54"/>
      <c r="JE53" s="54"/>
      <c r="JF53" s="54"/>
      <c r="JG53" s="54"/>
      <c r="JH53" s="54"/>
      <c r="JI53" s="54"/>
      <c r="JJ53" s="54"/>
      <c r="JK53" s="54"/>
      <c r="JL53" s="54"/>
      <c r="JM53" s="54"/>
      <c r="JN53" s="54"/>
      <c r="JO53" s="54"/>
      <c r="JP53" s="54"/>
      <c r="JQ53" s="54"/>
      <c r="JR53" s="54"/>
      <c r="JS53" s="54"/>
      <c r="JT53" s="54"/>
      <c r="JU53" s="54"/>
      <c r="JV53" s="54"/>
      <c r="JW53" s="54"/>
      <c r="JX53" s="54"/>
      <c r="JY53" s="54"/>
      <c r="JZ53" s="54"/>
      <c r="KA53" s="54"/>
      <c r="KB53" s="54"/>
      <c r="KC53" s="54"/>
      <c r="KD53" s="54"/>
      <c r="KE53" s="54"/>
      <c r="KF53" s="54"/>
      <c r="KG53" s="54"/>
      <c r="KH53" s="54"/>
      <c r="KI53" s="54"/>
      <c r="KJ53" s="54"/>
      <c r="KK53" s="54"/>
      <c r="KL53" s="54"/>
      <c r="KM53" s="54"/>
      <c r="KN53" s="54"/>
      <c r="KO53" s="54"/>
      <c r="KP53" s="54"/>
      <c r="KQ53" s="54"/>
      <c r="KR53" s="54"/>
      <c r="KS53" s="54"/>
      <c r="KT53" s="54"/>
      <c r="KU53" s="54"/>
      <c r="KV53" s="54"/>
      <c r="KW53" s="54"/>
      <c r="KX53" s="54"/>
      <c r="KY53" s="54"/>
      <c r="KZ53" s="54"/>
      <c r="LA53" s="54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4"/>
      <c r="LR53" s="54"/>
      <c r="LS53" s="54"/>
      <c r="LT53" s="54"/>
      <c r="LU53" s="54"/>
      <c r="LV53" s="54"/>
      <c r="LW53" s="54"/>
      <c r="LX53" s="54"/>
      <c r="LY53" s="54"/>
      <c r="LZ53" s="54"/>
      <c r="MA53" s="54"/>
      <c r="MB53" s="54"/>
      <c r="MC53" s="54"/>
      <c r="MD53" s="54"/>
      <c r="ME53" s="54"/>
      <c r="MF53" s="54"/>
      <c r="MG53" s="54"/>
      <c r="MH53" s="54"/>
      <c r="MI53" s="54"/>
      <c r="MJ53" s="54"/>
      <c r="MK53" s="54"/>
      <c r="ML53" s="54"/>
      <c r="MM53" s="54"/>
      <c r="MN53" s="54"/>
      <c r="MO53" s="54"/>
      <c r="MP53" s="54"/>
      <c r="MQ53" s="54"/>
      <c r="MR53" s="54"/>
      <c r="MS53" s="54"/>
      <c r="MT53" s="54"/>
      <c r="MU53" s="54"/>
      <c r="MV53" s="54"/>
      <c r="MW53" s="54"/>
      <c r="MX53" s="54"/>
      <c r="MY53" s="54"/>
      <c r="MZ53" s="54"/>
      <c r="NA53" s="54"/>
      <c r="NB53" s="54"/>
      <c r="NC53" s="54"/>
      <c r="ND53" s="54"/>
      <c r="NE53" s="54"/>
      <c r="NF53" s="54"/>
      <c r="NG53" s="54"/>
      <c r="NH53" s="54"/>
      <c r="NI53" s="54"/>
      <c r="NJ53" s="54"/>
      <c r="NK53" s="54"/>
      <c r="NL53" s="54"/>
      <c r="NM53" s="54"/>
      <c r="NN53" s="54"/>
      <c r="NO53" s="54"/>
      <c r="NP53" s="54"/>
      <c r="NQ53" s="54"/>
      <c r="NR53" s="54"/>
      <c r="NS53" s="54"/>
      <c r="NT53" s="54"/>
      <c r="NU53" s="54"/>
      <c r="NV53" s="54"/>
      <c r="NW53" s="54"/>
      <c r="NX53" s="54"/>
    </row>
    <row r="54" spans="1:388" ht="30" customHeight="1">
      <c r="A54" s="148">
        <v>12</v>
      </c>
      <c r="B54" s="149">
        <v>30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52"/>
      <c r="NJ54" s="52"/>
      <c r="NK54" s="52"/>
      <c r="NL54" s="52"/>
      <c r="NM54" s="52"/>
      <c r="NN54" s="52"/>
      <c r="NO54" s="52"/>
      <c r="NP54" s="52"/>
      <c r="NQ54" s="52"/>
      <c r="NR54" s="52"/>
      <c r="NS54" s="52"/>
      <c r="NT54" s="52"/>
      <c r="NU54" s="52"/>
      <c r="NV54" s="52"/>
      <c r="NW54" s="52"/>
      <c r="NX54" s="52"/>
    </row>
    <row r="55" spans="1:388" ht="30" customHeight="1">
      <c r="A55" s="148"/>
      <c r="B55" s="150"/>
      <c r="C55" s="53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54"/>
      <c r="DP55" s="54"/>
      <c r="DQ55" s="54"/>
      <c r="DR55" s="54"/>
      <c r="DS55" s="54"/>
      <c r="DT55" s="54"/>
      <c r="DU55" s="54"/>
      <c r="DV55" s="54"/>
      <c r="DW55" s="54"/>
      <c r="DX55" s="54"/>
      <c r="DY55" s="54"/>
      <c r="DZ55" s="54"/>
      <c r="EA55" s="54"/>
      <c r="EB55" s="54"/>
      <c r="EC55" s="54"/>
      <c r="ED55" s="54"/>
      <c r="EE55" s="54"/>
      <c r="EF55" s="54"/>
      <c r="EG55" s="54"/>
      <c r="EH55" s="54"/>
      <c r="EI55" s="54"/>
      <c r="EJ55" s="54"/>
      <c r="EK55" s="54"/>
      <c r="EL55" s="54"/>
      <c r="EM55" s="54"/>
      <c r="EN55" s="54"/>
      <c r="EO55" s="54"/>
      <c r="EP55" s="54"/>
      <c r="EQ55" s="54"/>
      <c r="ER55" s="54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4"/>
      <c r="FD55" s="54"/>
      <c r="FE55" s="54"/>
      <c r="FF55" s="54"/>
      <c r="FG55" s="54"/>
      <c r="FH55" s="54"/>
      <c r="FI55" s="54"/>
      <c r="FJ55" s="54"/>
      <c r="FK55" s="54"/>
      <c r="FL55" s="54"/>
      <c r="FM55" s="54"/>
      <c r="FN55" s="54"/>
      <c r="FO55" s="54"/>
      <c r="FP55" s="54"/>
      <c r="FQ55" s="54"/>
      <c r="FR55" s="54"/>
      <c r="FS55" s="54"/>
      <c r="FT55" s="54"/>
      <c r="FU55" s="54"/>
      <c r="FV55" s="54"/>
      <c r="FW55" s="54"/>
      <c r="FX55" s="54"/>
      <c r="FY55" s="54"/>
      <c r="FZ55" s="54"/>
      <c r="GA55" s="54"/>
      <c r="GB55" s="54"/>
      <c r="GC55" s="54"/>
      <c r="GD55" s="54"/>
      <c r="GE55" s="54"/>
      <c r="GF55" s="54"/>
      <c r="GG55" s="54"/>
      <c r="GH55" s="54"/>
      <c r="GI55" s="54"/>
      <c r="GJ55" s="54"/>
      <c r="GK55" s="54"/>
      <c r="GL55" s="54"/>
      <c r="GM55" s="54"/>
      <c r="GN55" s="54"/>
      <c r="GO55" s="54"/>
      <c r="GP55" s="54"/>
      <c r="GQ55" s="54"/>
      <c r="GR55" s="54"/>
      <c r="GS55" s="54"/>
      <c r="GT55" s="54"/>
      <c r="GU55" s="54"/>
      <c r="GV55" s="54"/>
      <c r="GW55" s="54"/>
      <c r="GX55" s="54"/>
      <c r="GY55" s="54"/>
      <c r="GZ55" s="54"/>
      <c r="HA55" s="54"/>
      <c r="HB55" s="54"/>
      <c r="HC55" s="54"/>
      <c r="HD55" s="54"/>
      <c r="HE55" s="54"/>
      <c r="HF55" s="54"/>
      <c r="HG55" s="54"/>
      <c r="HH55" s="54"/>
      <c r="HI55" s="54"/>
      <c r="HJ55" s="54"/>
      <c r="HK55" s="54"/>
      <c r="HL55" s="54"/>
      <c r="HM55" s="54"/>
      <c r="HN55" s="54"/>
      <c r="HO55" s="54"/>
      <c r="HP55" s="54"/>
      <c r="HQ55" s="54"/>
      <c r="HR55" s="54"/>
      <c r="HS55" s="54"/>
      <c r="HT55" s="54"/>
      <c r="HU55" s="54"/>
      <c r="HV55" s="54"/>
      <c r="HW55" s="54"/>
      <c r="HX55" s="54"/>
      <c r="HY55" s="54"/>
      <c r="HZ55" s="54"/>
      <c r="IA55" s="54"/>
      <c r="IB55" s="54"/>
      <c r="IC55" s="54"/>
      <c r="ID55" s="54"/>
      <c r="IE55" s="54"/>
      <c r="IF55" s="54"/>
      <c r="IG55" s="54"/>
      <c r="IH55" s="54"/>
      <c r="II55" s="54"/>
      <c r="IJ55" s="54"/>
      <c r="IK55" s="54"/>
      <c r="IL55" s="54"/>
      <c r="IM55" s="54"/>
      <c r="IN55" s="54"/>
      <c r="IO55" s="54"/>
      <c r="IP55" s="54"/>
      <c r="IQ55" s="54"/>
      <c r="IR55" s="54"/>
      <c r="IS55" s="54"/>
      <c r="IT55" s="54"/>
      <c r="IU55" s="54"/>
      <c r="IV55" s="54"/>
      <c r="IW55" s="54"/>
      <c r="IX55" s="54"/>
      <c r="IY55" s="54"/>
      <c r="IZ55" s="54"/>
      <c r="JA55" s="54"/>
      <c r="JB55" s="54"/>
      <c r="JC55" s="54"/>
      <c r="JD55" s="54"/>
      <c r="JE55" s="54"/>
      <c r="JF55" s="54"/>
      <c r="JG55" s="54"/>
      <c r="JH55" s="54"/>
      <c r="JI55" s="54"/>
      <c r="JJ55" s="54"/>
      <c r="JK55" s="54"/>
      <c r="JL55" s="54"/>
      <c r="JM55" s="54"/>
      <c r="JN55" s="54"/>
      <c r="JO55" s="54"/>
      <c r="JP55" s="54"/>
      <c r="JQ55" s="54"/>
      <c r="JR55" s="54"/>
      <c r="JS55" s="54"/>
      <c r="JT55" s="54"/>
      <c r="JU55" s="54"/>
      <c r="JV55" s="54"/>
      <c r="JW55" s="54"/>
      <c r="JX55" s="54"/>
      <c r="JY55" s="54"/>
      <c r="JZ55" s="54"/>
      <c r="KA55" s="54"/>
      <c r="KB55" s="54"/>
      <c r="KC55" s="54"/>
      <c r="KD55" s="54"/>
      <c r="KE55" s="54"/>
      <c r="KF55" s="54"/>
      <c r="KG55" s="54"/>
      <c r="KH55" s="54"/>
      <c r="KI55" s="54"/>
      <c r="KJ55" s="54"/>
      <c r="KK55" s="54"/>
      <c r="KL55" s="54"/>
      <c r="KM55" s="54"/>
      <c r="KN55" s="54"/>
      <c r="KO55" s="54"/>
      <c r="KP55" s="54"/>
      <c r="KQ55" s="54"/>
      <c r="KR55" s="54"/>
      <c r="KS55" s="54"/>
      <c r="KT55" s="54"/>
      <c r="KU55" s="54"/>
      <c r="KV55" s="54"/>
      <c r="KW55" s="54"/>
      <c r="KX55" s="54"/>
      <c r="KY55" s="54"/>
      <c r="KZ55" s="54"/>
      <c r="LA55" s="54"/>
      <c r="LB55" s="54"/>
      <c r="LC55" s="54"/>
      <c r="LD55" s="54"/>
      <c r="LE55" s="54"/>
      <c r="LF55" s="54"/>
      <c r="LG55" s="54"/>
      <c r="LH55" s="54"/>
      <c r="LI55" s="54"/>
      <c r="LJ55" s="54"/>
      <c r="LK55" s="54"/>
      <c r="LL55" s="54"/>
      <c r="LM55" s="54"/>
      <c r="LN55" s="54"/>
      <c r="LO55" s="54"/>
      <c r="LP55" s="54"/>
      <c r="LQ55" s="54"/>
      <c r="LR55" s="54"/>
      <c r="LS55" s="54"/>
      <c r="LT55" s="54"/>
      <c r="LU55" s="54"/>
      <c r="LV55" s="54"/>
      <c r="LW55" s="54"/>
      <c r="LX55" s="54"/>
      <c r="LY55" s="54"/>
      <c r="LZ55" s="54"/>
      <c r="MA55" s="54"/>
      <c r="MB55" s="54"/>
      <c r="MC55" s="54"/>
      <c r="MD55" s="54"/>
      <c r="ME55" s="54"/>
      <c r="MF55" s="54"/>
      <c r="MG55" s="54"/>
      <c r="MH55" s="54"/>
      <c r="MI55" s="54"/>
      <c r="MJ55" s="54"/>
      <c r="MK55" s="54"/>
      <c r="ML55" s="54"/>
      <c r="MM55" s="54"/>
      <c r="MN55" s="54"/>
      <c r="MO55" s="54"/>
      <c r="MP55" s="54"/>
      <c r="MQ55" s="54"/>
      <c r="MR55" s="54"/>
      <c r="MS55" s="54"/>
      <c r="MT55" s="54"/>
      <c r="MU55" s="54"/>
      <c r="MV55" s="54"/>
      <c r="MW55" s="54"/>
      <c r="MX55" s="54"/>
      <c r="MY55" s="54"/>
      <c r="MZ55" s="54"/>
      <c r="NA55" s="54"/>
      <c r="NB55" s="54"/>
      <c r="NC55" s="54"/>
      <c r="ND55" s="54"/>
      <c r="NE55" s="54"/>
      <c r="NF55" s="54"/>
      <c r="NG55" s="54"/>
      <c r="NH55" s="54"/>
      <c r="NI55" s="54"/>
      <c r="NJ55" s="54"/>
      <c r="NK55" s="54"/>
      <c r="NL55" s="54"/>
      <c r="NM55" s="54"/>
      <c r="NN55" s="54"/>
      <c r="NO55" s="54"/>
      <c r="NP55" s="54"/>
      <c r="NQ55" s="54"/>
      <c r="NR55" s="54"/>
      <c r="NS55" s="54"/>
      <c r="NT55" s="54"/>
      <c r="NU55" s="54"/>
      <c r="NV55" s="54"/>
      <c r="NW55" s="54"/>
      <c r="NX55" s="54"/>
    </row>
    <row r="56" spans="1:388" ht="30" customHeight="1">
      <c r="A56" s="151" t="s">
        <v>51</v>
      </c>
      <c r="B56" s="149" t="s">
        <v>46</v>
      </c>
      <c r="C56" s="51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52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52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52"/>
      <c r="JT56" s="52"/>
      <c r="JU56" s="52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52"/>
      <c r="KY56" s="52"/>
      <c r="KZ56" s="52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52"/>
      <c r="MC56" s="52"/>
      <c r="MD56" s="52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52"/>
      <c r="NI56" s="52"/>
      <c r="NJ56" s="52"/>
      <c r="NK56" s="52"/>
      <c r="NL56" s="52"/>
      <c r="NM56" s="52"/>
      <c r="NN56" s="52"/>
      <c r="NO56" s="52"/>
      <c r="NP56" s="52"/>
      <c r="NQ56" s="52"/>
      <c r="NR56" s="52"/>
      <c r="NS56" s="52"/>
      <c r="NT56" s="52"/>
      <c r="NU56" s="52"/>
      <c r="NV56" s="52"/>
      <c r="NW56" s="52"/>
      <c r="NX56" s="52"/>
    </row>
    <row r="57" spans="1:388" ht="30" customHeight="1">
      <c r="A57" s="151"/>
      <c r="B57" s="150"/>
      <c r="C57" s="53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  <c r="DC57" s="54"/>
      <c r="DD57" s="54"/>
      <c r="DE57" s="54"/>
      <c r="DF57" s="54"/>
      <c r="DG57" s="54"/>
      <c r="DH57" s="54"/>
      <c r="DI57" s="54"/>
      <c r="DJ57" s="54"/>
      <c r="DK57" s="54"/>
      <c r="DL57" s="54"/>
      <c r="DM57" s="54"/>
      <c r="DN57" s="54"/>
      <c r="DO57" s="54"/>
      <c r="DP57" s="54"/>
      <c r="DQ57" s="54"/>
      <c r="DR57" s="54"/>
      <c r="DS57" s="54"/>
      <c r="DT57" s="54"/>
      <c r="DU57" s="54"/>
      <c r="DV57" s="54"/>
      <c r="DW57" s="54"/>
      <c r="DX57" s="54"/>
      <c r="DY57" s="54"/>
      <c r="DZ57" s="54"/>
      <c r="EA57" s="54"/>
      <c r="EB57" s="54"/>
      <c r="EC57" s="54"/>
      <c r="ED57" s="54"/>
      <c r="EE57" s="54"/>
      <c r="EF57" s="54"/>
      <c r="EG57" s="54"/>
      <c r="EH57" s="54"/>
      <c r="EI57" s="54"/>
      <c r="EJ57" s="54"/>
      <c r="EK57" s="54"/>
      <c r="EL57" s="54"/>
      <c r="EM57" s="54"/>
      <c r="EN57" s="54"/>
      <c r="EO57" s="54"/>
      <c r="EP57" s="54"/>
      <c r="EQ57" s="54"/>
      <c r="ER57" s="54"/>
      <c r="ES57" s="54"/>
      <c r="ET57" s="54"/>
      <c r="EU57" s="54"/>
      <c r="EV57" s="54"/>
      <c r="EW57" s="54"/>
      <c r="EX57" s="54"/>
      <c r="EY57" s="54"/>
      <c r="EZ57" s="54"/>
      <c r="FA57" s="54"/>
      <c r="FB57" s="54"/>
      <c r="FC57" s="54"/>
      <c r="FD57" s="54"/>
      <c r="FE57" s="54"/>
      <c r="FF57" s="54"/>
      <c r="FG57" s="54"/>
      <c r="FH57" s="54"/>
      <c r="FI57" s="54"/>
      <c r="FJ57" s="54"/>
      <c r="FK57" s="54"/>
      <c r="FL57" s="54"/>
      <c r="FM57" s="54"/>
      <c r="FN57" s="54"/>
      <c r="FO57" s="54"/>
      <c r="FP57" s="54"/>
      <c r="FQ57" s="54"/>
      <c r="FR57" s="54"/>
      <c r="FS57" s="54"/>
      <c r="FT57" s="54"/>
      <c r="FU57" s="54"/>
      <c r="FV57" s="54"/>
      <c r="FW57" s="54"/>
      <c r="FX57" s="54"/>
      <c r="FY57" s="54"/>
      <c r="FZ57" s="54"/>
      <c r="GA57" s="54"/>
      <c r="GB57" s="54"/>
      <c r="GC57" s="54"/>
      <c r="GD57" s="54"/>
      <c r="GE57" s="54"/>
      <c r="GF57" s="54"/>
      <c r="GG57" s="54"/>
      <c r="GH57" s="54"/>
      <c r="GI57" s="54"/>
      <c r="GJ57" s="54"/>
      <c r="GK57" s="54"/>
      <c r="GL57" s="54"/>
      <c r="GM57" s="54"/>
      <c r="GN57" s="54"/>
      <c r="GO57" s="54"/>
      <c r="GP57" s="54"/>
      <c r="GQ57" s="54"/>
      <c r="GR57" s="54"/>
      <c r="GS57" s="54"/>
      <c r="GT57" s="54"/>
      <c r="GU57" s="54"/>
      <c r="GV57" s="54"/>
      <c r="GW57" s="54"/>
      <c r="GX57" s="54"/>
      <c r="GY57" s="54"/>
      <c r="GZ57" s="54"/>
      <c r="HA57" s="54"/>
      <c r="HB57" s="54"/>
      <c r="HC57" s="54"/>
      <c r="HD57" s="54"/>
      <c r="HE57" s="54"/>
      <c r="HF57" s="54"/>
      <c r="HG57" s="54"/>
      <c r="HH57" s="54"/>
      <c r="HI57" s="54"/>
      <c r="HJ57" s="54"/>
      <c r="HK57" s="54"/>
      <c r="HL57" s="54"/>
      <c r="HM57" s="54"/>
      <c r="HN57" s="54"/>
      <c r="HO57" s="54"/>
      <c r="HP57" s="54"/>
      <c r="HQ57" s="54"/>
      <c r="HR57" s="54"/>
      <c r="HS57" s="54"/>
      <c r="HT57" s="54"/>
      <c r="HU57" s="54"/>
      <c r="HV57" s="54"/>
      <c r="HW57" s="54"/>
      <c r="HX57" s="54"/>
      <c r="HY57" s="54"/>
      <c r="HZ57" s="54"/>
      <c r="IA57" s="54"/>
      <c r="IB57" s="54"/>
      <c r="IC57" s="54"/>
      <c r="ID57" s="54"/>
      <c r="IE57" s="54"/>
      <c r="IF57" s="54"/>
      <c r="IG57" s="54"/>
      <c r="IH57" s="54"/>
      <c r="II57" s="54"/>
      <c r="IJ57" s="54"/>
      <c r="IK57" s="54"/>
      <c r="IL57" s="54"/>
      <c r="IM57" s="54"/>
      <c r="IN57" s="54"/>
      <c r="IO57" s="54"/>
      <c r="IP57" s="54"/>
      <c r="IQ57" s="54"/>
      <c r="IR57" s="54"/>
      <c r="IS57" s="54"/>
      <c r="IT57" s="54"/>
      <c r="IU57" s="54"/>
      <c r="IV57" s="54"/>
      <c r="IW57" s="54"/>
      <c r="IX57" s="54"/>
      <c r="IY57" s="54"/>
      <c r="IZ57" s="54"/>
      <c r="JA57" s="54"/>
      <c r="JB57" s="54"/>
      <c r="JC57" s="54"/>
      <c r="JD57" s="54"/>
      <c r="JE57" s="54"/>
      <c r="JF57" s="54"/>
      <c r="JG57" s="54"/>
      <c r="JH57" s="54"/>
      <c r="JI57" s="54"/>
      <c r="JJ57" s="54"/>
      <c r="JK57" s="54"/>
      <c r="JL57" s="54"/>
      <c r="JM57" s="54"/>
      <c r="JN57" s="54"/>
      <c r="JO57" s="54"/>
      <c r="JP57" s="54"/>
      <c r="JQ57" s="54"/>
      <c r="JR57" s="54"/>
      <c r="JS57" s="54"/>
      <c r="JT57" s="54"/>
      <c r="JU57" s="54"/>
      <c r="JV57" s="54"/>
      <c r="JW57" s="54"/>
      <c r="JX57" s="54"/>
      <c r="JY57" s="54"/>
      <c r="JZ57" s="54"/>
      <c r="KA57" s="54"/>
      <c r="KB57" s="54"/>
      <c r="KC57" s="54"/>
      <c r="KD57" s="54"/>
      <c r="KE57" s="54"/>
      <c r="KF57" s="54"/>
      <c r="KG57" s="54"/>
      <c r="KH57" s="54"/>
      <c r="KI57" s="54"/>
      <c r="KJ57" s="54"/>
      <c r="KK57" s="54"/>
      <c r="KL57" s="54"/>
      <c r="KM57" s="54"/>
      <c r="KN57" s="54"/>
      <c r="KO57" s="54"/>
      <c r="KP57" s="54"/>
      <c r="KQ57" s="54"/>
      <c r="KR57" s="54"/>
      <c r="KS57" s="54"/>
      <c r="KT57" s="54"/>
      <c r="KU57" s="54"/>
      <c r="KV57" s="54"/>
      <c r="KW57" s="54"/>
      <c r="KX57" s="54"/>
      <c r="KY57" s="54"/>
      <c r="KZ57" s="54"/>
      <c r="LA57" s="54"/>
      <c r="LB57" s="54"/>
      <c r="LC57" s="54"/>
      <c r="LD57" s="54"/>
      <c r="LE57" s="54"/>
      <c r="LF57" s="54"/>
      <c r="LG57" s="54"/>
      <c r="LH57" s="54"/>
      <c r="LI57" s="54"/>
      <c r="LJ57" s="54"/>
      <c r="LK57" s="54"/>
      <c r="LL57" s="54"/>
      <c r="LM57" s="54"/>
      <c r="LN57" s="54"/>
      <c r="LO57" s="54"/>
      <c r="LP57" s="54"/>
      <c r="LQ57" s="54"/>
      <c r="LR57" s="54"/>
      <c r="LS57" s="54"/>
      <c r="LT57" s="54"/>
      <c r="LU57" s="54"/>
      <c r="LV57" s="54"/>
      <c r="LW57" s="54"/>
      <c r="LX57" s="54"/>
      <c r="LY57" s="54"/>
      <c r="LZ57" s="54"/>
      <c r="MA57" s="54"/>
      <c r="MB57" s="54"/>
      <c r="MC57" s="54"/>
      <c r="MD57" s="54"/>
      <c r="ME57" s="54"/>
      <c r="MF57" s="54"/>
      <c r="MG57" s="54"/>
      <c r="MH57" s="54"/>
      <c r="MI57" s="54"/>
      <c r="MJ57" s="54"/>
      <c r="MK57" s="54"/>
      <c r="ML57" s="54"/>
      <c r="MM57" s="54"/>
      <c r="MN57" s="54"/>
      <c r="MO57" s="54"/>
      <c r="MP57" s="54"/>
      <c r="MQ57" s="54"/>
      <c r="MR57" s="54"/>
      <c r="MS57" s="54"/>
      <c r="MT57" s="54"/>
      <c r="MU57" s="54"/>
      <c r="MV57" s="54"/>
      <c r="MW57" s="54"/>
      <c r="MX57" s="54"/>
      <c r="MY57" s="54"/>
      <c r="MZ57" s="54"/>
      <c r="NA57" s="54"/>
      <c r="NB57" s="54"/>
      <c r="NC57" s="54"/>
      <c r="ND57" s="54"/>
      <c r="NE57" s="54"/>
      <c r="NF57" s="54"/>
      <c r="NG57" s="54"/>
      <c r="NH57" s="54"/>
      <c r="NI57" s="54"/>
      <c r="NJ57" s="54"/>
      <c r="NK57" s="54"/>
      <c r="NL57" s="54"/>
      <c r="NM57" s="54"/>
      <c r="NN57" s="54"/>
      <c r="NO57" s="54"/>
      <c r="NP57" s="54"/>
      <c r="NQ57" s="54"/>
      <c r="NR57" s="54"/>
      <c r="NS57" s="54"/>
      <c r="NT57" s="54"/>
      <c r="NU57" s="54"/>
      <c r="NV57" s="54"/>
      <c r="NW57" s="54"/>
      <c r="NX57" s="54"/>
    </row>
    <row r="58" spans="1:388" ht="30" customHeight="1">
      <c r="A58" s="148">
        <v>13</v>
      </c>
      <c r="B58" s="149">
        <v>30</v>
      </c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52"/>
      <c r="DW58" s="52"/>
      <c r="DX58" s="52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52"/>
      <c r="FB58" s="52"/>
      <c r="FC58" s="52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52"/>
      <c r="GF58" s="52"/>
      <c r="GG58" s="52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52"/>
      <c r="HK58" s="52"/>
      <c r="HL58" s="52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52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52"/>
      <c r="JT58" s="52"/>
      <c r="JU58" s="52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52"/>
      <c r="KY58" s="52"/>
      <c r="KZ58" s="52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52"/>
      <c r="MC58" s="52"/>
      <c r="MD58" s="52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52"/>
      <c r="NI58" s="52"/>
      <c r="NJ58" s="52"/>
      <c r="NK58" s="52"/>
      <c r="NL58" s="52"/>
      <c r="NM58" s="52"/>
      <c r="NN58" s="52"/>
      <c r="NO58" s="52"/>
      <c r="NP58" s="52"/>
      <c r="NQ58" s="52"/>
      <c r="NR58" s="52"/>
      <c r="NS58" s="52"/>
      <c r="NT58" s="52"/>
      <c r="NU58" s="52"/>
      <c r="NV58" s="52"/>
      <c r="NW58" s="52"/>
      <c r="NX58" s="52"/>
    </row>
    <row r="59" spans="1:388" ht="30" customHeight="1">
      <c r="A59" s="148"/>
      <c r="B59" s="150"/>
      <c r="C59" s="53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54"/>
      <c r="DC59" s="54"/>
      <c r="DD59" s="54"/>
      <c r="DE59" s="54"/>
      <c r="DF59" s="54"/>
      <c r="DG59" s="54"/>
      <c r="DH59" s="54"/>
      <c r="DI59" s="54"/>
      <c r="DJ59" s="54"/>
      <c r="DK59" s="54"/>
      <c r="DL59" s="54"/>
      <c r="DM59" s="54"/>
      <c r="DN59" s="54"/>
      <c r="DO59" s="54"/>
      <c r="DP59" s="54"/>
      <c r="DQ59" s="54"/>
      <c r="DR59" s="54"/>
      <c r="DS59" s="54"/>
      <c r="DT59" s="54"/>
      <c r="DU59" s="54"/>
      <c r="DV59" s="54"/>
      <c r="DW59" s="54"/>
      <c r="DX59" s="54"/>
      <c r="DY59" s="54"/>
      <c r="DZ59" s="54"/>
      <c r="EA59" s="54"/>
      <c r="EB59" s="54"/>
      <c r="EC59" s="54"/>
      <c r="ED59" s="54"/>
      <c r="EE59" s="54"/>
      <c r="EF59" s="54"/>
      <c r="EG59" s="54"/>
      <c r="EH59" s="54"/>
      <c r="EI59" s="54"/>
      <c r="EJ59" s="54"/>
      <c r="EK59" s="54"/>
      <c r="EL59" s="54"/>
      <c r="EM59" s="54"/>
      <c r="EN59" s="54"/>
      <c r="EO59" s="54"/>
      <c r="EP59" s="54"/>
      <c r="EQ59" s="54"/>
      <c r="ER59" s="54"/>
      <c r="ES59" s="54"/>
      <c r="ET59" s="54"/>
      <c r="EU59" s="54"/>
      <c r="EV59" s="54"/>
      <c r="EW59" s="54"/>
      <c r="EX59" s="54"/>
      <c r="EY59" s="54"/>
      <c r="EZ59" s="54"/>
      <c r="FA59" s="54"/>
      <c r="FB59" s="54"/>
      <c r="FC59" s="54"/>
      <c r="FD59" s="54"/>
      <c r="FE59" s="54"/>
      <c r="FF59" s="54"/>
      <c r="FG59" s="54"/>
      <c r="FH59" s="54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54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54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54"/>
      <c r="GV59" s="54"/>
      <c r="GW59" s="54"/>
      <c r="GX59" s="54"/>
      <c r="GY59" s="54"/>
      <c r="GZ59" s="54"/>
      <c r="HA59" s="54"/>
      <c r="HB59" s="54"/>
      <c r="HC59" s="54"/>
      <c r="HD59" s="54"/>
      <c r="HE59" s="54"/>
      <c r="HF59" s="54"/>
      <c r="HG59" s="54"/>
      <c r="HH59" s="54"/>
      <c r="HI59" s="54"/>
      <c r="HJ59" s="54"/>
      <c r="HK59" s="54"/>
      <c r="HL59" s="54"/>
      <c r="HM59" s="54"/>
      <c r="HN59" s="54"/>
      <c r="HO59" s="54"/>
      <c r="HP59" s="54"/>
      <c r="HQ59" s="54"/>
      <c r="HR59" s="54"/>
      <c r="HS59" s="54"/>
      <c r="HT59" s="54"/>
      <c r="HU59" s="54"/>
      <c r="HV59" s="54"/>
      <c r="HW59" s="54"/>
      <c r="HX59" s="54"/>
      <c r="HY59" s="54"/>
      <c r="HZ59" s="54"/>
      <c r="IA59" s="54"/>
      <c r="IB59" s="54"/>
      <c r="IC59" s="54"/>
      <c r="ID59" s="54"/>
      <c r="IE59" s="54"/>
      <c r="IF59" s="54"/>
      <c r="IG59" s="54"/>
      <c r="IH59" s="54"/>
      <c r="II59" s="54"/>
      <c r="IJ59" s="54"/>
      <c r="IK59" s="54"/>
      <c r="IL59" s="54"/>
      <c r="IM59" s="54"/>
      <c r="IN59" s="54"/>
      <c r="IO59" s="54"/>
      <c r="IP59" s="54"/>
      <c r="IQ59" s="54"/>
      <c r="IR59" s="54"/>
      <c r="IS59" s="54"/>
      <c r="IT59" s="54"/>
      <c r="IU59" s="54"/>
      <c r="IV59" s="54"/>
      <c r="IW59" s="54"/>
      <c r="IX59" s="54"/>
      <c r="IY59" s="54"/>
      <c r="IZ59" s="54"/>
      <c r="JA59" s="54"/>
      <c r="JB59" s="54"/>
      <c r="JC59" s="54"/>
      <c r="JD59" s="54"/>
      <c r="JE59" s="54"/>
      <c r="JF59" s="54"/>
      <c r="JG59" s="54"/>
      <c r="JH59" s="54"/>
      <c r="JI59" s="54"/>
      <c r="JJ59" s="54"/>
      <c r="JK59" s="54"/>
      <c r="JL59" s="54"/>
      <c r="JM59" s="54"/>
      <c r="JN59" s="54"/>
      <c r="JO59" s="54"/>
      <c r="JP59" s="54"/>
      <c r="JQ59" s="54"/>
      <c r="JR59" s="54"/>
      <c r="JS59" s="54"/>
      <c r="JT59" s="54"/>
      <c r="JU59" s="54"/>
      <c r="JV59" s="54"/>
      <c r="JW59" s="54"/>
      <c r="JX59" s="54"/>
      <c r="JY59" s="54"/>
      <c r="JZ59" s="54"/>
      <c r="KA59" s="54"/>
      <c r="KB59" s="54"/>
      <c r="KC59" s="54"/>
      <c r="KD59" s="54"/>
      <c r="KE59" s="54"/>
      <c r="KF59" s="54"/>
      <c r="KG59" s="54"/>
      <c r="KH59" s="54"/>
      <c r="KI59" s="54"/>
      <c r="KJ59" s="54"/>
      <c r="KK59" s="54"/>
      <c r="KL59" s="54"/>
      <c r="KM59" s="54"/>
      <c r="KN59" s="54"/>
      <c r="KO59" s="54"/>
      <c r="KP59" s="54"/>
      <c r="KQ59" s="54"/>
      <c r="KR59" s="54"/>
      <c r="KS59" s="54"/>
      <c r="KT59" s="54"/>
      <c r="KU59" s="54"/>
      <c r="KV59" s="54"/>
      <c r="KW59" s="54"/>
      <c r="KX59" s="54"/>
      <c r="KY59" s="54"/>
      <c r="KZ59" s="54"/>
      <c r="LA59" s="54"/>
      <c r="LB59" s="54"/>
      <c r="LC59" s="54"/>
      <c r="LD59" s="54"/>
      <c r="LE59" s="54"/>
      <c r="LF59" s="54"/>
      <c r="LG59" s="54"/>
      <c r="LH59" s="54"/>
      <c r="LI59" s="54"/>
      <c r="LJ59" s="54"/>
      <c r="LK59" s="54"/>
      <c r="LL59" s="54"/>
      <c r="LM59" s="54"/>
      <c r="LN59" s="54"/>
      <c r="LO59" s="54"/>
      <c r="LP59" s="54"/>
      <c r="LQ59" s="54"/>
      <c r="LR59" s="54"/>
      <c r="LS59" s="54"/>
      <c r="LT59" s="54"/>
      <c r="LU59" s="54"/>
      <c r="LV59" s="54"/>
      <c r="LW59" s="54"/>
      <c r="LX59" s="54"/>
      <c r="LY59" s="54"/>
      <c r="LZ59" s="54"/>
      <c r="MA59" s="54"/>
      <c r="MB59" s="54"/>
      <c r="MC59" s="54"/>
      <c r="MD59" s="54"/>
      <c r="ME59" s="54"/>
      <c r="MF59" s="54"/>
      <c r="MG59" s="54"/>
      <c r="MH59" s="54"/>
      <c r="MI59" s="54"/>
      <c r="MJ59" s="54"/>
      <c r="MK59" s="54"/>
      <c r="ML59" s="54"/>
      <c r="MM59" s="54"/>
      <c r="MN59" s="54"/>
      <c r="MO59" s="54"/>
      <c r="MP59" s="54"/>
      <c r="MQ59" s="54"/>
      <c r="MR59" s="54"/>
      <c r="MS59" s="54"/>
      <c r="MT59" s="54"/>
      <c r="MU59" s="54"/>
      <c r="MV59" s="54"/>
      <c r="MW59" s="54"/>
      <c r="MX59" s="54"/>
      <c r="MY59" s="54"/>
      <c r="MZ59" s="54"/>
      <c r="NA59" s="54"/>
      <c r="NB59" s="54"/>
      <c r="NC59" s="54"/>
      <c r="ND59" s="54"/>
      <c r="NE59" s="54"/>
      <c r="NF59" s="54"/>
      <c r="NG59" s="54"/>
      <c r="NH59" s="54"/>
      <c r="NI59" s="54"/>
      <c r="NJ59" s="54"/>
      <c r="NK59" s="54"/>
      <c r="NL59" s="54"/>
      <c r="NM59" s="54"/>
      <c r="NN59" s="54"/>
      <c r="NO59" s="54"/>
      <c r="NP59" s="54"/>
      <c r="NQ59" s="54"/>
      <c r="NR59" s="54"/>
      <c r="NS59" s="54"/>
      <c r="NT59" s="54"/>
      <c r="NU59" s="54"/>
      <c r="NV59" s="54"/>
      <c r="NW59" s="54"/>
      <c r="NX59" s="54"/>
    </row>
    <row r="60" spans="1:388" ht="30" customHeight="1">
      <c r="A60" s="151" t="s">
        <v>52</v>
      </c>
      <c r="B60" s="149" t="s">
        <v>46</v>
      </c>
      <c r="C60" s="51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52"/>
      <c r="FB60" s="52"/>
      <c r="FC60" s="52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52"/>
      <c r="GF60" s="52"/>
      <c r="GG60" s="52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52"/>
      <c r="HK60" s="52"/>
      <c r="HL60" s="52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52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52"/>
      <c r="JT60" s="52"/>
      <c r="JU60" s="52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52"/>
      <c r="KY60" s="52"/>
      <c r="KZ60" s="52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52"/>
      <c r="MC60" s="52"/>
      <c r="MD60" s="52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52"/>
      <c r="NI60" s="52"/>
      <c r="NJ60" s="52"/>
      <c r="NK60" s="52"/>
      <c r="NL60" s="52"/>
      <c r="NM60" s="52"/>
      <c r="NN60" s="52"/>
      <c r="NO60" s="52"/>
      <c r="NP60" s="52"/>
      <c r="NQ60" s="52"/>
      <c r="NR60" s="52"/>
      <c r="NS60" s="52"/>
      <c r="NT60" s="52"/>
      <c r="NU60" s="52"/>
      <c r="NV60" s="52"/>
      <c r="NW60" s="52"/>
      <c r="NX60" s="52"/>
    </row>
    <row r="61" spans="1:388" ht="30" customHeight="1">
      <c r="A61" s="151"/>
      <c r="B61" s="150"/>
      <c r="C61" s="53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4"/>
      <c r="DA61" s="54"/>
      <c r="DB61" s="54"/>
      <c r="DC61" s="54"/>
      <c r="DD61" s="54"/>
      <c r="DE61" s="54"/>
      <c r="DF61" s="54"/>
      <c r="DG61" s="54"/>
      <c r="DH61" s="54"/>
      <c r="DI61" s="54"/>
      <c r="DJ61" s="54"/>
      <c r="DK61" s="54"/>
      <c r="DL61" s="54"/>
      <c r="DM61" s="54"/>
      <c r="DN61" s="54"/>
      <c r="DO61" s="54"/>
      <c r="DP61" s="54"/>
      <c r="DQ61" s="54"/>
      <c r="DR61" s="54"/>
      <c r="DS61" s="54"/>
      <c r="DT61" s="54"/>
      <c r="DU61" s="54"/>
      <c r="DV61" s="54"/>
      <c r="DW61" s="54"/>
      <c r="DX61" s="54"/>
      <c r="DY61" s="54"/>
      <c r="DZ61" s="54"/>
      <c r="EA61" s="54"/>
      <c r="EB61" s="54"/>
      <c r="EC61" s="54"/>
      <c r="ED61" s="54"/>
      <c r="EE61" s="54"/>
      <c r="EF61" s="54"/>
      <c r="EG61" s="54"/>
      <c r="EH61" s="54"/>
      <c r="EI61" s="54"/>
      <c r="EJ61" s="54"/>
      <c r="EK61" s="54"/>
      <c r="EL61" s="54"/>
      <c r="EM61" s="54"/>
      <c r="EN61" s="54"/>
      <c r="EO61" s="54"/>
      <c r="EP61" s="54"/>
      <c r="EQ61" s="54"/>
      <c r="ER61" s="54"/>
      <c r="ES61" s="54"/>
      <c r="ET61" s="54"/>
      <c r="EU61" s="54"/>
      <c r="EV61" s="54"/>
      <c r="EW61" s="54"/>
      <c r="EX61" s="54"/>
      <c r="EY61" s="54"/>
      <c r="EZ61" s="54"/>
      <c r="FA61" s="54"/>
      <c r="FB61" s="54"/>
      <c r="FC61" s="54"/>
      <c r="FD61" s="54"/>
      <c r="FE61" s="54"/>
      <c r="FF61" s="54"/>
      <c r="FG61" s="54"/>
      <c r="FH61" s="54"/>
      <c r="FI61" s="54"/>
      <c r="FJ61" s="54"/>
      <c r="FK61" s="54"/>
      <c r="FL61" s="54"/>
      <c r="FM61" s="54"/>
      <c r="FN61" s="54"/>
      <c r="FO61" s="54"/>
      <c r="FP61" s="54"/>
      <c r="FQ61" s="54"/>
      <c r="FR61" s="54"/>
      <c r="FS61" s="54"/>
      <c r="FT61" s="54"/>
      <c r="FU61" s="54"/>
      <c r="FV61" s="54"/>
      <c r="FW61" s="54"/>
      <c r="FX61" s="54"/>
      <c r="FY61" s="54"/>
      <c r="FZ61" s="54"/>
      <c r="GA61" s="54"/>
      <c r="GB61" s="54"/>
      <c r="GC61" s="54"/>
      <c r="GD61" s="54"/>
      <c r="GE61" s="54"/>
      <c r="GF61" s="54"/>
      <c r="GG61" s="54"/>
      <c r="GH61" s="54"/>
      <c r="GI61" s="54"/>
      <c r="GJ61" s="54"/>
      <c r="GK61" s="54"/>
      <c r="GL61" s="54"/>
      <c r="GM61" s="54"/>
      <c r="GN61" s="54"/>
      <c r="GO61" s="54"/>
      <c r="GP61" s="54"/>
      <c r="GQ61" s="54"/>
      <c r="GR61" s="54"/>
      <c r="GS61" s="54"/>
      <c r="GT61" s="54"/>
      <c r="GU61" s="54"/>
      <c r="GV61" s="54"/>
      <c r="GW61" s="54"/>
      <c r="GX61" s="54"/>
      <c r="GY61" s="54"/>
      <c r="GZ61" s="54"/>
      <c r="HA61" s="54"/>
      <c r="HB61" s="54"/>
      <c r="HC61" s="54"/>
      <c r="HD61" s="54"/>
      <c r="HE61" s="54"/>
      <c r="HF61" s="54"/>
      <c r="HG61" s="54"/>
      <c r="HH61" s="54"/>
      <c r="HI61" s="54"/>
      <c r="HJ61" s="54"/>
      <c r="HK61" s="54"/>
      <c r="HL61" s="54"/>
      <c r="HM61" s="54"/>
      <c r="HN61" s="54"/>
      <c r="HO61" s="54"/>
      <c r="HP61" s="54"/>
      <c r="HQ61" s="54"/>
      <c r="HR61" s="54"/>
      <c r="HS61" s="54"/>
      <c r="HT61" s="54"/>
      <c r="HU61" s="54"/>
      <c r="HV61" s="54"/>
      <c r="HW61" s="54"/>
      <c r="HX61" s="54"/>
      <c r="HY61" s="54"/>
      <c r="HZ61" s="54"/>
      <c r="IA61" s="54"/>
      <c r="IB61" s="54"/>
      <c r="IC61" s="54"/>
      <c r="ID61" s="54"/>
      <c r="IE61" s="54"/>
      <c r="IF61" s="54"/>
      <c r="IG61" s="54"/>
      <c r="IH61" s="54"/>
      <c r="II61" s="54"/>
      <c r="IJ61" s="54"/>
      <c r="IK61" s="54"/>
      <c r="IL61" s="54"/>
      <c r="IM61" s="54"/>
      <c r="IN61" s="54"/>
      <c r="IO61" s="54"/>
      <c r="IP61" s="54"/>
      <c r="IQ61" s="54"/>
      <c r="IR61" s="54"/>
      <c r="IS61" s="54"/>
      <c r="IT61" s="54"/>
      <c r="IU61" s="54"/>
      <c r="IV61" s="54"/>
      <c r="IW61" s="54"/>
      <c r="IX61" s="54"/>
      <c r="IY61" s="54"/>
      <c r="IZ61" s="54"/>
      <c r="JA61" s="54"/>
      <c r="JB61" s="54"/>
      <c r="JC61" s="54"/>
      <c r="JD61" s="54"/>
      <c r="JE61" s="54"/>
      <c r="JF61" s="54"/>
      <c r="JG61" s="54"/>
      <c r="JH61" s="54"/>
      <c r="JI61" s="54"/>
      <c r="JJ61" s="54"/>
      <c r="JK61" s="54"/>
      <c r="JL61" s="54"/>
      <c r="JM61" s="54"/>
      <c r="JN61" s="54"/>
      <c r="JO61" s="54"/>
      <c r="JP61" s="54"/>
      <c r="JQ61" s="54"/>
      <c r="JR61" s="54"/>
      <c r="JS61" s="54"/>
      <c r="JT61" s="54"/>
      <c r="JU61" s="54"/>
      <c r="JV61" s="54"/>
      <c r="JW61" s="54"/>
      <c r="JX61" s="54"/>
      <c r="JY61" s="54"/>
      <c r="JZ61" s="54"/>
      <c r="KA61" s="54"/>
      <c r="KB61" s="54"/>
      <c r="KC61" s="54"/>
      <c r="KD61" s="54"/>
      <c r="KE61" s="54"/>
      <c r="KF61" s="54"/>
      <c r="KG61" s="54"/>
      <c r="KH61" s="54"/>
      <c r="KI61" s="54"/>
      <c r="KJ61" s="54"/>
      <c r="KK61" s="54"/>
      <c r="KL61" s="54"/>
      <c r="KM61" s="54"/>
      <c r="KN61" s="54"/>
      <c r="KO61" s="54"/>
      <c r="KP61" s="54"/>
      <c r="KQ61" s="54"/>
      <c r="KR61" s="54"/>
      <c r="KS61" s="54"/>
      <c r="KT61" s="54"/>
      <c r="KU61" s="54"/>
      <c r="KV61" s="54"/>
      <c r="KW61" s="54"/>
      <c r="KX61" s="54"/>
      <c r="KY61" s="54"/>
      <c r="KZ61" s="54"/>
      <c r="LA61" s="54"/>
      <c r="LB61" s="54"/>
      <c r="LC61" s="54"/>
      <c r="LD61" s="54"/>
      <c r="LE61" s="54"/>
      <c r="LF61" s="54"/>
      <c r="LG61" s="54"/>
      <c r="LH61" s="54"/>
      <c r="LI61" s="54"/>
      <c r="LJ61" s="54"/>
      <c r="LK61" s="54"/>
      <c r="LL61" s="54"/>
      <c r="LM61" s="54"/>
      <c r="LN61" s="54"/>
      <c r="LO61" s="54"/>
      <c r="LP61" s="54"/>
      <c r="LQ61" s="54"/>
      <c r="LR61" s="54"/>
      <c r="LS61" s="54"/>
      <c r="LT61" s="54"/>
      <c r="LU61" s="54"/>
      <c r="LV61" s="54"/>
      <c r="LW61" s="54"/>
      <c r="LX61" s="54"/>
      <c r="LY61" s="54"/>
      <c r="LZ61" s="54"/>
      <c r="MA61" s="54"/>
      <c r="MB61" s="54"/>
      <c r="MC61" s="54"/>
      <c r="MD61" s="54"/>
      <c r="ME61" s="54"/>
      <c r="MF61" s="54"/>
      <c r="MG61" s="54"/>
      <c r="MH61" s="54"/>
      <c r="MI61" s="54"/>
      <c r="MJ61" s="54"/>
      <c r="MK61" s="54"/>
      <c r="ML61" s="54"/>
      <c r="MM61" s="54"/>
      <c r="MN61" s="54"/>
      <c r="MO61" s="54"/>
      <c r="MP61" s="54"/>
      <c r="MQ61" s="54"/>
      <c r="MR61" s="54"/>
      <c r="MS61" s="54"/>
      <c r="MT61" s="54"/>
      <c r="MU61" s="54"/>
      <c r="MV61" s="54"/>
      <c r="MW61" s="54"/>
      <c r="MX61" s="54"/>
      <c r="MY61" s="54"/>
      <c r="MZ61" s="54"/>
      <c r="NA61" s="54"/>
      <c r="NB61" s="54"/>
      <c r="NC61" s="54"/>
      <c r="ND61" s="54"/>
      <c r="NE61" s="54"/>
      <c r="NF61" s="54"/>
      <c r="NG61" s="54"/>
      <c r="NH61" s="54"/>
      <c r="NI61" s="54"/>
      <c r="NJ61" s="54"/>
      <c r="NK61" s="54"/>
      <c r="NL61" s="54"/>
      <c r="NM61" s="54"/>
      <c r="NN61" s="54"/>
      <c r="NO61" s="54"/>
      <c r="NP61" s="54"/>
      <c r="NQ61" s="54"/>
      <c r="NR61" s="54"/>
      <c r="NS61" s="54"/>
      <c r="NT61" s="54"/>
      <c r="NU61" s="54"/>
      <c r="NV61" s="54"/>
      <c r="NW61" s="54"/>
      <c r="NX61" s="54"/>
    </row>
    <row r="62" spans="1:388" ht="30" customHeight="1">
      <c r="A62" s="148">
        <v>14</v>
      </c>
      <c r="B62" s="149">
        <v>30</v>
      </c>
      <c r="C62" s="51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52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52"/>
      <c r="JT62" s="52"/>
      <c r="JU62" s="52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52"/>
      <c r="KY62" s="52"/>
      <c r="KZ62" s="52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52"/>
      <c r="MC62" s="52"/>
      <c r="MD62" s="52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52"/>
      <c r="NI62" s="52"/>
      <c r="NJ62" s="52"/>
      <c r="NK62" s="52"/>
      <c r="NL62" s="52"/>
      <c r="NM62" s="52"/>
      <c r="NN62" s="52"/>
      <c r="NO62" s="52"/>
      <c r="NP62" s="52"/>
      <c r="NQ62" s="52"/>
      <c r="NR62" s="52"/>
      <c r="NS62" s="52"/>
      <c r="NT62" s="52"/>
      <c r="NU62" s="52"/>
      <c r="NV62" s="52"/>
      <c r="NW62" s="52"/>
      <c r="NX62" s="52"/>
    </row>
    <row r="63" spans="1:388" ht="30" customHeight="1">
      <c r="A63" s="148"/>
      <c r="B63" s="150"/>
      <c r="C63" s="53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4"/>
      <c r="DA63" s="54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4"/>
      <c r="EL63" s="54"/>
      <c r="EM63" s="54"/>
      <c r="EN63" s="54"/>
      <c r="EO63" s="54"/>
      <c r="EP63" s="54"/>
      <c r="EQ63" s="54"/>
      <c r="ER63" s="54"/>
      <c r="ES63" s="54"/>
      <c r="ET63" s="54"/>
      <c r="EU63" s="54"/>
      <c r="EV63" s="54"/>
      <c r="EW63" s="54"/>
      <c r="EX63" s="54"/>
      <c r="EY63" s="54"/>
      <c r="EZ63" s="54"/>
      <c r="FA63" s="54"/>
      <c r="FB63" s="54"/>
      <c r="FC63" s="54"/>
      <c r="FD63" s="54"/>
      <c r="FE63" s="54"/>
      <c r="FF63" s="54"/>
      <c r="FG63" s="54"/>
      <c r="FH63" s="54"/>
      <c r="FI63" s="54"/>
      <c r="FJ63" s="54"/>
      <c r="FK63" s="54"/>
      <c r="FL63" s="54"/>
      <c r="FM63" s="54"/>
      <c r="FN63" s="54"/>
      <c r="FO63" s="54"/>
      <c r="FP63" s="54"/>
      <c r="FQ63" s="54"/>
      <c r="FR63" s="54"/>
      <c r="FS63" s="54"/>
      <c r="FT63" s="54"/>
      <c r="FU63" s="54"/>
      <c r="FV63" s="54"/>
      <c r="FW63" s="54"/>
      <c r="FX63" s="54"/>
      <c r="FY63" s="54"/>
      <c r="FZ63" s="54"/>
      <c r="GA63" s="54"/>
      <c r="GB63" s="54"/>
      <c r="GC63" s="54"/>
      <c r="GD63" s="54"/>
      <c r="GE63" s="54"/>
      <c r="GF63" s="54"/>
      <c r="GG63" s="54"/>
      <c r="GH63" s="54"/>
      <c r="GI63" s="54"/>
      <c r="GJ63" s="54"/>
      <c r="GK63" s="54"/>
      <c r="GL63" s="54"/>
      <c r="GM63" s="54"/>
      <c r="GN63" s="54"/>
      <c r="GO63" s="54"/>
      <c r="GP63" s="54"/>
      <c r="GQ63" s="54"/>
      <c r="GR63" s="54"/>
      <c r="GS63" s="54"/>
      <c r="GT63" s="54"/>
      <c r="GU63" s="54"/>
      <c r="GV63" s="54"/>
      <c r="GW63" s="54"/>
      <c r="GX63" s="54"/>
      <c r="GY63" s="54"/>
      <c r="GZ63" s="54"/>
      <c r="HA63" s="54"/>
      <c r="HB63" s="54"/>
      <c r="HC63" s="54"/>
      <c r="HD63" s="54"/>
      <c r="HE63" s="54"/>
      <c r="HF63" s="54"/>
      <c r="HG63" s="54"/>
      <c r="HH63" s="54"/>
      <c r="HI63" s="54"/>
      <c r="HJ63" s="54"/>
      <c r="HK63" s="54"/>
      <c r="HL63" s="54"/>
      <c r="HM63" s="54"/>
      <c r="HN63" s="54"/>
      <c r="HO63" s="54"/>
      <c r="HP63" s="54"/>
      <c r="HQ63" s="54"/>
      <c r="HR63" s="54"/>
      <c r="HS63" s="54"/>
      <c r="HT63" s="54"/>
      <c r="HU63" s="54"/>
      <c r="HV63" s="54"/>
      <c r="HW63" s="54"/>
      <c r="HX63" s="54"/>
      <c r="HY63" s="54"/>
      <c r="HZ63" s="54"/>
      <c r="IA63" s="54"/>
      <c r="IB63" s="54"/>
      <c r="IC63" s="54"/>
      <c r="ID63" s="54"/>
      <c r="IE63" s="54"/>
      <c r="IF63" s="54"/>
      <c r="IG63" s="54"/>
      <c r="IH63" s="54"/>
      <c r="II63" s="54"/>
      <c r="IJ63" s="54"/>
      <c r="IK63" s="54"/>
      <c r="IL63" s="54"/>
      <c r="IM63" s="54"/>
      <c r="IN63" s="54"/>
      <c r="IO63" s="54"/>
      <c r="IP63" s="54"/>
      <c r="IQ63" s="54"/>
      <c r="IR63" s="54"/>
      <c r="IS63" s="54"/>
      <c r="IT63" s="54"/>
      <c r="IU63" s="54"/>
      <c r="IV63" s="54"/>
      <c r="IW63" s="54"/>
      <c r="IX63" s="54"/>
      <c r="IY63" s="54"/>
      <c r="IZ63" s="54"/>
      <c r="JA63" s="54"/>
      <c r="JB63" s="54"/>
      <c r="JC63" s="54"/>
      <c r="JD63" s="54"/>
      <c r="JE63" s="54"/>
      <c r="JF63" s="54"/>
      <c r="JG63" s="54"/>
      <c r="JH63" s="54"/>
      <c r="JI63" s="54"/>
      <c r="JJ63" s="54"/>
      <c r="JK63" s="54"/>
      <c r="JL63" s="54"/>
      <c r="JM63" s="54"/>
      <c r="JN63" s="54"/>
      <c r="JO63" s="54"/>
      <c r="JP63" s="54"/>
      <c r="JQ63" s="54"/>
      <c r="JR63" s="54"/>
      <c r="JS63" s="54"/>
      <c r="JT63" s="54"/>
      <c r="JU63" s="54"/>
      <c r="JV63" s="54"/>
      <c r="JW63" s="54"/>
      <c r="JX63" s="54"/>
      <c r="JY63" s="54"/>
      <c r="JZ63" s="54"/>
      <c r="KA63" s="54"/>
      <c r="KB63" s="54"/>
      <c r="KC63" s="54"/>
      <c r="KD63" s="54"/>
      <c r="KE63" s="54"/>
      <c r="KF63" s="54"/>
      <c r="KG63" s="54"/>
      <c r="KH63" s="54"/>
      <c r="KI63" s="54"/>
      <c r="KJ63" s="54"/>
      <c r="KK63" s="54"/>
      <c r="KL63" s="54"/>
      <c r="KM63" s="54"/>
      <c r="KN63" s="54"/>
      <c r="KO63" s="54"/>
      <c r="KP63" s="54"/>
      <c r="KQ63" s="54"/>
      <c r="KR63" s="54"/>
      <c r="KS63" s="54"/>
      <c r="KT63" s="54"/>
      <c r="KU63" s="54"/>
      <c r="KV63" s="54"/>
      <c r="KW63" s="54"/>
      <c r="KX63" s="54"/>
      <c r="KY63" s="54"/>
      <c r="KZ63" s="54"/>
      <c r="LA63" s="54"/>
      <c r="LB63" s="54"/>
      <c r="LC63" s="54"/>
      <c r="LD63" s="54"/>
      <c r="LE63" s="54"/>
      <c r="LF63" s="54"/>
      <c r="LG63" s="54"/>
      <c r="LH63" s="54"/>
      <c r="LI63" s="54"/>
      <c r="LJ63" s="54"/>
      <c r="LK63" s="54"/>
      <c r="LL63" s="54"/>
      <c r="LM63" s="54"/>
      <c r="LN63" s="54"/>
      <c r="LO63" s="54"/>
      <c r="LP63" s="54"/>
      <c r="LQ63" s="54"/>
      <c r="LR63" s="54"/>
      <c r="LS63" s="54"/>
      <c r="LT63" s="54"/>
      <c r="LU63" s="54"/>
      <c r="LV63" s="54"/>
      <c r="LW63" s="54"/>
      <c r="LX63" s="54"/>
      <c r="LY63" s="54"/>
      <c r="LZ63" s="54"/>
      <c r="MA63" s="54"/>
      <c r="MB63" s="54"/>
      <c r="MC63" s="54"/>
      <c r="MD63" s="54"/>
      <c r="ME63" s="54"/>
      <c r="MF63" s="54"/>
      <c r="MG63" s="54"/>
      <c r="MH63" s="54"/>
      <c r="MI63" s="54"/>
      <c r="MJ63" s="54"/>
      <c r="MK63" s="54"/>
      <c r="ML63" s="54"/>
      <c r="MM63" s="54"/>
      <c r="MN63" s="54"/>
      <c r="MO63" s="54"/>
      <c r="MP63" s="54"/>
      <c r="MQ63" s="54"/>
      <c r="MR63" s="54"/>
      <c r="MS63" s="54"/>
      <c r="MT63" s="54"/>
      <c r="MU63" s="54"/>
      <c r="MV63" s="54"/>
      <c r="MW63" s="54"/>
      <c r="MX63" s="54"/>
      <c r="MY63" s="54"/>
      <c r="MZ63" s="54"/>
      <c r="NA63" s="54"/>
      <c r="NB63" s="54"/>
      <c r="NC63" s="54"/>
      <c r="ND63" s="54"/>
      <c r="NE63" s="54"/>
      <c r="NF63" s="54"/>
      <c r="NG63" s="54"/>
      <c r="NH63" s="54"/>
      <c r="NI63" s="54"/>
      <c r="NJ63" s="54"/>
      <c r="NK63" s="54"/>
      <c r="NL63" s="54"/>
      <c r="NM63" s="54"/>
      <c r="NN63" s="54"/>
      <c r="NO63" s="54"/>
      <c r="NP63" s="54"/>
      <c r="NQ63" s="54"/>
      <c r="NR63" s="54"/>
      <c r="NS63" s="54"/>
      <c r="NT63" s="54"/>
      <c r="NU63" s="54"/>
      <c r="NV63" s="54"/>
      <c r="NW63" s="54"/>
      <c r="NX63" s="54"/>
    </row>
    <row r="64" spans="1:388" ht="30" customHeight="1">
      <c r="A64" s="151" t="s">
        <v>53</v>
      </c>
      <c r="B64" s="149" t="s">
        <v>46</v>
      </c>
      <c r="C64" s="51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52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52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52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52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52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52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52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52"/>
      <c r="NJ64" s="52"/>
      <c r="NK64" s="52"/>
      <c r="NL64" s="52"/>
      <c r="NM64" s="52"/>
      <c r="NN64" s="52"/>
      <c r="NO64" s="52"/>
      <c r="NP64" s="52"/>
      <c r="NQ64" s="52"/>
      <c r="NR64" s="52"/>
      <c r="NS64" s="52"/>
      <c r="NT64" s="52"/>
      <c r="NU64" s="52"/>
      <c r="NV64" s="52"/>
      <c r="NW64" s="52"/>
      <c r="NX64" s="52"/>
    </row>
    <row r="65" spans="1:388" ht="30" customHeight="1">
      <c r="A65" s="151"/>
      <c r="B65" s="150"/>
      <c r="C65" s="53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4"/>
      <c r="CO65" s="54"/>
      <c r="CP65" s="54"/>
      <c r="CQ65" s="54"/>
      <c r="CR65" s="54"/>
      <c r="CS65" s="54"/>
      <c r="CT65" s="54"/>
      <c r="CU65" s="54"/>
      <c r="CV65" s="54"/>
      <c r="CW65" s="54"/>
      <c r="CX65" s="54"/>
      <c r="CY65" s="54"/>
      <c r="CZ65" s="54"/>
      <c r="DA65" s="54"/>
      <c r="DB65" s="54"/>
      <c r="DC65" s="54"/>
      <c r="DD65" s="54"/>
      <c r="DE65" s="54"/>
      <c r="DF65" s="54"/>
      <c r="DG65" s="54"/>
      <c r="DH65" s="54"/>
      <c r="DI65" s="54"/>
      <c r="DJ65" s="54"/>
      <c r="DK65" s="54"/>
      <c r="DL65" s="54"/>
      <c r="DM65" s="54"/>
      <c r="DN65" s="54"/>
      <c r="DO65" s="54"/>
      <c r="DP65" s="54"/>
      <c r="DQ65" s="54"/>
      <c r="DR65" s="54"/>
      <c r="DS65" s="54"/>
      <c r="DT65" s="54"/>
      <c r="DU65" s="54"/>
      <c r="DV65" s="54"/>
      <c r="DW65" s="54"/>
      <c r="DX65" s="54"/>
      <c r="DY65" s="54"/>
      <c r="DZ65" s="54"/>
      <c r="EA65" s="54"/>
      <c r="EB65" s="54"/>
      <c r="EC65" s="54"/>
      <c r="ED65" s="54"/>
      <c r="EE65" s="54"/>
      <c r="EF65" s="54"/>
      <c r="EG65" s="54"/>
      <c r="EH65" s="54"/>
      <c r="EI65" s="54"/>
      <c r="EJ65" s="54"/>
      <c r="EK65" s="54"/>
      <c r="EL65" s="54"/>
      <c r="EM65" s="54"/>
      <c r="EN65" s="54"/>
      <c r="EO65" s="54"/>
      <c r="EP65" s="54"/>
      <c r="EQ65" s="54"/>
      <c r="ER65" s="54"/>
      <c r="ES65" s="54"/>
      <c r="ET65" s="54"/>
      <c r="EU65" s="54"/>
      <c r="EV65" s="54"/>
      <c r="EW65" s="54"/>
      <c r="EX65" s="54"/>
      <c r="EY65" s="54"/>
      <c r="EZ65" s="54"/>
      <c r="FA65" s="54"/>
      <c r="FB65" s="54"/>
      <c r="FC65" s="54"/>
      <c r="FD65" s="54"/>
      <c r="FE65" s="54"/>
      <c r="FF65" s="54"/>
      <c r="FG65" s="54"/>
      <c r="FH65" s="54"/>
      <c r="FI65" s="54"/>
      <c r="FJ65" s="54"/>
      <c r="FK65" s="54"/>
      <c r="FL65" s="54"/>
      <c r="FM65" s="54"/>
      <c r="FN65" s="54"/>
      <c r="FO65" s="54"/>
      <c r="FP65" s="54"/>
      <c r="FQ65" s="54"/>
      <c r="FR65" s="54"/>
      <c r="FS65" s="54"/>
      <c r="FT65" s="54"/>
      <c r="FU65" s="54"/>
      <c r="FV65" s="54"/>
      <c r="FW65" s="54"/>
      <c r="FX65" s="54"/>
      <c r="FY65" s="54"/>
      <c r="FZ65" s="54"/>
      <c r="GA65" s="54"/>
      <c r="GB65" s="54"/>
      <c r="GC65" s="54"/>
      <c r="GD65" s="54"/>
      <c r="GE65" s="54"/>
      <c r="GF65" s="54"/>
      <c r="GG65" s="54"/>
      <c r="GH65" s="54"/>
      <c r="GI65" s="54"/>
      <c r="GJ65" s="54"/>
      <c r="GK65" s="54"/>
      <c r="GL65" s="54"/>
      <c r="GM65" s="54"/>
      <c r="GN65" s="54"/>
      <c r="GO65" s="54"/>
      <c r="GP65" s="54"/>
      <c r="GQ65" s="54"/>
      <c r="GR65" s="54"/>
      <c r="GS65" s="54"/>
      <c r="GT65" s="54"/>
      <c r="GU65" s="54"/>
      <c r="GV65" s="54"/>
      <c r="GW65" s="54"/>
      <c r="GX65" s="54"/>
      <c r="GY65" s="54"/>
      <c r="GZ65" s="54"/>
      <c r="HA65" s="54"/>
      <c r="HB65" s="54"/>
      <c r="HC65" s="54"/>
      <c r="HD65" s="54"/>
      <c r="HE65" s="54"/>
      <c r="HF65" s="54"/>
      <c r="HG65" s="54"/>
      <c r="HH65" s="54"/>
      <c r="HI65" s="54"/>
      <c r="HJ65" s="54"/>
      <c r="HK65" s="54"/>
      <c r="HL65" s="54"/>
      <c r="HM65" s="54"/>
      <c r="HN65" s="54"/>
      <c r="HO65" s="54"/>
      <c r="HP65" s="54"/>
      <c r="HQ65" s="54"/>
      <c r="HR65" s="54"/>
      <c r="HS65" s="54"/>
      <c r="HT65" s="54"/>
      <c r="HU65" s="54"/>
      <c r="HV65" s="54"/>
      <c r="HW65" s="54"/>
      <c r="HX65" s="54"/>
      <c r="HY65" s="54"/>
      <c r="HZ65" s="54"/>
      <c r="IA65" s="54"/>
      <c r="IB65" s="54"/>
      <c r="IC65" s="54"/>
      <c r="ID65" s="54"/>
      <c r="IE65" s="54"/>
      <c r="IF65" s="54"/>
      <c r="IG65" s="54"/>
      <c r="IH65" s="54"/>
      <c r="II65" s="54"/>
      <c r="IJ65" s="54"/>
      <c r="IK65" s="54"/>
      <c r="IL65" s="54"/>
      <c r="IM65" s="54"/>
      <c r="IN65" s="54"/>
      <c r="IO65" s="54"/>
      <c r="IP65" s="54"/>
      <c r="IQ65" s="54"/>
      <c r="IR65" s="54"/>
      <c r="IS65" s="54"/>
      <c r="IT65" s="54"/>
      <c r="IU65" s="54"/>
      <c r="IV65" s="54"/>
      <c r="IW65" s="54"/>
      <c r="IX65" s="54"/>
      <c r="IY65" s="54"/>
      <c r="IZ65" s="54"/>
      <c r="JA65" s="54"/>
      <c r="JB65" s="54"/>
      <c r="JC65" s="54"/>
      <c r="JD65" s="54"/>
      <c r="JE65" s="54"/>
      <c r="JF65" s="54"/>
      <c r="JG65" s="54"/>
      <c r="JH65" s="54"/>
      <c r="JI65" s="54"/>
      <c r="JJ65" s="54"/>
      <c r="JK65" s="54"/>
      <c r="JL65" s="54"/>
      <c r="JM65" s="54"/>
      <c r="JN65" s="54"/>
      <c r="JO65" s="54"/>
      <c r="JP65" s="54"/>
      <c r="JQ65" s="54"/>
      <c r="JR65" s="54"/>
      <c r="JS65" s="54"/>
      <c r="JT65" s="54"/>
      <c r="JU65" s="54"/>
      <c r="JV65" s="54"/>
      <c r="JW65" s="54"/>
      <c r="JX65" s="54"/>
      <c r="JY65" s="54"/>
      <c r="JZ65" s="54"/>
      <c r="KA65" s="54"/>
      <c r="KB65" s="54"/>
      <c r="KC65" s="54"/>
      <c r="KD65" s="54"/>
      <c r="KE65" s="54"/>
      <c r="KF65" s="54"/>
      <c r="KG65" s="54"/>
      <c r="KH65" s="54"/>
      <c r="KI65" s="54"/>
      <c r="KJ65" s="54"/>
      <c r="KK65" s="54"/>
      <c r="KL65" s="54"/>
      <c r="KM65" s="54"/>
      <c r="KN65" s="54"/>
      <c r="KO65" s="54"/>
      <c r="KP65" s="54"/>
      <c r="KQ65" s="54"/>
      <c r="KR65" s="54"/>
      <c r="KS65" s="54"/>
      <c r="KT65" s="54"/>
      <c r="KU65" s="54"/>
      <c r="KV65" s="54"/>
      <c r="KW65" s="54"/>
      <c r="KX65" s="54"/>
      <c r="KY65" s="54"/>
      <c r="KZ65" s="54"/>
      <c r="LA65" s="54"/>
      <c r="LB65" s="54"/>
      <c r="LC65" s="54"/>
      <c r="LD65" s="54"/>
      <c r="LE65" s="54"/>
      <c r="LF65" s="54"/>
      <c r="LG65" s="54"/>
      <c r="LH65" s="54"/>
      <c r="LI65" s="54"/>
      <c r="LJ65" s="54"/>
      <c r="LK65" s="54"/>
      <c r="LL65" s="54"/>
      <c r="LM65" s="54"/>
      <c r="LN65" s="54"/>
      <c r="LO65" s="54"/>
      <c r="LP65" s="54"/>
      <c r="LQ65" s="54"/>
      <c r="LR65" s="54"/>
      <c r="LS65" s="54"/>
      <c r="LT65" s="54"/>
      <c r="LU65" s="54"/>
      <c r="LV65" s="54"/>
      <c r="LW65" s="54"/>
      <c r="LX65" s="54"/>
      <c r="LY65" s="54"/>
      <c r="LZ65" s="54"/>
      <c r="MA65" s="54"/>
      <c r="MB65" s="54"/>
      <c r="MC65" s="54"/>
      <c r="MD65" s="54"/>
      <c r="ME65" s="54"/>
      <c r="MF65" s="54"/>
      <c r="MG65" s="54"/>
      <c r="MH65" s="54"/>
      <c r="MI65" s="54"/>
      <c r="MJ65" s="54"/>
      <c r="MK65" s="54"/>
      <c r="ML65" s="54"/>
      <c r="MM65" s="54"/>
      <c r="MN65" s="54"/>
      <c r="MO65" s="54"/>
      <c r="MP65" s="54"/>
      <c r="MQ65" s="54"/>
      <c r="MR65" s="54"/>
      <c r="MS65" s="54"/>
      <c r="MT65" s="54"/>
      <c r="MU65" s="54"/>
      <c r="MV65" s="54"/>
      <c r="MW65" s="54"/>
      <c r="MX65" s="54"/>
      <c r="MY65" s="54"/>
      <c r="MZ65" s="54"/>
      <c r="NA65" s="54"/>
      <c r="NB65" s="54"/>
      <c r="NC65" s="54"/>
      <c r="ND65" s="54"/>
      <c r="NE65" s="54"/>
      <c r="NF65" s="54"/>
      <c r="NG65" s="54"/>
      <c r="NH65" s="54"/>
      <c r="NI65" s="54"/>
      <c r="NJ65" s="54"/>
      <c r="NK65" s="54"/>
      <c r="NL65" s="54"/>
      <c r="NM65" s="54"/>
      <c r="NN65" s="54"/>
      <c r="NO65" s="54"/>
      <c r="NP65" s="54"/>
      <c r="NQ65" s="54"/>
      <c r="NR65" s="54"/>
      <c r="NS65" s="54"/>
      <c r="NT65" s="54"/>
      <c r="NU65" s="54"/>
      <c r="NV65" s="54"/>
      <c r="NW65" s="54"/>
      <c r="NX65" s="54"/>
    </row>
    <row r="66" spans="1:388" ht="30" customHeight="1">
      <c r="A66" s="148">
        <v>15</v>
      </c>
      <c r="B66" s="149">
        <v>30</v>
      </c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52"/>
      <c r="DW66" s="52"/>
      <c r="DX66" s="52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2"/>
      <c r="FB66" s="52"/>
      <c r="FC66" s="52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52"/>
      <c r="GF66" s="52"/>
      <c r="GG66" s="52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52"/>
      <c r="HK66" s="52"/>
      <c r="HL66" s="52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52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52"/>
      <c r="JT66" s="52"/>
      <c r="JU66" s="52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52"/>
      <c r="KY66" s="52"/>
      <c r="KZ66" s="52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52"/>
      <c r="MC66" s="52"/>
      <c r="MD66" s="52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52"/>
      <c r="NI66" s="52"/>
      <c r="NJ66" s="52"/>
      <c r="NK66" s="52"/>
      <c r="NL66" s="52"/>
      <c r="NM66" s="52"/>
      <c r="NN66" s="52"/>
      <c r="NO66" s="52"/>
      <c r="NP66" s="52"/>
      <c r="NQ66" s="52"/>
      <c r="NR66" s="52"/>
      <c r="NS66" s="52"/>
      <c r="NT66" s="52"/>
      <c r="NU66" s="52"/>
      <c r="NV66" s="52"/>
      <c r="NW66" s="52"/>
      <c r="NX66" s="52"/>
    </row>
    <row r="67" spans="1:388" ht="30" customHeight="1">
      <c r="A67" s="148"/>
      <c r="B67" s="150"/>
      <c r="C67" s="53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  <c r="CG67" s="54"/>
      <c r="CH67" s="54"/>
      <c r="CI67" s="54"/>
      <c r="CJ67" s="54"/>
      <c r="CK67" s="54"/>
      <c r="CL67" s="54"/>
      <c r="CM67" s="54"/>
      <c r="CN67" s="54"/>
      <c r="CO67" s="54"/>
      <c r="CP67" s="54"/>
      <c r="CQ67" s="54"/>
      <c r="CR67" s="54"/>
      <c r="CS67" s="54"/>
      <c r="CT67" s="54"/>
      <c r="CU67" s="54"/>
      <c r="CV67" s="54"/>
      <c r="CW67" s="54"/>
      <c r="CX67" s="54"/>
      <c r="CY67" s="54"/>
      <c r="CZ67" s="54"/>
      <c r="DA67" s="54"/>
      <c r="DB67" s="54"/>
      <c r="DC67" s="54"/>
      <c r="DD67" s="54"/>
      <c r="DE67" s="54"/>
      <c r="DF67" s="54"/>
      <c r="DG67" s="54"/>
      <c r="DH67" s="54"/>
      <c r="DI67" s="54"/>
      <c r="DJ67" s="54"/>
      <c r="DK67" s="54"/>
      <c r="DL67" s="54"/>
      <c r="DM67" s="54"/>
      <c r="DN67" s="54"/>
      <c r="DO67" s="54"/>
      <c r="DP67" s="54"/>
      <c r="DQ67" s="54"/>
      <c r="DR67" s="54"/>
      <c r="DS67" s="54"/>
      <c r="DT67" s="54"/>
      <c r="DU67" s="54"/>
      <c r="DV67" s="54"/>
      <c r="DW67" s="54"/>
      <c r="DX67" s="54"/>
      <c r="DY67" s="54"/>
      <c r="DZ67" s="54"/>
      <c r="EA67" s="54"/>
      <c r="EB67" s="54"/>
      <c r="EC67" s="54"/>
      <c r="ED67" s="54"/>
      <c r="EE67" s="54"/>
      <c r="EF67" s="54"/>
      <c r="EG67" s="54"/>
      <c r="EH67" s="54"/>
      <c r="EI67" s="54"/>
      <c r="EJ67" s="54"/>
      <c r="EK67" s="54"/>
      <c r="EL67" s="54"/>
      <c r="EM67" s="54"/>
      <c r="EN67" s="54"/>
      <c r="EO67" s="54"/>
      <c r="EP67" s="54"/>
      <c r="EQ67" s="54"/>
      <c r="ER67" s="54"/>
      <c r="ES67" s="54"/>
      <c r="ET67" s="54"/>
      <c r="EU67" s="54"/>
      <c r="EV67" s="54"/>
      <c r="EW67" s="54"/>
      <c r="EX67" s="54"/>
      <c r="EY67" s="54"/>
      <c r="EZ67" s="54"/>
      <c r="FA67" s="54"/>
      <c r="FB67" s="54"/>
      <c r="FC67" s="54"/>
      <c r="FD67" s="54"/>
      <c r="FE67" s="54"/>
      <c r="FF67" s="54"/>
      <c r="FG67" s="54"/>
      <c r="FH67" s="54"/>
      <c r="FI67" s="54"/>
      <c r="FJ67" s="54"/>
      <c r="FK67" s="54"/>
      <c r="FL67" s="54"/>
      <c r="FM67" s="54"/>
      <c r="FN67" s="54"/>
      <c r="FO67" s="54"/>
      <c r="FP67" s="54"/>
      <c r="FQ67" s="54"/>
      <c r="FR67" s="54"/>
      <c r="FS67" s="54"/>
      <c r="FT67" s="54"/>
      <c r="FU67" s="54"/>
      <c r="FV67" s="54"/>
      <c r="FW67" s="54"/>
      <c r="FX67" s="54"/>
      <c r="FY67" s="54"/>
      <c r="FZ67" s="54"/>
      <c r="GA67" s="54"/>
      <c r="GB67" s="54"/>
      <c r="GC67" s="54"/>
      <c r="GD67" s="54"/>
      <c r="GE67" s="54"/>
      <c r="GF67" s="54"/>
      <c r="GG67" s="54"/>
      <c r="GH67" s="54"/>
      <c r="GI67" s="54"/>
      <c r="GJ67" s="54"/>
      <c r="GK67" s="54"/>
      <c r="GL67" s="54"/>
      <c r="GM67" s="54"/>
      <c r="GN67" s="54"/>
      <c r="GO67" s="54"/>
      <c r="GP67" s="54"/>
      <c r="GQ67" s="54"/>
      <c r="GR67" s="54"/>
      <c r="GS67" s="54"/>
      <c r="GT67" s="54"/>
      <c r="GU67" s="54"/>
      <c r="GV67" s="54"/>
      <c r="GW67" s="54"/>
      <c r="GX67" s="54"/>
      <c r="GY67" s="54"/>
      <c r="GZ67" s="54"/>
      <c r="HA67" s="54"/>
      <c r="HB67" s="54"/>
      <c r="HC67" s="54"/>
      <c r="HD67" s="54"/>
      <c r="HE67" s="54"/>
      <c r="HF67" s="54"/>
      <c r="HG67" s="54"/>
      <c r="HH67" s="54"/>
      <c r="HI67" s="54"/>
      <c r="HJ67" s="54"/>
      <c r="HK67" s="54"/>
      <c r="HL67" s="54"/>
      <c r="HM67" s="54"/>
      <c r="HN67" s="54"/>
      <c r="HO67" s="54"/>
      <c r="HP67" s="54"/>
      <c r="HQ67" s="54"/>
      <c r="HR67" s="54"/>
      <c r="HS67" s="54"/>
      <c r="HT67" s="54"/>
      <c r="HU67" s="54"/>
      <c r="HV67" s="54"/>
      <c r="HW67" s="54"/>
      <c r="HX67" s="54"/>
      <c r="HY67" s="54"/>
      <c r="HZ67" s="54"/>
      <c r="IA67" s="54"/>
      <c r="IB67" s="54"/>
      <c r="IC67" s="54"/>
      <c r="ID67" s="54"/>
      <c r="IE67" s="54"/>
      <c r="IF67" s="54"/>
      <c r="IG67" s="54"/>
      <c r="IH67" s="54"/>
      <c r="II67" s="54"/>
      <c r="IJ67" s="54"/>
      <c r="IK67" s="54"/>
      <c r="IL67" s="54"/>
      <c r="IM67" s="54"/>
      <c r="IN67" s="54"/>
      <c r="IO67" s="54"/>
      <c r="IP67" s="54"/>
      <c r="IQ67" s="54"/>
      <c r="IR67" s="54"/>
      <c r="IS67" s="54"/>
      <c r="IT67" s="54"/>
      <c r="IU67" s="54"/>
      <c r="IV67" s="54"/>
      <c r="IW67" s="54"/>
      <c r="IX67" s="54"/>
      <c r="IY67" s="54"/>
      <c r="IZ67" s="54"/>
      <c r="JA67" s="54"/>
      <c r="JB67" s="54"/>
      <c r="JC67" s="54"/>
      <c r="JD67" s="54"/>
      <c r="JE67" s="54"/>
      <c r="JF67" s="54"/>
      <c r="JG67" s="54"/>
      <c r="JH67" s="54"/>
      <c r="JI67" s="54"/>
      <c r="JJ67" s="54"/>
      <c r="JK67" s="54"/>
      <c r="JL67" s="54"/>
      <c r="JM67" s="54"/>
      <c r="JN67" s="54"/>
      <c r="JO67" s="54"/>
      <c r="JP67" s="54"/>
      <c r="JQ67" s="54"/>
      <c r="JR67" s="54"/>
      <c r="JS67" s="54"/>
      <c r="JT67" s="54"/>
      <c r="JU67" s="54"/>
      <c r="JV67" s="54"/>
      <c r="JW67" s="54"/>
      <c r="JX67" s="54"/>
      <c r="JY67" s="54"/>
      <c r="JZ67" s="54"/>
      <c r="KA67" s="54"/>
      <c r="KB67" s="54"/>
      <c r="KC67" s="54"/>
      <c r="KD67" s="54"/>
      <c r="KE67" s="54"/>
      <c r="KF67" s="54"/>
      <c r="KG67" s="54"/>
      <c r="KH67" s="54"/>
      <c r="KI67" s="54"/>
      <c r="KJ67" s="54"/>
      <c r="KK67" s="54"/>
      <c r="KL67" s="54"/>
      <c r="KM67" s="54"/>
      <c r="KN67" s="54"/>
      <c r="KO67" s="54"/>
      <c r="KP67" s="54"/>
      <c r="KQ67" s="54"/>
      <c r="KR67" s="54"/>
      <c r="KS67" s="54"/>
      <c r="KT67" s="54"/>
      <c r="KU67" s="54"/>
      <c r="KV67" s="54"/>
      <c r="KW67" s="54"/>
      <c r="KX67" s="54"/>
      <c r="KY67" s="54"/>
      <c r="KZ67" s="54"/>
      <c r="LA67" s="54"/>
      <c r="LB67" s="54"/>
      <c r="LC67" s="54"/>
      <c r="LD67" s="54"/>
      <c r="LE67" s="54"/>
      <c r="LF67" s="54"/>
      <c r="LG67" s="54"/>
      <c r="LH67" s="54"/>
      <c r="LI67" s="54"/>
      <c r="LJ67" s="54"/>
      <c r="LK67" s="54"/>
      <c r="LL67" s="54"/>
      <c r="LM67" s="54"/>
      <c r="LN67" s="54"/>
      <c r="LO67" s="54"/>
      <c r="LP67" s="54"/>
      <c r="LQ67" s="54"/>
      <c r="LR67" s="54"/>
      <c r="LS67" s="54"/>
      <c r="LT67" s="54"/>
      <c r="LU67" s="54"/>
      <c r="LV67" s="54"/>
      <c r="LW67" s="54"/>
      <c r="LX67" s="54"/>
      <c r="LY67" s="54"/>
      <c r="LZ67" s="54"/>
      <c r="MA67" s="54"/>
      <c r="MB67" s="54"/>
      <c r="MC67" s="54"/>
      <c r="MD67" s="54"/>
      <c r="ME67" s="54"/>
      <c r="MF67" s="54"/>
      <c r="MG67" s="54"/>
      <c r="MH67" s="54"/>
      <c r="MI67" s="54"/>
      <c r="MJ67" s="54"/>
      <c r="MK67" s="54"/>
      <c r="ML67" s="54"/>
      <c r="MM67" s="54"/>
      <c r="MN67" s="54"/>
      <c r="MO67" s="54"/>
      <c r="MP67" s="54"/>
      <c r="MQ67" s="54"/>
      <c r="MR67" s="54"/>
      <c r="MS67" s="54"/>
      <c r="MT67" s="54"/>
      <c r="MU67" s="54"/>
      <c r="MV67" s="54"/>
      <c r="MW67" s="54"/>
      <c r="MX67" s="54"/>
      <c r="MY67" s="54"/>
      <c r="MZ67" s="54"/>
      <c r="NA67" s="54"/>
      <c r="NB67" s="54"/>
      <c r="NC67" s="54"/>
      <c r="ND67" s="54"/>
      <c r="NE67" s="54"/>
      <c r="NF67" s="54"/>
      <c r="NG67" s="54"/>
      <c r="NH67" s="54"/>
      <c r="NI67" s="54"/>
      <c r="NJ67" s="54"/>
      <c r="NK67" s="54"/>
      <c r="NL67" s="54"/>
      <c r="NM67" s="54"/>
      <c r="NN67" s="54"/>
      <c r="NO67" s="54"/>
      <c r="NP67" s="54"/>
      <c r="NQ67" s="54"/>
      <c r="NR67" s="54"/>
      <c r="NS67" s="54"/>
      <c r="NT67" s="54"/>
      <c r="NU67" s="54"/>
      <c r="NV67" s="54"/>
      <c r="NW67" s="54"/>
      <c r="NX67" s="54"/>
    </row>
    <row r="68" spans="1:388" ht="30" customHeight="1">
      <c r="A68" s="151" t="s">
        <v>54</v>
      </c>
      <c r="B68" s="149" t="s">
        <v>46</v>
      </c>
      <c r="C68" s="51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52"/>
      <c r="DW68" s="52"/>
      <c r="DX68" s="52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52"/>
      <c r="FB68" s="52"/>
      <c r="FC68" s="52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52"/>
      <c r="GF68" s="52"/>
      <c r="GG68" s="52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52"/>
      <c r="HK68" s="52"/>
      <c r="HL68" s="52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52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52"/>
      <c r="JT68" s="52"/>
      <c r="JU68" s="52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52"/>
      <c r="KY68" s="52"/>
      <c r="KZ68" s="52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52"/>
      <c r="MC68" s="52"/>
      <c r="MD68" s="52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52"/>
      <c r="NI68" s="52"/>
      <c r="NJ68" s="52"/>
      <c r="NK68" s="52"/>
      <c r="NL68" s="52"/>
      <c r="NM68" s="52"/>
      <c r="NN68" s="52"/>
      <c r="NO68" s="52"/>
      <c r="NP68" s="52"/>
      <c r="NQ68" s="52"/>
      <c r="NR68" s="52"/>
      <c r="NS68" s="52"/>
      <c r="NT68" s="52"/>
      <c r="NU68" s="52"/>
      <c r="NV68" s="52"/>
      <c r="NW68" s="52"/>
      <c r="NX68" s="52"/>
    </row>
    <row r="69" spans="1:388" ht="30" customHeight="1">
      <c r="A69" s="151"/>
      <c r="B69" s="150"/>
      <c r="C69" s="53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  <c r="CG69" s="54"/>
      <c r="CH69" s="54"/>
      <c r="CI69" s="54"/>
      <c r="CJ69" s="54"/>
      <c r="CK69" s="54"/>
      <c r="CL69" s="54"/>
      <c r="CM69" s="54"/>
      <c r="CN69" s="54"/>
      <c r="CO69" s="54"/>
      <c r="CP69" s="54"/>
      <c r="CQ69" s="54"/>
      <c r="CR69" s="54"/>
      <c r="CS69" s="54"/>
      <c r="CT69" s="54"/>
      <c r="CU69" s="54"/>
      <c r="CV69" s="54"/>
      <c r="CW69" s="54"/>
      <c r="CX69" s="54"/>
      <c r="CY69" s="54"/>
      <c r="CZ69" s="54"/>
      <c r="DA69" s="54"/>
      <c r="DB69" s="54"/>
      <c r="DC69" s="54"/>
      <c r="DD69" s="54"/>
      <c r="DE69" s="54"/>
      <c r="DF69" s="54"/>
      <c r="DG69" s="54"/>
      <c r="DH69" s="54"/>
      <c r="DI69" s="54"/>
      <c r="DJ69" s="54"/>
      <c r="DK69" s="54"/>
      <c r="DL69" s="54"/>
      <c r="DM69" s="54"/>
      <c r="DN69" s="54"/>
      <c r="DO69" s="54"/>
      <c r="DP69" s="54"/>
      <c r="DQ69" s="54"/>
      <c r="DR69" s="54"/>
      <c r="DS69" s="54"/>
      <c r="DT69" s="54"/>
      <c r="DU69" s="54"/>
      <c r="DV69" s="54"/>
      <c r="DW69" s="54"/>
      <c r="DX69" s="54"/>
      <c r="DY69" s="54"/>
      <c r="DZ69" s="54"/>
      <c r="EA69" s="54"/>
      <c r="EB69" s="54"/>
      <c r="EC69" s="54"/>
      <c r="ED69" s="54"/>
      <c r="EE69" s="54"/>
      <c r="EF69" s="54"/>
      <c r="EG69" s="54"/>
      <c r="EH69" s="54"/>
      <c r="EI69" s="54"/>
      <c r="EJ69" s="54"/>
      <c r="EK69" s="54"/>
      <c r="EL69" s="54"/>
      <c r="EM69" s="54"/>
      <c r="EN69" s="54"/>
      <c r="EO69" s="54"/>
      <c r="EP69" s="54"/>
      <c r="EQ69" s="54"/>
      <c r="ER69" s="54"/>
      <c r="ES69" s="54"/>
      <c r="ET69" s="54"/>
      <c r="EU69" s="54"/>
      <c r="EV69" s="54"/>
      <c r="EW69" s="54"/>
      <c r="EX69" s="54"/>
      <c r="EY69" s="54"/>
      <c r="EZ69" s="54"/>
      <c r="FA69" s="54"/>
      <c r="FB69" s="54"/>
      <c r="FC69" s="54"/>
      <c r="FD69" s="54"/>
      <c r="FE69" s="54"/>
      <c r="FF69" s="54"/>
      <c r="FG69" s="54"/>
      <c r="FH69" s="54"/>
      <c r="FI69" s="54"/>
      <c r="FJ69" s="54"/>
      <c r="FK69" s="54"/>
      <c r="FL69" s="54"/>
      <c r="FM69" s="54"/>
      <c r="FN69" s="54"/>
      <c r="FO69" s="54"/>
      <c r="FP69" s="54"/>
      <c r="FQ69" s="54"/>
      <c r="FR69" s="54"/>
      <c r="FS69" s="54"/>
      <c r="FT69" s="54"/>
      <c r="FU69" s="54"/>
      <c r="FV69" s="54"/>
      <c r="FW69" s="54"/>
      <c r="FX69" s="54"/>
      <c r="FY69" s="54"/>
      <c r="FZ69" s="54"/>
      <c r="GA69" s="54"/>
      <c r="GB69" s="54"/>
      <c r="GC69" s="54"/>
      <c r="GD69" s="54"/>
      <c r="GE69" s="54"/>
      <c r="GF69" s="54"/>
      <c r="GG69" s="54"/>
      <c r="GH69" s="54"/>
      <c r="GI69" s="54"/>
      <c r="GJ69" s="54"/>
      <c r="GK69" s="54"/>
      <c r="GL69" s="54"/>
      <c r="GM69" s="54"/>
      <c r="GN69" s="54"/>
      <c r="GO69" s="54"/>
      <c r="GP69" s="54"/>
      <c r="GQ69" s="54"/>
      <c r="GR69" s="54"/>
      <c r="GS69" s="54"/>
      <c r="GT69" s="54"/>
      <c r="GU69" s="54"/>
      <c r="GV69" s="54"/>
      <c r="GW69" s="54"/>
      <c r="GX69" s="54"/>
      <c r="GY69" s="54"/>
      <c r="GZ69" s="54"/>
      <c r="HA69" s="54"/>
      <c r="HB69" s="54"/>
      <c r="HC69" s="54"/>
      <c r="HD69" s="54"/>
      <c r="HE69" s="54"/>
      <c r="HF69" s="54"/>
      <c r="HG69" s="54"/>
      <c r="HH69" s="54"/>
      <c r="HI69" s="54"/>
      <c r="HJ69" s="54"/>
      <c r="HK69" s="54"/>
      <c r="HL69" s="54"/>
      <c r="HM69" s="54"/>
      <c r="HN69" s="54"/>
      <c r="HO69" s="54"/>
      <c r="HP69" s="54"/>
      <c r="HQ69" s="54"/>
      <c r="HR69" s="54"/>
      <c r="HS69" s="54"/>
      <c r="HT69" s="54"/>
      <c r="HU69" s="54"/>
      <c r="HV69" s="54"/>
      <c r="HW69" s="54"/>
      <c r="HX69" s="54"/>
      <c r="HY69" s="54"/>
      <c r="HZ69" s="54"/>
      <c r="IA69" s="54"/>
      <c r="IB69" s="54"/>
      <c r="IC69" s="54"/>
      <c r="ID69" s="54"/>
      <c r="IE69" s="54"/>
      <c r="IF69" s="54"/>
      <c r="IG69" s="54"/>
      <c r="IH69" s="54"/>
      <c r="II69" s="54"/>
      <c r="IJ69" s="54"/>
      <c r="IK69" s="54"/>
      <c r="IL69" s="54"/>
      <c r="IM69" s="54"/>
      <c r="IN69" s="54"/>
      <c r="IO69" s="54"/>
      <c r="IP69" s="54"/>
      <c r="IQ69" s="54"/>
      <c r="IR69" s="54"/>
      <c r="IS69" s="54"/>
      <c r="IT69" s="54"/>
      <c r="IU69" s="54"/>
      <c r="IV69" s="54"/>
      <c r="IW69" s="54"/>
      <c r="IX69" s="54"/>
      <c r="IY69" s="54"/>
      <c r="IZ69" s="54"/>
      <c r="JA69" s="54"/>
      <c r="JB69" s="54"/>
      <c r="JC69" s="54"/>
      <c r="JD69" s="54"/>
      <c r="JE69" s="54"/>
      <c r="JF69" s="54"/>
      <c r="JG69" s="54"/>
      <c r="JH69" s="54"/>
      <c r="JI69" s="54"/>
      <c r="JJ69" s="54"/>
      <c r="JK69" s="54"/>
      <c r="JL69" s="54"/>
      <c r="JM69" s="54"/>
      <c r="JN69" s="54"/>
      <c r="JO69" s="54"/>
      <c r="JP69" s="54"/>
      <c r="JQ69" s="54"/>
      <c r="JR69" s="54"/>
      <c r="JS69" s="54"/>
      <c r="JT69" s="54"/>
      <c r="JU69" s="54"/>
      <c r="JV69" s="54"/>
      <c r="JW69" s="54"/>
      <c r="JX69" s="54"/>
      <c r="JY69" s="54"/>
      <c r="JZ69" s="54"/>
      <c r="KA69" s="54"/>
      <c r="KB69" s="54"/>
      <c r="KC69" s="54"/>
      <c r="KD69" s="54"/>
      <c r="KE69" s="54"/>
      <c r="KF69" s="54"/>
      <c r="KG69" s="54"/>
      <c r="KH69" s="54"/>
      <c r="KI69" s="54"/>
      <c r="KJ69" s="54"/>
      <c r="KK69" s="54"/>
      <c r="KL69" s="54"/>
      <c r="KM69" s="54"/>
      <c r="KN69" s="54"/>
      <c r="KO69" s="54"/>
      <c r="KP69" s="54"/>
      <c r="KQ69" s="54"/>
      <c r="KR69" s="54"/>
      <c r="KS69" s="54"/>
      <c r="KT69" s="54"/>
      <c r="KU69" s="54"/>
      <c r="KV69" s="54"/>
      <c r="KW69" s="54"/>
      <c r="KX69" s="54"/>
      <c r="KY69" s="54"/>
      <c r="KZ69" s="54"/>
      <c r="LA69" s="54"/>
      <c r="LB69" s="54"/>
      <c r="LC69" s="54"/>
      <c r="LD69" s="54"/>
      <c r="LE69" s="54"/>
      <c r="LF69" s="54"/>
      <c r="LG69" s="54"/>
      <c r="LH69" s="54"/>
      <c r="LI69" s="54"/>
      <c r="LJ69" s="54"/>
      <c r="LK69" s="54"/>
      <c r="LL69" s="54"/>
      <c r="LM69" s="54"/>
      <c r="LN69" s="54"/>
      <c r="LO69" s="54"/>
      <c r="LP69" s="54"/>
      <c r="LQ69" s="54"/>
      <c r="LR69" s="54"/>
      <c r="LS69" s="54"/>
      <c r="LT69" s="54"/>
      <c r="LU69" s="54"/>
      <c r="LV69" s="54"/>
      <c r="LW69" s="54"/>
      <c r="LX69" s="54"/>
      <c r="LY69" s="54"/>
      <c r="LZ69" s="54"/>
      <c r="MA69" s="54"/>
      <c r="MB69" s="54"/>
      <c r="MC69" s="54"/>
      <c r="MD69" s="54"/>
      <c r="ME69" s="54"/>
      <c r="MF69" s="54"/>
      <c r="MG69" s="54"/>
      <c r="MH69" s="54"/>
      <c r="MI69" s="54"/>
      <c r="MJ69" s="54"/>
      <c r="MK69" s="54"/>
      <c r="ML69" s="54"/>
      <c r="MM69" s="54"/>
      <c r="MN69" s="54"/>
      <c r="MO69" s="54"/>
      <c r="MP69" s="54"/>
      <c r="MQ69" s="54"/>
      <c r="MR69" s="54"/>
      <c r="MS69" s="54"/>
      <c r="MT69" s="54"/>
      <c r="MU69" s="54"/>
      <c r="MV69" s="54"/>
      <c r="MW69" s="54"/>
      <c r="MX69" s="54"/>
      <c r="MY69" s="54"/>
      <c r="MZ69" s="54"/>
      <c r="NA69" s="54"/>
      <c r="NB69" s="54"/>
      <c r="NC69" s="54"/>
      <c r="ND69" s="54"/>
      <c r="NE69" s="54"/>
      <c r="NF69" s="54"/>
      <c r="NG69" s="54"/>
      <c r="NH69" s="54"/>
      <c r="NI69" s="54"/>
      <c r="NJ69" s="54"/>
      <c r="NK69" s="54"/>
      <c r="NL69" s="54"/>
      <c r="NM69" s="54"/>
      <c r="NN69" s="54"/>
      <c r="NO69" s="54"/>
      <c r="NP69" s="54"/>
      <c r="NQ69" s="54"/>
      <c r="NR69" s="54"/>
      <c r="NS69" s="54"/>
      <c r="NT69" s="54"/>
      <c r="NU69" s="54"/>
      <c r="NV69" s="54"/>
      <c r="NW69" s="54"/>
      <c r="NX69" s="54"/>
    </row>
    <row r="70" spans="1:388" ht="30" customHeight="1">
      <c r="A70" s="148">
        <v>16</v>
      </c>
      <c r="B70" s="149">
        <v>30</v>
      </c>
      <c r="C70" s="51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52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52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52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52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52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52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52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52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52"/>
      <c r="NJ70" s="52"/>
      <c r="NK70" s="52"/>
      <c r="NL70" s="52"/>
      <c r="NM70" s="52"/>
      <c r="NN70" s="52"/>
      <c r="NO70" s="52"/>
      <c r="NP70" s="52"/>
      <c r="NQ70" s="52"/>
      <c r="NR70" s="52"/>
      <c r="NS70" s="52"/>
      <c r="NT70" s="52"/>
      <c r="NU70" s="52"/>
      <c r="NV70" s="52"/>
      <c r="NW70" s="52"/>
      <c r="NX70" s="52"/>
    </row>
    <row r="71" spans="1:388" ht="30" customHeight="1">
      <c r="A71" s="148"/>
      <c r="B71" s="150"/>
      <c r="C71" s="53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  <c r="CM71" s="54"/>
      <c r="CN71" s="54"/>
      <c r="CO71" s="54"/>
      <c r="CP71" s="54"/>
      <c r="CQ71" s="54"/>
      <c r="CR71" s="54"/>
      <c r="CS71" s="54"/>
      <c r="CT71" s="54"/>
      <c r="CU71" s="54"/>
      <c r="CV71" s="54"/>
      <c r="CW71" s="54"/>
      <c r="CX71" s="54"/>
      <c r="CY71" s="54"/>
      <c r="CZ71" s="54"/>
      <c r="DA71" s="54"/>
      <c r="DB71" s="54"/>
      <c r="DC71" s="54"/>
      <c r="DD71" s="54"/>
      <c r="DE71" s="54"/>
      <c r="DF71" s="54"/>
      <c r="DG71" s="54"/>
      <c r="DH71" s="54"/>
      <c r="DI71" s="54"/>
      <c r="DJ71" s="54"/>
      <c r="DK71" s="54"/>
      <c r="DL71" s="54"/>
      <c r="DM71" s="54"/>
      <c r="DN71" s="54"/>
      <c r="DO71" s="54"/>
      <c r="DP71" s="54"/>
      <c r="DQ71" s="54"/>
      <c r="DR71" s="54"/>
      <c r="DS71" s="54"/>
      <c r="DT71" s="54"/>
      <c r="DU71" s="54"/>
      <c r="DV71" s="54"/>
      <c r="DW71" s="54"/>
      <c r="DX71" s="54"/>
      <c r="DY71" s="54"/>
      <c r="DZ71" s="54"/>
      <c r="EA71" s="54"/>
      <c r="EB71" s="54"/>
      <c r="EC71" s="54"/>
      <c r="ED71" s="54"/>
      <c r="EE71" s="54"/>
      <c r="EF71" s="54"/>
      <c r="EG71" s="54"/>
      <c r="EH71" s="54"/>
      <c r="EI71" s="54"/>
      <c r="EJ71" s="54"/>
      <c r="EK71" s="54"/>
      <c r="EL71" s="54"/>
      <c r="EM71" s="54"/>
      <c r="EN71" s="54"/>
      <c r="EO71" s="54"/>
      <c r="EP71" s="54"/>
      <c r="EQ71" s="54"/>
      <c r="ER71" s="54"/>
      <c r="ES71" s="54"/>
      <c r="ET71" s="54"/>
      <c r="EU71" s="54"/>
      <c r="EV71" s="54"/>
      <c r="EW71" s="54"/>
      <c r="EX71" s="54"/>
      <c r="EY71" s="54"/>
      <c r="EZ71" s="54"/>
      <c r="FA71" s="54"/>
      <c r="FB71" s="54"/>
      <c r="FC71" s="54"/>
      <c r="FD71" s="54"/>
      <c r="FE71" s="54"/>
      <c r="FF71" s="54"/>
      <c r="FG71" s="54"/>
      <c r="FH71" s="54"/>
      <c r="FI71" s="54"/>
      <c r="FJ71" s="54"/>
      <c r="FK71" s="54"/>
      <c r="FL71" s="54"/>
      <c r="FM71" s="54"/>
      <c r="FN71" s="54"/>
      <c r="FO71" s="54"/>
      <c r="FP71" s="54"/>
      <c r="FQ71" s="54"/>
      <c r="FR71" s="54"/>
      <c r="FS71" s="54"/>
      <c r="FT71" s="54"/>
      <c r="FU71" s="54"/>
      <c r="FV71" s="54"/>
      <c r="FW71" s="54"/>
      <c r="FX71" s="54"/>
      <c r="FY71" s="54"/>
      <c r="FZ71" s="54"/>
      <c r="GA71" s="54"/>
      <c r="GB71" s="54"/>
      <c r="GC71" s="54"/>
      <c r="GD71" s="54"/>
      <c r="GE71" s="54"/>
      <c r="GF71" s="54"/>
      <c r="GG71" s="54"/>
      <c r="GH71" s="54"/>
      <c r="GI71" s="54"/>
      <c r="GJ71" s="54"/>
      <c r="GK71" s="54"/>
      <c r="GL71" s="54"/>
      <c r="GM71" s="54"/>
      <c r="GN71" s="54"/>
      <c r="GO71" s="54"/>
      <c r="GP71" s="54"/>
      <c r="GQ71" s="54"/>
      <c r="GR71" s="54"/>
      <c r="GS71" s="54"/>
      <c r="GT71" s="54"/>
      <c r="GU71" s="54"/>
      <c r="GV71" s="54"/>
      <c r="GW71" s="54"/>
      <c r="GX71" s="54"/>
      <c r="GY71" s="54"/>
      <c r="GZ71" s="54"/>
      <c r="HA71" s="54"/>
      <c r="HB71" s="54"/>
      <c r="HC71" s="54"/>
      <c r="HD71" s="54"/>
      <c r="HE71" s="54"/>
      <c r="HF71" s="54"/>
      <c r="HG71" s="54"/>
      <c r="HH71" s="54"/>
      <c r="HI71" s="54"/>
      <c r="HJ71" s="54"/>
      <c r="HK71" s="54"/>
      <c r="HL71" s="54"/>
      <c r="HM71" s="54"/>
      <c r="HN71" s="54"/>
      <c r="HO71" s="54"/>
      <c r="HP71" s="54"/>
      <c r="HQ71" s="54"/>
      <c r="HR71" s="54"/>
      <c r="HS71" s="54"/>
      <c r="HT71" s="54"/>
      <c r="HU71" s="54"/>
      <c r="HV71" s="54"/>
      <c r="HW71" s="54"/>
      <c r="HX71" s="54"/>
      <c r="HY71" s="54"/>
      <c r="HZ71" s="54"/>
      <c r="IA71" s="54"/>
      <c r="IB71" s="54"/>
      <c r="IC71" s="54"/>
      <c r="ID71" s="54"/>
      <c r="IE71" s="54"/>
      <c r="IF71" s="54"/>
      <c r="IG71" s="54"/>
      <c r="IH71" s="54"/>
      <c r="II71" s="54"/>
      <c r="IJ71" s="54"/>
      <c r="IK71" s="54"/>
      <c r="IL71" s="54"/>
      <c r="IM71" s="54"/>
      <c r="IN71" s="54"/>
      <c r="IO71" s="54"/>
      <c r="IP71" s="54"/>
      <c r="IQ71" s="54"/>
      <c r="IR71" s="54"/>
      <c r="IS71" s="54"/>
      <c r="IT71" s="54"/>
      <c r="IU71" s="54"/>
      <c r="IV71" s="54"/>
      <c r="IW71" s="54"/>
      <c r="IX71" s="54"/>
      <c r="IY71" s="54"/>
      <c r="IZ71" s="54"/>
      <c r="JA71" s="54"/>
      <c r="JB71" s="54"/>
      <c r="JC71" s="54"/>
      <c r="JD71" s="54"/>
      <c r="JE71" s="54"/>
      <c r="JF71" s="54"/>
      <c r="JG71" s="54"/>
      <c r="JH71" s="54"/>
      <c r="JI71" s="54"/>
      <c r="JJ71" s="54"/>
      <c r="JK71" s="54"/>
      <c r="JL71" s="54"/>
      <c r="JM71" s="54"/>
      <c r="JN71" s="54"/>
      <c r="JO71" s="54"/>
      <c r="JP71" s="54"/>
      <c r="JQ71" s="54"/>
      <c r="JR71" s="54"/>
      <c r="JS71" s="54"/>
      <c r="JT71" s="54"/>
      <c r="JU71" s="54"/>
      <c r="JV71" s="54"/>
      <c r="JW71" s="54"/>
      <c r="JX71" s="54"/>
      <c r="JY71" s="54"/>
      <c r="JZ71" s="54"/>
      <c r="KA71" s="54"/>
      <c r="KB71" s="54"/>
      <c r="KC71" s="54"/>
      <c r="KD71" s="54"/>
      <c r="KE71" s="54"/>
      <c r="KF71" s="54"/>
      <c r="KG71" s="54"/>
      <c r="KH71" s="54"/>
      <c r="KI71" s="54"/>
      <c r="KJ71" s="54"/>
      <c r="KK71" s="54"/>
      <c r="KL71" s="54"/>
      <c r="KM71" s="54"/>
      <c r="KN71" s="54"/>
      <c r="KO71" s="54"/>
      <c r="KP71" s="54"/>
      <c r="KQ71" s="54"/>
      <c r="KR71" s="54"/>
      <c r="KS71" s="54"/>
      <c r="KT71" s="54"/>
      <c r="KU71" s="54"/>
      <c r="KV71" s="54"/>
      <c r="KW71" s="54"/>
      <c r="KX71" s="54"/>
      <c r="KY71" s="54"/>
      <c r="KZ71" s="54"/>
      <c r="LA71" s="54"/>
      <c r="LB71" s="54"/>
      <c r="LC71" s="54"/>
      <c r="LD71" s="54"/>
      <c r="LE71" s="54"/>
      <c r="LF71" s="54"/>
      <c r="LG71" s="54"/>
      <c r="LH71" s="54"/>
      <c r="LI71" s="54"/>
      <c r="LJ71" s="54"/>
      <c r="LK71" s="54"/>
      <c r="LL71" s="54"/>
      <c r="LM71" s="54"/>
      <c r="LN71" s="54"/>
      <c r="LO71" s="54"/>
      <c r="LP71" s="54"/>
      <c r="LQ71" s="54"/>
      <c r="LR71" s="54"/>
      <c r="LS71" s="54"/>
      <c r="LT71" s="54"/>
      <c r="LU71" s="54"/>
      <c r="LV71" s="54"/>
      <c r="LW71" s="54"/>
      <c r="LX71" s="54"/>
      <c r="LY71" s="54"/>
      <c r="LZ71" s="54"/>
      <c r="MA71" s="54"/>
      <c r="MB71" s="54"/>
      <c r="MC71" s="54"/>
      <c r="MD71" s="54"/>
      <c r="ME71" s="54"/>
      <c r="MF71" s="54"/>
      <c r="MG71" s="54"/>
      <c r="MH71" s="54"/>
      <c r="MI71" s="54"/>
      <c r="MJ71" s="54"/>
      <c r="MK71" s="54"/>
      <c r="ML71" s="54"/>
      <c r="MM71" s="54"/>
      <c r="MN71" s="54"/>
      <c r="MO71" s="54"/>
      <c r="MP71" s="54"/>
      <c r="MQ71" s="54"/>
      <c r="MR71" s="54"/>
      <c r="MS71" s="54"/>
      <c r="MT71" s="54"/>
      <c r="MU71" s="54"/>
      <c r="MV71" s="54"/>
      <c r="MW71" s="54"/>
      <c r="MX71" s="54"/>
      <c r="MY71" s="54"/>
      <c r="MZ71" s="54"/>
      <c r="NA71" s="54"/>
      <c r="NB71" s="54"/>
      <c r="NC71" s="54"/>
      <c r="ND71" s="54"/>
      <c r="NE71" s="54"/>
      <c r="NF71" s="54"/>
      <c r="NG71" s="54"/>
      <c r="NH71" s="54"/>
      <c r="NI71" s="54"/>
      <c r="NJ71" s="54"/>
      <c r="NK71" s="54"/>
      <c r="NL71" s="54"/>
      <c r="NM71" s="54"/>
      <c r="NN71" s="54"/>
      <c r="NO71" s="54"/>
      <c r="NP71" s="54"/>
      <c r="NQ71" s="54"/>
      <c r="NR71" s="54"/>
      <c r="NS71" s="54"/>
      <c r="NT71" s="54"/>
      <c r="NU71" s="54"/>
      <c r="NV71" s="54"/>
      <c r="NW71" s="54"/>
      <c r="NX71" s="54"/>
    </row>
    <row r="72" spans="1:388" ht="30" customHeight="1">
      <c r="A72" s="151" t="s">
        <v>55</v>
      </c>
      <c r="B72" s="149" t="s">
        <v>46</v>
      </c>
      <c r="C72" s="51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52"/>
      <c r="DW72" s="52"/>
      <c r="DX72" s="52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52"/>
      <c r="FB72" s="52"/>
      <c r="FC72" s="52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52"/>
      <c r="GF72" s="52"/>
      <c r="GG72" s="52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52"/>
      <c r="HK72" s="52"/>
      <c r="HL72" s="52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52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52"/>
      <c r="JT72" s="52"/>
      <c r="JU72" s="52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52"/>
      <c r="KY72" s="52"/>
      <c r="KZ72" s="52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52"/>
      <c r="MC72" s="52"/>
      <c r="MD72" s="52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52"/>
      <c r="NI72" s="52"/>
      <c r="NJ72" s="52"/>
      <c r="NK72" s="52"/>
      <c r="NL72" s="52"/>
      <c r="NM72" s="52"/>
      <c r="NN72" s="52"/>
      <c r="NO72" s="52"/>
      <c r="NP72" s="52"/>
      <c r="NQ72" s="52"/>
      <c r="NR72" s="52"/>
      <c r="NS72" s="52"/>
      <c r="NT72" s="52"/>
      <c r="NU72" s="52"/>
      <c r="NV72" s="52"/>
      <c r="NW72" s="52"/>
      <c r="NX72" s="52"/>
    </row>
    <row r="73" spans="1:388" ht="30" customHeight="1">
      <c r="A73" s="151"/>
      <c r="B73" s="150"/>
      <c r="C73" s="53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  <c r="CM73" s="54"/>
      <c r="CN73" s="54"/>
      <c r="CO73" s="54"/>
      <c r="CP73" s="54"/>
      <c r="CQ73" s="54"/>
      <c r="CR73" s="54"/>
      <c r="CS73" s="54"/>
      <c r="CT73" s="54"/>
      <c r="CU73" s="54"/>
      <c r="CV73" s="54"/>
      <c r="CW73" s="54"/>
      <c r="CX73" s="54"/>
      <c r="CY73" s="54"/>
      <c r="CZ73" s="54"/>
      <c r="DA73" s="54"/>
      <c r="DB73" s="54"/>
      <c r="DC73" s="54"/>
      <c r="DD73" s="54"/>
      <c r="DE73" s="54"/>
      <c r="DF73" s="54"/>
      <c r="DG73" s="54"/>
      <c r="DH73" s="54"/>
      <c r="DI73" s="54"/>
      <c r="DJ73" s="54"/>
      <c r="DK73" s="54"/>
      <c r="DL73" s="54"/>
      <c r="DM73" s="54"/>
      <c r="DN73" s="54"/>
      <c r="DO73" s="54"/>
      <c r="DP73" s="54"/>
      <c r="DQ73" s="54"/>
      <c r="DR73" s="54"/>
      <c r="DS73" s="54"/>
      <c r="DT73" s="54"/>
      <c r="DU73" s="54"/>
      <c r="DV73" s="54"/>
      <c r="DW73" s="54"/>
      <c r="DX73" s="54"/>
      <c r="DY73" s="54"/>
      <c r="DZ73" s="54"/>
      <c r="EA73" s="54"/>
      <c r="EB73" s="54"/>
      <c r="EC73" s="54"/>
      <c r="ED73" s="54"/>
      <c r="EE73" s="54"/>
      <c r="EF73" s="54"/>
      <c r="EG73" s="54"/>
      <c r="EH73" s="54"/>
      <c r="EI73" s="54"/>
      <c r="EJ73" s="54"/>
      <c r="EK73" s="54"/>
      <c r="EL73" s="54"/>
      <c r="EM73" s="54"/>
      <c r="EN73" s="54"/>
      <c r="EO73" s="54"/>
      <c r="EP73" s="54"/>
      <c r="EQ73" s="54"/>
      <c r="ER73" s="54"/>
      <c r="ES73" s="54"/>
      <c r="ET73" s="54"/>
      <c r="EU73" s="54"/>
      <c r="EV73" s="54"/>
      <c r="EW73" s="54"/>
      <c r="EX73" s="54"/>
      <c r="EY73" s="54"/>
      <c r="EZ73" s="54"/>
      <c r="FA73" s="54"/>
      <c r="FB73" s="54"/>
      <c r="FC73" s="54"/>
      <c r="FD73" s="54"/>
      <c r="FE73" s="54"/>
      <c r="FF73" s="54"/>
      <c r="FG73" s="54"/>
      <c r="FH73" s="54"/>
      <c r="FI73" s="54"/>
      <c r="FJ73" s="54"/>
      <c r="FK73" s="54"/>
      <c r="FL73" s="54"/>
      <c r="FM73" s="54"/>
      <c r="FN73" s="54"/>
      <c r="FO73" s="54"/>
      <c r="FP73" s="54"/>
      <c r="FQ73" s="54"/>
      <c r="FR73" s="54"/>
      <c r="FS73" s="54"/>
      <c r="FT73" s="54"/>
      <c r="FU73" s="54"/>
      <c r="FV73" s="54"/>
      <c r="FW73" s="54"/>
      <c r="FX73" s="54"/>
      <c r="FY73" s="54"/>
      <c r="FZ73" s="54"/>
      <c r="GA73" s="54"/>
      <c r="GB73" s="54"/>
      <c r="GC73" s="54"/>
      <c r="GD73" s="54"/>
      <c r="GE73" s="54"/>
      <c r="GF73" s="54"/>
      <c r="GG73" s="54"/>
      <c r="GH73" s="54"/>
      <c r="GI73" s="54"/>
      <c r="GJ73" s="54"/>
      <c r="GK73" s="54"/>
      <c r="GL73" s="54"/>
      <c r="GM73" s="54"/>
      <c r="GN73" s="54"/>
      <c r="GO73" s="54"/>
      <c r="GP73" s="54"/>
      <c r="GQ73" s="54"/>
      <c r="GR73" s="54"/>
      <c r="GS73" s="54"/>
      <c r="GT73" s="54"/>
      <c r="GU73" s="54"/>
      <c r="GV73" s="54"/>
      <c r="GW73" s="54"/>
      <c r="GX73" s="54"/>
      <c r="GY73" s="54"/>
      <c r="GZ73" s="54"/>
      <c r="HA73" s="54"/>
      <c r="HB73" s="54"/>
      <c r="HC73" s="54"/>
      <c r="HD73" s="54"/>
      <c r="HE73" s="54"/>
      <c r="HF73" s="54"/>
      <c r="HG73" s="54"/>
      <c r="HH73" s="54"/>
      <c r="HI73" s="54"/>
      <c r="HJ73" s="54"/>
      <c r="HK73" s="54"/>
      <c r="HL73" s="54"/>
      <c r="HM73" s="54"/>
      <c r="HN73" s="54"/>
      <c r="HO73" s="54"/>
      <c r="HP73" s="54"/>
      <c r="HQ73" s="54"/>
      <c r="HR73" s="54"/>
      <c r="HS73" s="54"/>
      <c r="HT73" s="54"/>
      <c r="HU73" s="54"/>
      <c r="HV73" s="54"/>
      <c r="HW73" s="54"/>
      <c r="HX73" s="54"/>
      <c r="HY73" s="54"/>
      <c r="HZ73" s="54"/>
      <c r="IA73" s="54"/>
      <c r="IB73" s="54"/>
      <c r="IC73" s="54"/>
      <c r="ID73" s="54"/>
      <c r="IE73" s="54"/>
      <c r="IF73" s="54"/>
      <c r="IG73" s="54"/>
      <c r="IH73" s="54"/>
      <c r="II73" s="54"/>
      <c r="IJ73" s="54"/>
      <c r="IK73" s="54"/>
      <c r="IL73" s="54"/>
      <c r="IM73" s="54"/>
      <c r="IN73" s="54"/>
      <c r="IO73" s="54"/>
      <c r="IP73" s="54"/>
      <c r="IQ73" s="54"/>
      <c r="IR73" s="54"/>
      <c r="IS73" s="54"/>
      <c r="IT73" s="54"/>
      <c r="IU73" s="54"/>
      <c r="IV73" s="54"/>
      <c r="IW73" s="54"/>
      <c r="IX73" s="54"/>
      <c r="IY73" s="54"/>
      <c r="IZ73" s="54"/>
      <c r="JA73" s="54"/>
      <c r="JB73" s="54"/>
      <c r="JC73" s="54"/>
      <c r="JD73" s="54"/>
      <c r="JE73" s="54"/>
      <c r="JF73" s="54"/>
      <c r="JG73" s="54"/>
      <c r="JH73" s="54"/>
      <c r="JI73" s="54"/>
      <c r="JJ73" s="54"/>
      <c r="JK73" s="54"/>
      <c r="JL73" s="54"/>
      <c r="JM73" s="54"/>
      <c r="JN73" s="54"/>
      <c r="JO73" s="54"/>
      <c r="JP73" s="54"/>
      <c r="JQ73" s="54"/>
      <c r="JR73" s="54"/>
      <c r="JS73" s="54"/>
      <c r="JT73" s="54"/>
      <c r="JU73" s="54"/>
      <c r="JV73" s="54"/>
      <c r="JW73" s="54"/>
      <c r="JX73" s="54"/>
      <c r="JY73" s="54"/>
      <c r="JZ73" s="54"/>
      <c r="KA73" s="54"/>
      <c r="KB73" s="54"/>
      <c r="KC73" s="54"/>
      <c r="KD73" s="54"/>
      <c r="KE73" s="54"/>
      <c r="KF73" s="54"/>
      <c r="KG73" s="54"/>
      <c r="KH73" s="54"/>
      <c r="KI73" s="54"/>
      <c r="KJ73" s="54"/>
      <c r="KK73" s="54"/>
      <c r="KL73" s="54"/>
      <c r="KM73" s="54"/>
      <c r="KN73" s="54"/>
      <c r="KO73" s="54"/>
      <c r="KP73" s="54"/>
      <c r="KQ73" s="54"/>
      <c r="KR73" s="54"/>
      <c r="KS73" s="54"/>
      <c r="KT73" s="54"/>
      <c r="KU73" s="54"/>
      <c r="KV73" s="54"/>
      <c r="KW73" s="54"/>
      <c r="KX73" s="54"/>
      <c r="KY73" s="54"/>
      <c r="KZ73" s="54"/>
      <c r="LA73" s="54"/>
      <c r="LB73" s="54"/>
      <c r="LC73" s="54"/>
      <c r="LD73" s="54"/>
      <c r="LE73" s="54"/>
      <c r="LF73" s="54"/>
      <c r="LG73" s="54"/>
      <c r="LH73" s="54"/>
      <c r="LI73" s="54"/>
      <c r="LJ73" s="54"/>
      <c r="LK73" s="54"/>
      <c r="LL73" s="54"/>
      <c r="LM73" s="54"/>
      <c r="LN73" s="54"/>
      <c r="LO73" s="54"/>
      <c r="LP73" s="54"/>
      <c r="LQ73" s="54"/>
      <c r="LR73" s="54"/>
      <c r="LS73" s="54"/>
      <c r="LT73" s="54"/>
      <c r="LU73" s="54"/>
      <c r="LV73" s="54"/>
      <c r="LW73" s="54"/>
      <c r="LX73" s="54"/>
      <c r="LY73" s="54"/>
      <c r="LZ73" s="54"/>
      <c r="MA73" s="54"/>
      <c r="MB73" s="54"/>
      <c r="MC73" s="54"/>
      <c r="MD73" s="54"/>
      <c r="ME73" s="54"/>
      <c r="MF73" s="54"/>
      <c r="MG73" s="54"/>
      <c r="MH73" s="54"/>
      <c r="MI73" s="54"/>
      <c r="MJ73" s="54"/>
      <c r="MK73" s="54"/>
      <c r="ML73" s="54"/>
      <c r="MM73" s="54"/>
      <c r="MN73" s="54"/>
      <c r="MO73" s="54"/>
      <c r="MP73" s="54"/>
      <c r="MQ73" s="54"/>
      <c r="MR73" s="54"/>
      <c r="MS73" s="54"/>
      <c r="MT73" s="54"/>
      <c r="MU73" s="54"/>
      <c r="MV73" s="54"/>
      <c r="MW73" s="54"/>
      <c r="MX73" s="54"/>
      <c r="MY73" s="54"/>
      <c r="MZ73" s="54"/>
      <c r="NA73" s="54"/>
      <c r="NB73" s="54"/>
      <c r="NC73" s="54"/>
      <c r="ND73" s="54"/>
      <c r="NE73" s="54"/>
      <c r="NF73" s="54"/>
      <c r="NG73" s="54"/>
      <c r="NH73" s="54"/>
      <c r="NI73" s="54"/>
      <c r="NJ73" s="54"/>
      <c r="NK73" s="54"/>
      <c r="NL73" s="54"/>
      <c r="NM73" s="54"/>
      <c r="NN73" s="54"/>
      <c r="NO73" s="54"/>
      <c r="NP73" s="54"/>
      <c r="NQ73" s="54"/>
      <c r="NR73" s="54"/>
      <c r="NS73" s="54"/>
      <c r="NT73" s="54"/>
      <c r="NU73" s="54"/>
      <c r="NV73" s="54"/>
      <c r="NW73" s="54"/>
      <c r="NX73" s="54"/>
    </row>
    <row r="74" spans="1:388" ht="30" customHeight="1">
      <c r="A74" s="148">
        <v>17</v>
      </c>
      <c r="B74" s="149">
        <v>30</v>
      </c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52"/>
      <c r="DW74" s="52"/>
      <c r="DX74" s="52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52"/>
      <c r="FB74" s="52"/>
      <c r="FC74" s="52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52"/>
      <c r="GF74" s="52"/>
      <c r="GG74" s="52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52"/>
      <c r="HK74" s="52"/>
      <c r="HL74" s="52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52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52"/>
      <c r="JT74" s="52"/>
      <c r="JU74" s="52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52"/>
      <c r="KY74" s="52"/>
      <c r="KZ74" s="52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52"/>
      <c r="MC74" s="52"/>
      <c r="MD74" s="52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52"/>
      <c r="NI74" s="52"/>
      <c r="NJ74" s="52"/>
      <c r="NK74" s="52"/>
      <c r="NL74" s="52"/>
      <c r="NM74" s="52"/>
      <c r="NN74" s="52"/>
      <c r="NO74" s="52"/>
      <c r="NP74" s="52"/>
      <c r="NQ74" s="52"/>
      <c r="NR74" s="52"/>
      <c r="NS74" s="52"/>
      <c r="NT74" s="52"/>
      <c r="NU74" s="52"/>
      <c r="NV74" s="52"/>
      <c r="NW74" s="52"/>
      <c r="NX74" s="52"/>
    </row>
    <row r="75" spans="1:388" ht="30" customHeight="1">
      <c r="A75" s="148"/>
      <c r="B75" s="150"/>
      <c r="C75" s="53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  <c r="CM75" s="54"/>
      <c r="CN75" s="54"/>
      <c r="CO75" s="54"/>
      <c r="CP75" s="54"/>
      <c r="CQ75" s="54"/>
      <c r="CR75" s="54"/>
      <c r="CS75" s="54"/>
      <c r="CT75" s="54"/>
      <c r="CU75" s="54"/>
      <c r="CV75" s="54"/>
      <c r="CW75" s="54"/>
      <c r="CX75" s="54"/>
      <c r="CY75" s="54"/>
      <c r="CZ75" s="54"/>
      <c r="DA75" s="54"/>
      <c r="DB75" s="54"/>
      <c r="DC75" s="54"/>
      <c r="DD75" s="54"/>
      <c r="DE75" s="54"/>
      <c r="DF75" s="54"/>
      <c r="DG75" s="54"/>
      <c r="DH75" s="54"/>
      <c r="DI75" s="54"/>
      <c r="DJ75" s="54"/>
      <c r="DK75" s="54"/>
      <c r="DL75" s="54"/>
      <c r="DM75" s="54"/>
      <c r="DN75" s="54"/>
      <c r="DO75" s="54"/>
      <c r="DP75" s="54"/>
      <c r="DQ75" s="54"/>
      <c r="DR75" s="54"/>
      <c r="DS75" s="54"/>
      <c r="DT75" s="54"/>
      <c r="DU75" s="54"/>
      <c r="DV75" s="54"/>
      <c r="DW75" s="54"/>
      <c r="DX75" s="54"/>
      <c r="DY75" s="54"/>
      <c r="DZ75" s="54"/>
      <c r="EA75" s="54"/>
      <c r="EB75" s="54"/>
      <c r="EC75" s="54"/>
      <c r="ED75" s="54"/>
      <c r="EE75" s="54"/>
      <c r="EF75" s="54"/>
      <c r="EG75" s="54"/>
      <c r="EH75" s="54"/>
      <c r="EI75" s="54"/>
      <c r="EJ75" s="54"/>
      <c r="EK75" s="54"/>
      <c r="EL75" s="54"/>
      <c r="EM75" s="54"/>
      <c r="EN75" s="54"/>
      <c r="EO75" s="54"/>
      <c r="EP75" s="54"/>
      <c r="EQ75" s="54"/>
      <c r="ER75" s="54"/>
      <c r="ES75" s="54"/>
      <c r="ET75" s="54"/>
      <c r="EU75" s="54"/>
      <c r="EV75" s="54"/>
      <c r="EW75" s="54"/>
      <c r="EX75" s="54"/>
      <c r="EY75" s="54"/>
      <c r="EZ75" s="54"/>
      <c r="FA75" s="54"/>
      <c r="FB75" s="54"/>
      <c r="FC75" s="54"/>
      <c r="FD75" s="54"/>
      <c r="FE75" s="54"/>
      <c r="FF75" s="54"/>
      <c r="FG75" s="54"/>
      <c r="FH75" s="54"/>
      <c r="FI75" s="54"/>
      <c r="FJ75" s="54"/>
      <c r="FK75" s="54"/>
      <c r="FL75" s="54"/>
      <c r="FM75" s="54"/>
      <c r="FN75" s="54"/>
      <c r="FO75" s="54"/>
      <c r="FP75" s="54"/>
      <c r="FQ75" s="54"/>
      <c r="FR75" s="54"/>
      <c r="FS75" s="54"/>
      <c r="FT75" s="54"/>
      <c r="FU75" s="54"/>
      <c r="FV75" s="54"/>
      <c r="FW75" s="54"/>
      <c r="FX75" s="54"/>
      <c r="FY75" s="54"/>
      <c r="FZ75" s="54"/>
      <c r="GA75" s="54"/>
      <c r="GB75" s="54"/>
      <c r="GC75" s="54"/>
      <c r="GD75" s="54"/>
      <c r="GE75" s="54"/>
      <c r="GF75" s="54"/>
      <c r="GG75" s="54"/>
      <c r="GH75" s="54"/>
      <c r="GI75" s="54"/>
      <c r="GJ75" s="54"/>
      <c r="GK75" s="54"/>
      <c r="GL75" s="54"/>
      <c r="GM75" s="54"/>
      <c r="GN75" s="54"/>
      <c r="GO75" s="54"/>
      <c r="GP75" s="54"/>
      <c r="GQ75" s="54"/>
      <c r="GR75" s="54"/>
      <c r="GS75" s="54"/>
      <c r="GT75" s="54"/>
      <c r="GU75" s="54"/>
      <c r="GV75" s="54"/>
      <c r="GW75" s="54"/>
      <c r="GX75" s="54"/>
      <c r="GY75" s="54"/>
      <c r="GZ75" s="54"/>
      <c r="HA75" s="54"/>
      <c r="HB75" s="54"/>
      <c r="HC75" s="54"/>
      <c r="HD75" s="54"/>
      <c r="HE75" s="54"/>
      <c r="HF75" s="54"/>
      <c r="HG75" s="54"/>
      <c r="HH75" s="54"/>
      <c r="HI75" s="54"/>
      <c r="HJ75" s="54"/>
      <c r="HK75" s="54"/>
      <c r="HL75" s="54"/>
      <c r="HM75" s="54"/>
      <c r="HN75" s="54"/>
      <c r="HO75" s="54"/>
      <c r="HP75" s="54"/>
      <c r="HQ75" s="54"/>
      <c r="HR75" s="54"/>
      <c r="HS75" s="54"/>
      <c r="HT75" s="54"/>
      <c r="HU75" s="54"/>
      <c r="HV75" s="54"/>
      <c r="HW75" s="54"/>
      <c r="HX75" s="54"/>
      <c r="HY75" s="54"/>
      <c r="HZ75" s="54"/>
      <c r="IA75" s="54"/>
      <c r="IB75" s="54"/>
      <c r="IC75" s="54"/>
      <c r="ID75" s="54"/>
      <c r="IE75" s="54"/>
      <c r="IF75" s="54"/>
      <c r="IG75" s="54"/>
      <c r="IH75" s="54"/>
      <c r="II75" s="54"/>
      <c r="IJ75" s="54"/>
      <c r="IK75" s="54"/>
      <c r="IL75" s="54"/>
      <c r="IM75" s="54"/>
      <c r="IN75" s="54"/>
      <c r="IO75" s="54"/>
      <c r="IP75" s="54"/>
      <c r="IQ75" s="54"/>
      <c r="IR75" s="54"/>
      <c r="IS75" s="54"/>
      <c r="IT75" s="54"/>
      <c r="IU75" s="54"/>
      <c r="IV75" s="54"/>
      <c r="IW75" s="54"/>
      <c r="IX75" s="54"/>
      <c r="IY75" s="54"/>
      <c r="IZ75" s="54"/>
      <c r="JA75" s="54"/>
      <c r="JB75" s="54"/>
      <c r="JC75" s="54"/>
      <c r="JD75" s="54"/>
      <c r="JE75" s="54"/>
      <c r="JF75" s="54"/>
      <c r="JG75" s="54"/>
      <c r="JH75" s="54"/>
      <c r="JI75" s="54"/>
      <c r="JJ75" s="54"/>
      <c r="JK75" s="54"/>
      <c r="JL75" s="54"/>
      <c r="JM75" s="54"/>
      <c r="JN75" s="54"/>
      <c r="JO75" s="54"/>
      <c r="JP75" s="54"/>
      <c r="JQ75" s="54"/>
      <c r="JR75" s="54"/>
      <c r="JS75" s="54"/>
      <c r="JT75" s="54"/>
      <c r="JU75" s="54"/>
      <c r="JV75" s="54"/>
      <c r="JW75" s="54"/>
      <c r="JX75" s="54"/>
      <c r="JY75" s="54"/>
      <c r="JZ75" s="54"/>
      <c r="KA75" s="54"/>
      <c r="KB75" s="54"/>
      <c r="KC75" s="54"/>
      <c r="KD75" s="54"/>
      <c r="KE75" s="54"/>
      <c r="KF75" s="54"/>
      <c r="KG75" s="54"/>
      <c r="KH75" s="54"/>
      <c r="KI75" s="54"/>
      <c r="KJ75" s="54"/>
      <c r="KK75" s="54"/>
      <c r="KL75" s="54"/>
      <c r="KM75" s="54"/>
      <c r="KN75" s="54"/>
      <c r="KO75" s="54"/>
      <c r="KP75" s="54"/>
      <c r="KQ75" s="54"/>
      <c r="KR75" s="54"/>
      <c r="KS75" s="54"/>
      <c r="KT75" s="54"/>
      <c r="KU75" s="54"/>
      <c r="KV75" s="54"/>
      <c r="KW75" s="54"/>
      <c r="KX75" s="54"/>
      <c r="KY75" s="54"/>
      <c r="KZ75" s="54"/>
      <c r="LA75" s="54"/>
      <c r="LB75" s="54"/>
      <c r="LC75" s="54"/>
      <c r="LD75" s="54"/>
      <c r="LE75" s="54"/>
      <c r="LF75" s="54"/>
      <c r="LG75" s="54"/>
      <c r="LH75" s="54"/>
      <c r="LI75" s="54"/>
      <c r="LJ75" s="54"/>
      <c r="LK75" s="54"/>
      <c r="LL75" s="54"/>
      <c r="LM75" s="54"/>
      <c r="LN75" s="54"/>
      <c r="LO75" s="54"/>
      <c r="LP75" s="54"/>
      <c r="LQ75" s="54"/>
      <c r="LR75" s="54"/>
      <c r="LS75" s="54"/>
      <c r="LT75" s="54"/>
      <c r="LU75" s="54"/>
      <c r="LV75" s="54"/>
      <c r="LW75" s="54"/>
      <c r="LX75" s="54"/>
      <c r="LY75" s="54"/>
      <c r="LZ75" s="54"/>
      <c r="MA75" s="54"/>
      <c r="MB75" s="54"/>
      <c r="MC75" s="54"/>
      <c r="MD75" s="54"/>
      <c r="ME75" s="54"/>
      <c r="MF75" s="54"/>
      <c r="MG75" s="54"/>
      <c r="MH75" s="54"/>
      <c r="MI75" s="54"/>
      <c r="MJ75" s="54"/>
      <c r="MK75" s="54"/>
      <c r="ML75" s="54"/>
      <c r="MM75" s="54"/>
      <c r="MN75" s="54"/>
      <c r="MO75" s="54"/>
      <c r="MP75" s="54"/>
      <c r="MQ75" s="54"/>
      <c r="MR75" s="54"/>
      <c r="MS75" s="54"/>
      <c r="MT75" s="54"/>
      <c r="MU75" s="54"/>
      <c r="MV75" s="54"/>
      <c r="MW75" s="54"/>
      <c r="MX75" s="54"/>
      <c r="MY75" s="54"/>
      <c r="MZ75" s="54"/>
      <c r="NA75" s="54"/>
      <c r="NB75" s="54"/>
      <c r="NC75" s="54"/>
      <c r="ND75" s="54"/>
      <c r="NE75" s="54"/>
      <c r="NF75" s="54"/>
      <c r="NG75" s="54"/>
      <c r="NH75" s="54"/>
      <c r="NI75" s="54"/>
      <c r="NJ75" s="54"/>
      <c r="NK75" s="54"/>
      <c r="NL75" s="54"/>
      <c r="NM75" s="54"/>
      <c r="NN75" s="54"/>
      <c r="NO75" s="54"/>
      <c r="NP75" s="54"/>
      <c r="NQ75" s="54"/>
      <c r="NR75" s="54"/>
      <c r="NS75" s="54"/>
      <c r="NT75" s="54"/>
      <c r="NU75" s="54"/>
      <c r="NV75" s="54"/>
      <c r="NW75" s="54"/>
      <c r="NX75" s="54"/>
    </row>
    <row r="76" spans="1:388" ht="30" customHeight="1">
      <c r="A76" s="151" t="s">
        <v>56</v>
      </c>
      <c r="B76" s="149" t="s">
        <v>46</v>
      </c>
      <c r="C76" s="51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2"/>
      <c r="DW76" s="52"/>
      <c r="DX76" s="52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52"/>
      <c r="FB76" s="52"/>
      <c r="FC76" s="52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52"/>
      <c r="GF76" s="52"/>
      <c r="GG76" s="52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52"/>
      <c r="HK76" s="52"/>
      <c r="HL76" s="52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52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52"/>
      <c r="JT76" s="52"/>
      <c r="JU76" s="52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52"/>
      <c r="KY76" s="52"/>
      <c r="KZ76" s="52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52"/>
      <c r="MC76" s="52"/>
      <c r="MD76" s="52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52"/>
      <c r="NI76" s="52"/>
      <c r="NJ76" s="52"/>
      <c r="NK76" s="52"/>
      <c r="NL76" s="52"/>
      <c r="NM76" s="52"/>
      <c r="NN76" s="52"/>
      <c r="NO76" s="52"/>
      <c r="NP76" s="52"/>
      <c r="NQ76" s="52"/>
      <c r="NR76" s="52"/>
      <c r="NS76" s="52"/>
      <c r="NT76" s="52"/>
      <c r="NU76" s="52"/>
      <c r="NV76" s="52"/>
      <c r="NW76" s="52"/>
      <c r="NX76" s="52"/>
    </row>
    <row r="77" spans="1:388" ht="30" customHeight="1">
      <c r="A77" s="151"/>
      <c r="B77" s="150"/>
      <c r="C77" s="53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4"/>
      <c r="DB77" s="54"/>
      <c r="DC77" s="54"/>
      <c r="DD77" s="54"/>
      <c r="DE77" s="54"/>
      <c r="DF77" s="54"/>
      <c r="DG77" s="54"/>
      <c r="DH77" s="54"/>
      <c r="DI77" s="54"/>
      <c r="DJ77" s="54"/>
      <c r="DK77" s="54"/>
      <c r="DL77" s="54"/>
      <c r="DM77" s="54"/>
      <c r="DN77" s="54"/>
      <c r="DO77" s="54"/>
      <c r="DP77" s="54"/>
      <c r="DQ77" s="54"/>
      <c r="DR77" s="54"/>
      <c r="DS77" s="54"/>
      <c r="DT77" s="54"/>
      <c r="DU77" s="54"/>
      <c r="DV77" s="54"/>
      <c r="DW77" s="54"/>
      <c r="DX77" s="54"/>
      <c r="DY77" s="54"/>
      <c r="DZ77" s="54"/>
      <c r="EA77" s="54"/>
      <c r="EB77" s="54"/>
      <c r="EC77" s="54"/>
      <c r="ED77" s="54"/>
      <c r="EE77" s="54"/>
      <c r="EF77" s="54"/>
      <c r="EG77" s="54"/>
      <c r="EH77" s="54"/>
      <c r="EI77" s="54"/>
      <c r="EJ77" s="54"/>
      <c r="EK77" s="54"/>
      <c r="EL77" s="54"/>
      <c r="EM77" s="54"/>
      <c r="EN77" s="54"/>
      <c r="EO77" s="54"/>
      <c r="EP77" s="54"/>
      <c r="EQ77" s="54"/>
      <c r="ER77" s="54"/>
      <c r="ES77" s="54"/>
      <c r="ET77" s="54"/>
      <c r="EU77" s="54"/>
      <c r="EV77" s="54"/>
      <c r="EW77" s="54"/>
      <c r="EX77" s="54"/>
      <c r="EY77" s="54"/>
      <c r="EZ77" s="54"/>
      <c r="FA77" s="54"/>
      <c r="FB77" s="54"/>
      <c r="FC77" s="54"/>
      <c r="FD77" s="54"/>
      <c r="FE77" s="54"/>
      <c r="FF77" s="54"/>
      <c r="FG77" s="54"/>
      <c r="FH77" s="54"/>
      <c r="FI77" s="54"/>
      <c r="FJ77" s="54"/>
      <c r="FK77" s="54"/>
      <c r="FL77" s="54"/>
      <c r="FM77" s="54"/>
      <c r="FN77" s="54"/>
      <c r="FO77" s="54"/>
      <c r="FP77" s="54"/>
      <c r="FQ77" s="54"/>
      <c r="FR77" s="54"/>
      <c r="FS77" s="54"/>
      <c r="FT77" s="54"/>
      <c r="FU77" s="54"/>
      <c r="FV77" s="54"/>
      <c r="FW77" s="54"/>
      <c r="FX77" s="54"/>
      <c r="FY77" s="54"/>
      <c r="FZ77" s="54"/>
      <c r="GA77" s="54"/>
      <c r="GB77" s="54"/>
      <c r="GC77" s="54"/>
      <c r="GD77" s="54"/>
      <c r="GE77" s="54"/>
      <c r="GF77" s="54"/>
      <c r="GG77" s="54"/>
      <c r="GH77" s="54"/>
      <c r="GI77" s="54"/>
      <c r="GJ77" s="54"/>
      <c r="GK77" s="54"/>
      <c r="GL77" s="54"/>
      <c r="GM77" s="54"/>
      <c r="GN77" s="54"/>
      <c r="GO77" s="54"/>
      <c r="GP77" s="54"/>
      <c r="GQ77" s="54"/>
      <c r="GR77" s="54"/>
      <c r="GS77" s="54"/>
      <c r="GT77" s="54"/>
      <c r="GU77" s="54"/>
      <c r="GV77" s="54"/>
      <c r="GW77" s="54"/>
      <c r="GX77" s="54"/>
      <c r="GY77" s="54"/>
      <c r="GZ77" s="54"/>
      <c r="HA77" s="54"/>
      <c r="HB77" s="54"/>
      <c r="HC77" s="54"/>
      <c r="HD77" s="54"/>
      <c r="HE77" s="54"/>
      <c r="HF77" s="54"/>
      <c r="HG77" s="54"/>
      <c r="HH77" s="54"/>
      <c r="HI77" s="54"/>
      <c r="HJ77" s="54"/>
      <c r="HK77" s="54"/>
      <c r="HL77" s="54"/>
      <c r="HM77" s="54"/>
      <c r="HN77" s="54"/>
      <c r="HO77" s="54"/>
      <c r="HP77" s="54"/>
      <c r="HQ77" s="54"/>
      <c r="HR77" s="54"/>
      <c r="HS77" s="54"/>
      <c r="HT77" s="54"/>
      <c r="HU77" s="54"/>
      <c r="HV77" s="54"/>
      <c r="HW77" s="54"/>
      <c r="HX77" s="54"/>
      <c r="HY77" s="54"/>
      <c r="HZ77" s="54"/>
      <c r="IA77" s="54"/>
      <c r="IB77" s="54"/>
      <c r="IC77" s="54"/>
      <c r="ID77" s="54"/>
      <c r="IE77" s="54"/>
      <c r="IF77" s="54"/>
      <c r="IG77" s="54"/>
      <c r="IH77" s="54"/>
      <c r="II77" s="54"/>
      <c r="IJ77" s="54"/>
      <c r="IK77" s="54"/>
      <c r="IL77" s="54"/>
      <c r="IM77" s="54"/>
      <c r="IN77" s="54"/>
      <c r="IO77" s="54"/>
      <c r="IP77" s="54"/>
      <c r="IQ77" s="54"/>
      <c r="IR77" s="54"/>
      <c r="IS77" s="54"/>
      <c r="IT77" s="54"/>
      <c r="IU77" s="54"/>
      <c r="IV77" s="54"/>
      <c r="IW77" s="54"/>
      <c r="IX77" s="54"/>
      <c r="IY77" s="54"/>
      <c r="IZ77" s="54"/>
      <c r="JA77" s="54"/>
      <c r="JB77" s="54"/>
      <c r="JC77" s="54"/>
      <c r="JD77" s="54"/>
      <c r="JE77" s="54"/>
      <c r="JF77" s="54"/>
      <c r="JG77" s="54"/>
      <c r="JH77" s="54"/>
      <c r="JI77" s="54"/>
      <c r="JJ77" s="54"/>
      <c r="JK77" s="54"/>
      <c r="JL77" s="54"/>
      <c r="JM77" s="54"/>
      <c r="JN77" s="54"/>
      <c r="JO77" s="54"/>
      <c r="JP77" s="54"/>
      <c r="JQ77" s="54"/>
      <c r="JR77" s="54"/>
      <c r="JS77" s="54"/>
      <c r="JT77" s="54"/>
      <c r="JU77" s="54"/>
      <c r="JV77" s="54"/>
      <c r="JW77" s="54"/>
      <c r="JX77" s="54"/>
      <c r="JY77" s="54"/>
      <c r="JZ77" s="54"/>
      <c r="KA77" s="54"/>
      <c r="KB77" s="54"/>
      <c r="KC77" s="54"/>
      <c r="KD77" s="54"/>
      <c r="KE77" s="54"/>
      <c r="KF77" s="54"/>
      <c r="KG77" s="54"/>
      <c r="KH77" s="54"/>
      <c r="KI77" s="54"/>
      <c r="KJ77" s="54"/>
      <c r="KK77" s="54"/>
      <c r="KL77" s="54"/>
      <c r="KM77" s="54"/>
      <c r="KN77" s="54"/>
      <c r="KO77" s="54"/>
      <c r="KP77" s="54"/>
      <c r="KQ77" s="54"/>
      <c r="KR77" s="54"/>
      <c r="KS77" s="54"/>
      <c r="KT77" s="54"/>
      <c r="KU77" s="54"/>
      <c r="KV77" s="54"/>
      <c r="KW77" s="54"/>
      <c r="KX77" s="54"/>
      <c r="KY77" s="54"/>
      <c r="KZ77" s="54"/>
      <c r="LA77" s="54"/>
      <c r="LB77" s="54"/>
      <c r="LC77" s="54"/>
      <c r="LD77" s="54"/>
      <c r="LE77" s="54"/>
      <c r="LF77" s="54"/>
      <c r="LG77" s="54"/>
      <c r="LH77" s="54"/>
      <c r="LI77" s="54"/>
      <c r="LJ77" s="54"/>
      <c r="LK77" s="54"/>
      <c r="LL77" s="54"/>
      <c r="LM77" s="54"/>
      <c r="LN77" s="54"/>
      <c r="LO77" s="54"/>
      <c r="LP77" s="54"/>
      <c r="LQ77" s="54"/>
      <c r="LR77" s="54"/>
      <c r="LS77" s="54"/>
      <c r="LT77" s="54"/>
      <c r="LU77" s="54"/>
      <c r="LV77" s="54"/>
      <c r="LW77" s="54"/>
      <c r="LX77" s="54"/>
      <c r="LY77" s="54"/>
      <c r="LZ77" s="54"/>
      <c r="MA77" s="54"/>
      <c r="MB77" s="54"/>
      <c r="MC77" s="54"/>
      <c r="MD77" s="54"/>
      <c r="ME77" s="54"/>
      <c r="MF77" s="54"/>
      <c r="MG77" s="54"/>
      <c r="MH77" s="54"/>
      <c r="MI77" s="54"/>
      <c r="MJ77" s="54"/>
      <c r="MK77" s="54"/>
      <c r="ML77" s="54"/>
      <c r="MM77" s="54"/>
      <c r="MN77" s="54"/>
      <c r="MO77" s="54"/>
      <c r="MP77" s="54"/>
      <c r="MQ77" s="54"/>
      <c r="MR77" s="54"/>
      <c r="MS77" s="54"/>
      <c r="MT77" s="54"/>
      <c r="MU77" s="54"/>
      <c r="MV77" s="54"/>
      <c r="MW77" s="54"/>
      <c r="MX77" s="54"/>
      <c r="MY77" s="54"/>
      <c r="MZ77" s="54"/>
      <c r="NA77" s="54"/>
      <c r="NB77" s="54"/>
      <c r="NC77" s="54"/>
      <c r="ND77" s="54"/>
      <c r="NE77" s="54"/>
      <c r="NF77" s="54"/>
      <c r="NG77" s="54"/>
      <c r="NH77" s="54"/>
      <c r="NI77" s="54"/>
      <c r="NJ77" s="54"/>
      <c r="NK77" s="54"/>
      <c r="NL77" s="54"/>
      <c r="NM77" s="54"/>
      <c r="NN77" s="54"/>
      <c r="NO77" s="54"/>
      <c r="NP77" s="54"/>
      <c r="NQ77" s="54"/>
      <c r="NR77" s="54"/>
      <c r="NS77" s="54"/>
      <c r="NT77" s="54"/>
      <c r="NU77" s="54"/>
      <c r="NV77" s="54"/>
      <c r="NW77" s="54"/>
      <c r="NX77" s="54"/>
    </row>
    <row r="78" spans="1:388" ht="30" customHeight="1">
      <c r="A78" s="148">
        <v>18</v>
      </c>
      <c r="B78" s="149">
        <v>30</v>
      </c>
      <c r="C78" s="51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52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52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52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52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52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52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52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52"/>
      <c r="NJ78" s="52"/>
      <c r="NK78" s="52"/>
      <c r="NL78" s="52"/>
      <c r="NM78" s="52"/>
      <c r="NN78" s="52"/>
      <c r="NO78" s="52"/>
      <c r="NP78" s="52"/>
      <c r="NQ78" s="52"/>
      <c r="NR78" s="52"/>
      <c r="NS78" s="52"/>
      <c r="NT78" s="52"/>
      <c r="NU78" s="52"/>
      <c r="NV78" s="52"/>
      <c r="NW78" s="52"/>
      <c r="NX78" s="52"/>
    </row>
    <row r="79" spans="1:388" ht="30" customHeight="1">
      <c r="A79" s="148"/>
      <c r="B79" s="150"/>
      <c r="C79" s="53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  <c r="CM79" s="54"/>
      <c r="CN79" s="54"/>
      <c r="CO79" s="54"/>
      <c r="CP79" s="54"/>
      <c r="CQ79" s="54"/>
      <c r="CR79" s="54"/>
      <c r="CS79" s="54"/>
      <c r="CT79" s="54"/>
      <c r="CU79" s="54"/>
      <c r="CV79" s="54"/>
      <c r="CW79" s="54"/>
      <c r="CX79" s="54"/>
      <c r="CY79" s="54"/>
      <c r="CZ79" s="54"/>
      <c r="DA79" s="54"/>
      <c r="DB79" s="54"/>
      <c r="DC79" s="54"/>
      <c r="DD79" s="54"/>
      <c r="DE79" s="54"/>
      <c r="DF79" s="54"/>
      <c r="DG79" s="54"/>
      <c r="DH79" s="54"/>
      <c r="DI79" s="54"/>
      <c r="DJ79" s="54"/>
      <c r="DK79" s="54"/>
      <c r="DL79" s="54"/>
      <c r="DM79" s="54"/>
      <c r="DN79" s="54"/>
      <c r="DO79" s="54"/>
      <c r="DP79" s="54"/>
      <c r="DQ79" s="54"/>
      <c r="DR79" s="54"/>
      <c r="DS79" s="54"/>
      <c r="DT79" s="54"/>
      <c r="DU79" s="54"/>
      <c r="DV79" s="54"/>
      <c r="DW79" s="54"/>
      <c r="DX79" s="54"/>
      <c r="DY79" s="54"/>
      <c r="DZ79" s="54"/>
      <c r="EA79" s="54"/>
      <c r="EB79" s="54"/>
      <c r="EC79" s="54"/>
      <c r="ED79" s="54"/>
      <c r="EE79" s="54"/>
      <c r="EF79" s="54"/>
      <c r="EG79" s="54"/>
      <c r="EH79" s="54"/>
      <c r="EI79" s="54"/>
      <c r="EJ79" s="54"/>
      <c r="EK79" s="54"/>
      <c r="EL79" s="54"/>
      <c r="EM79" s="54"/>
      <c r="EN79" s="54"/>
      <c r="EO79" s="54"/>
      <c r="EP79" s="54"/>
      <c r="EQ79" s="54"/>
      <c r="ER79" s="54"/>
      <c r="ES79" s="54"/>
      <c r="ET79" s="54"/>
      <c r="EU79" s="54"/>
      <c r="EV79" s="54"/>
      <c r="EW79" s="54"/>
      <c r="EX79" s="54"/>
      <c r="EY79" s="54"/>
      <c r="EZ79" s="54"/>
      <c r="FA79" s="54"/>
      <c r="FB79" s="54"/>
      <c r="FC79" s="54"/>
      <c r="FD79" s="54"/>
      <c r="FE79" s="54"/>
      <c r="FF79" s="54"/>
      <c r="FG79" s="54"/>
      <c r="FH79" s="54"/>
      <c r="FI79" s="54"/>
      <c r="FJ79" s="54"/>
      <c r="FK79" s="54"/>
      <c r="FL79" s="54"/>
      <c r="FM79" s="54"/>
      <c r="FN79" s="54"/>
      <c r="FO79" s="54"/>
      <c r="FP79" s="54"/>
      <c r="FQ79" s="54"/>
      <c r="FR79" s="54"/>
      <c r="FS79" s="54"/>
      <c r="FT79" s="54"/>
      <c r="FU79" s="54"/>
      <c r="FV79" s="54"/>
      <c r="FW79" s="54"/>
      <c r="FX79" s="54"/>
      <c r="FY79" s="54"/>
      <c r="FZ79" s="54"/>
      <c r="GA79" s="54"/>
      <c r="GB79" s="54"/>
      <c r="GC79" s="54"/>
      <c r="GD79" s="54"/>
      <c r="GE79" s="54"/>
      <c r="GF79" s="54"/>
      <c r="GG79" s="54"/>
      <c r="GH79" s="54"/>
      <c r="GI79" s="54"/>
      <c r="GJ79" s="54"/>
      <c r="GK79" s="54"/>
      <c r="GL79" s="54"/>
      <c r="GM79" s="54"/>
      <c r="GN79" s="54"/>
      <c r="GO79" s="54"/>
      <c r="GP79" s="54"/>
      <c r="GQ79" s="54"/>
      <c r="GR79" s="54"/>
      <c r="GS79" s="54"/>
      <c r="GT79" s="54"/>
      <c r="GU79" s="54"/>
      <c r="GV79" s="54"/>
      <c r="GW79" s="54"/>
      <c r="GX79" s="54"/>
      <c r="GY79" s="54"/>
      <c r="GZ79" s="54"/>
      <c r="HA79" s="54"/>
      <c r="HB79" s="54"/>
      <c r="HC79" s="54"/>
      <c r="HD79" s="54"/>
      <c r="HE79" s="54"/>
      <c r="HF79" s="54"/>
      <c r="HG79" s="54"/>
      <c r="HH79" s="54"/>
      <c r="HI79" s="54"/>
      <c r="HJ79" s="54"/>
      <c r="HK79" s="54"/>
      <c r="HL79" s="54"/>
      <c r="HM79" s="54"/>
      <c r="HN79" s="54"/>
      <c r="HO79" s="54"/>
      <c r="HP79" s="54"/>
      <c r="HQ79" s="54"/>
      <c r="HR79" s="54"/>
      <c r="HS79" s="54"/>
      <c r="HT79" s="54"/>
      <c r="HU79" s="54"/>
      <c r="HV79" s="54"/>
      <c r="HW79" s="54"/>
      <c r="HX79" s="54"/>
      <c r="HY79" s="54"/>
      <c r="HZ79" s="54"/>
      <c r="IA79" s="54"/>
      <c r="IB79" s="54"/>
      <c r="IC79" s="54"/>
      <c r="ID79" s="54"/>
      <c r="IE79" s="54"/>
      <c r="IF79" s="54"/>
      <c r="IG79" s="54"/>
      <c r="IH79" s="54"/>
      <c r="II79" s="54"/>
      <c r="IJ79" s="54"/>
      <c r="IK79" s="54"/>
      <c r="IL79" s="54"/>
      <c r="IM79" s="54"/>
      <c r="IN79" s="54"/>
      <c r="IO79" s="54"/>
      <c r="IP79" s="54"/>
      <c r="IQ79" s="54"/>
      <c r="IR79" s="54"/>
      <c r="IS79" s="54"/>
      <c r="IT79" s="54"/>
      <c r="IU79" s="54"/>
      <c r="IV79" s="54"/>
      <c r="IW79" s="54"/>
      <c r="IX79" s="54"/>
      <c r="IY79" s="54"/>
      <c r="IZ79" s="54"/>
      <c r="JA79" s="54"/>
      <c r="JB79" s="54"/>
      <c r="JC79" s="54"/>
      <c r="JD79" s="54"/>
      <c r="JE79" s="54"/>
      <c r="JF79" s="54"/>
      <c r="JG79" s="54"/>
      <c r="JH79" s="54"/>
      <c r="JI79" s="54"/>
      <c r="JJ79" s="54"/>
      <c r="JK79" s="54"/>
      <c r="JL79" s="54"/>
      <c r="JM79" s="54"/>
      <c r="JN79" s="54"/>
      <c r="JO79" s="54"/>
      <c r="JP79" s="54"/>
      <c r="JQ79" s="54"/>
      <c r="JR79" s="54"/>
      <c r="JS79" s="54"/>
      <c r="JT79" s="54"/>
      <c r="JU79" s="54"/>
      <c r="JV79" s="54"/>
      <c r="JW79" s="54"/>
      <c r="JX79" s="54"/>
      <c r="JY79" s="54"/>
      <c r="JZ79" s="54"/>
      <c r="KA79" s="54"/>
      <c r="KB79" s="54"/>
      <c r="KC79" s="54"/>
      <c r="KD79" s="54"/>
      <c r="KE79" s="54"/>
      <c r="KF79" s="54"/>
      <c r="KG79" s="54"/>
      <c r="KH79" s="54"/>
      <c r="KI79" s="54"/>
      <c r="KJ79" s="54"/>
      <c r="KK79" s="54"/>
      <c r="KL79" s="54"/>
      <c r="KM79" s="54"/>
      <c r="KN79" s="54"/>
      <c r="KO79" s="54"/>
      <c r="KP79" s="54"/>
      <c r="KQ79" s="54"/>
      <c r="KR79" s="54"/>
      <c r="KS79" s="54"/>
      <c r="KT79" s="54"/>
      <c r="KU79" s="54"/>
      <c r="KV79" s="54"/>
      <c r="KW79" s="54"/>
      <c r="KX79" s="54"/>
      <c r="KY79" s="54"/>
      <c r="KZ79" s="54"/>
      <c r="LA79" s="54"/>
      <c r="LB79" s="54"/>
      <c r="LC79" s="54"/>
      <c r="LD79" s="54"/>
      <c r="LE79" s="54"/>
      <c r="LF79" s="54"/>
      <c r="LG79" s="54"/>
      <c r="LH79" s="54"/>
      <c r="LI79" s="54"/>
      <c r="LJ79" s="54"/>
      <c r="LK79" s="54"/>
      <c r="LL79" s="54"/>
      <c r="LM79" s="54"/>
      <c r="LN79" s="54"/>
      <c r="LO79" s="54"/>
      <c r="LP79" s="54"/>
      <c r="LQ79" s="54"/>
      <c r="LR79" s="54"/>
      <c r="LS79" s="54"/>
      <c r="LT79" s="54"/>
      <c r="LU79" s="54"/>
      <c r="LV79" s="54"/>
      <c r="LW79" s="54"/>
      <c r="LX79" s="54"/>
      <c r="LY79" s="54"/>
      <c r="LZ79" s="54"/>
      <c r="MA79" s="54"/>
      <c r="MB79" s="54"/>
      <c r="MC79" s="54"/>
      <c r="MD79" s="54"/>
      <c r="ME79" s="54"/>
      <c r="MF79" s="54"/>
      <c r="MG79" s="54"/>
      <c r="MH79" s="54"/>
      <c r="MI79" s="54"/>
      <c r="MJ79" s="54"/>
      <c r="MK79" s="54"/>
      <c r="ML79" s="54"/>
      <c r="MM79" s="54"/>
      <c r="MN79" s="54"/>
      <c r="MO79" s="54"/>
      <c r="MP79" s="54"/>
      <c r="MQ79" s="54"/>
      <c r="MR79" s="54"/>
      <c r="MS79" s="54"/>
      <c r="MT79" s="54"/>
      <c r="MU79" s="54"/>
      <c r="MV79" s="54"/>
      <c r="MW79" s="54"/>
      <c r="MX79" s="54"/>
      <c r="MY79" s="54"/>
      <c r="MZ79" s="54"/>
      <c r="NA79" s="54"/>
      <c r="NB79" s="54"/>
      <c r="NC79" s="54"/>
      <c r="ND79" s="54"/>
      <c r="NE79" s="54"/>
      <c r="NF79" s="54"/>
      <c r="NG79" s="54"/>
      <c r="NH79" s="54"/>
      <c r="NI79" s="54"/>
      <c r="NJ79" s="54"/>
      <c r="NK79" s="54"/>
      <c r="NL79" s="54"/>
      <c r="NM79" s="54"/>
      <c r="NN79" s="54"/>
      <c r="NO79" s="54"/>
      <c r="NP79" s="54"/>
      <c r="NQ79" s="54"/>
      <c r="NR79" s="54"/>
      <c r="NS79" s="54"/>
      <c r="NT79" s="54"/>
      <c r="NU79" s="54"/>
      <c r="NV79" s="54"/>
      <c r="NW79" s="54"/>
      <c r="NX79" s="54"/>
    </row>
    <row r="80" spans="1:388" ht="30" customHeight="1">
      <c r="A80" s="151" t="s">
        <v>57</v>
      </c>
      <c r="B80" s="149" t="s">
        <v>46</v>
      </c>
      <c r="C80" s="51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52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52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52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52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52"/>
      <c r="JT80" s="52"/>
      <c r="JU80" s="52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52"/>
      <c r="KY80" s="52"/>
      <c r="KZ80" s="52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52"/>
      <c r="MC80" s="52"/>
      <c r="MD80" s="52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52"/>
      <c r="NI80" s="52"/>
      <c r="NJ80" s="52"/>
      <c r="NK80" s="52"/>
      <c r="NL80" s="52"/>
      <c r="NM80" s="52"/>
      <c r="NN80" s="52"/>
      <c r="NO80" s="52"/>
      <c r="NP80" s="52"/>
      <c r="NQ80" s="52"/>
      <c r="NR80" s="52"/>
      <c r="NS80" s="52"/>
      <c r="NT80" s="52"/>
      <c r="NU80" s="52"/>
      <c r="NV80" s="52"/>
      <c r="NW80" s="52"/>
      <c r="NX80" s="52"/>
    </row>
    <row r="81" spans="1:388" ht="30" customHeight="1">
      <c r="A81" s="151"/>
      <c r="B81" s="150"/>
      <c r="C81" s="53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  <c r="CM81" s="54"/>
      <c r="CN81" s="54"/>
      <c r="CO81" s="54"/>
      <c r="CP81" s="54"/>
      <c r="CQ81" s="54"/>
      <c r="CR81" s="54"/>
      <c r="CS81" s="54"/>
      <c r="CT81" s="54"/>
      <c r="CU81" s="54"/>
      <c r="CV81" s="54"/>
      <c r="CW81" s="54"/>
      <c r="CX81" s="54"/>
      <c r="CY81" s="54"/>
      <c r="CZ81" s="54"/>
      <c r="DA81" s="54"/>
      <c r="DB81" s="54"/>
      <c r="DC81" s="54"/>
      <c r="DD81" s="54"/>
      <c r="DE81" s="54"/>
      <c r="DF81" s="54"/>
      <c r="DG81" s="54"/>
      <c r="DH81" s="54"/>
      <c r="DI81" s="54"/>
      <c r="DJ81" s="54"/>
      <c r="DK81" s="54"/>
      <c r="DL81" s="54"/>
      <c r="DM81" s="54"/>
      <c r="DN81" s="54"/>
      <c r="DO81" s="54"/>
      <c r="DP81" s="54"/>
      <c r="DQ81" s="54"/>
      <c r="DR81" s="54"/>
      <c r="DS81" s="54"/>
      <c r="DT81" s="54"/>
      <c r="DU81" s="54"/>
      <c r="DV81" s="54"/>
      <c r="DW81" s="54"/>
      <c r="DX81" s="54"/>
      <c r="DY81" s="54"/>
      <c r="DZ81" s="54"/>
      <c r="EA81" s="54"/>
      <c r="EB81" s="54"/>
      <c r="EC81" s="54"/>
      <c r="ED81" s="54"/>
      <c r="EE81" s="54"/>
      <c r="EF81" s="54"/>
      <c r="EG81" s="54"/>
      <c r="EH81" s="54"/>
      <c r="EI81" s="54"/>
      <c r="EJ81" s="54"/>
      <c r="EK81" s="54"/>
      <c r="EL81" s="54"/>
      <c r="EM81" s="54"/>
      <c r="EN81" s="54"/>
      <c r="EO81" s="54"/>
      <c r="EP81" s="54"/>
      <c r="EQ81" s="54"/>
      <c r="ER81" s="54"/>
      <c r="ES81" s="54"/>
      <c r="ET81" s="54"/>
      <c r="EU81" s="54"/>
      <c r="EV81" s="54"/>
      <c r="EW81" s="54"/>
      <c r="EX81" s="54"/>
      <c r="EY81" s="54"/>
      <c r="EZ81" s="54"/>
      <c r="FA81" s="54"/>
      <c r="FB81" s="54"/>
      <c r="FC81" s="54"/>
      <c r="FD81" s="54"/>
      <c r="FE81" s="54"/>
      <c r="FF81" s="54"/>
      <c r="FG81" s="54"/>
      <c r="FH81" s="54"/>
      <c r="FI81" s="54"/>
      <c r="FJ81" s="54"/>
      <c r="FK81" s="54"/>
      <c r="FL81" s="54"/>
      <c r="FM81" s="54"/>
      <c r="FN81" s="54"/>
      <c r="FO81" s="54"/>
      <c r="FP81" s="54"/>
      <c r="FQ81" s="54"/>
      <c r="FR81" s="54"/>
      <c r="FS81" s="54"/>
      <c r="FT81" s="54"/>
      <c r="FU81" s="54"/>
      <c r="FV81" s="54"/>
      <c r="FW81" s="54"/>
      <c r="FX81" s="54"/>
      <c r="FY81" s="54"/>
      <c r="FZ81" s="54"/>
      <c r="GA81" s="54"/>
      <c r="GB81" s="54"/>
      <c r="GC81" s="54"/>
      <c r="GD81" s="54"/>
      <c r="GE81" s="54"/>
      <c r="GF81" s="54"/>
      <c r="GG81" s="54"/>
      <c r="GH81" s="54"/>
      <c r="GI81" s="54"/>
      <c r="GJ81" s="54"/>
      <c r="GK81" s="54"/>
      <c r="GL81" s="54"/>
      <c r="GM81" s="54"/>
      <c r="GN81" s="54"/>
      <c r="GO81" s="54"/>
      <c r="GP81" s="54"/>
      <c r="GQ81" s="54"/>
      <c r="GR81" s="54"/>
      <c r="GS81" s="54"/>
      <c r="GT81" s="54"/>
      <c r="GU81" s="54"/>
      <c r="GV81" s="54"/>
      <c r="GW81" s="54"/>
      <c r="GX81" s="54"/>
      <c r="GY81" s="54"/>
      <c r="GZ81" s="54"/>
      <c r="HA81" s="54"/>
      <c r="HB81" s="54"/>
      <c r="HC81" s="54"/>
      <c r="HD81" s="54"/>
      <c r="HE81" s="54"/>
      <c r="HF81" s="54"/>
      <c r="HG81" s="54"/>
      <c r="HH81" s="54"/>
      <c r="HI81" s="54"/>
      <c r="HJ81" s="54"/>
      <c r="HK81" s="54"/>
      <c r="HL81" s="54"/>
      <c r="HM81" s="54"/>
      <c r="HN81" s="54"/>
      <c r="HO81" s="54"/>
      <c r="HP81" s="54"/>
      <c r="HQ81" s="54"/>
      <c r="HR81" s="54"/>
      <c r="HS81" s="54"/>
      <c r="HT81" s="54"/>
      <c r="HU81" s="54"/>
      <c r="HV81" s="54"/>
      <c r="HW81" s="54"/>
      <c r="HX81" s="54"/>
      <c r="HY81" s="54"/>
      <c r="HZ81" s="54"/>
      <c r="IA81" s="54"/>
      <c r="IB81" s="54"/>
      <c r="IC81" s="54"/>
      <c r="ID81" s="54"/>
      <c r="IE81" s="54"/>
      <c r="IF81" s="54"/>
      <c r="IG81" s="54"/>
      <c r="IH81" s="54"/>
      <c r="II81" s="54"/>
      <c r="IJ81" s="54"/>
      <c r="IK81" s="54"/>
      <c r="IL81" s="54"/>
      <c r="IM81" s="54"/>
      <c r="IN81" s="54"/>
      <c r="IO81" s="54"/>
      <c r="IP81" s="54"/>
      <c r="IQ81" s="54"/>
      <c r="IR81" s="54"/>
      <c r="IS81" s="54"/>
      <c r="IT81" s="54"/>
      <c r="IU81" s="54"/>
      <c r="IV81" s="54"/>
      <c r="IW81" s="54"/>
      <c r="IX81" s="54"/>
      <c r="IY81" s="54"/>
      <c r="IZ81" s="54"/>
      <c r="JA81" s="54"/>
      <c r="JB81" s="54"/>
      <c r="JC81" s="54"/>
      <c r="JD81" s="54"/>
      <c r="JE81" s="54"/>
      <c r="JF81" s="54"/>
      <c r="JG81" s="54"/>
      <c r="JH81" s="54"/>
      <c r="JI81" s="54"/>
      <c r="JJ81" s="54"/>
      <c r="JK81" s="54"/>
      <c r="JL81" s="54"/>
      <c r="JM81" s="54"/>
      <c r="JN81" s="54"/>
      <c r="JO81" s="54"/>
      <c r="JP81" s="54"/>
      <c r="JQ81" s="54"/>
      <c r="JR81" s="54"/>
      <c r="JS81" s="54"/>
      <c r="JT81" s="54"/>
      <c r="JU81" s="54"/>
      <c r="JV81" s="54"/>
      <c r="JW81" s="54"/>
      <c r="JX81" s="54"/>
      <c r="JY81" s="54"/>
      <c r="JZ81" s="54"/>
      <c r="KA81" s="54"/>
      <c r="KB81" s="54"/>
      <c r="KC81" s="54"/>
      <c r="KD81" s="54"/>
      <c r="KE81" s="54"/>
      <c r="KF81" s="54"/>
      <c r="KG81" s="54"/>
      <c r="KH81" s="54"/>
      <c r="KI81" s="54"/>
      <c r="KJ81" s="54"/>
      <c r="KK81" s="54"/>
      <c r="KL81" s="54"/>
      <c r="KM81" s="54"/>
      <c r="KN81" s="54"/>
      <c r="KO81" s="54"/>
      <c r="KP81" s="54"/>
      <c r="KQ81" s="54"/>
      <c r="KR81" s="54"/>
      <c r="KS81" s="54"/>
      <c r="KT81" s="54"/>
      <c r="KU81" s="54"/>
      <c r="KV81" s="54"/>
      <c r="KW81" s="54"/>
      <c r="KX81" s="54"/>
      <c r="KY81" s="54"/>
      <c r="KZ81" s="54"/>
      <c r="LA81" s="54"/>
      <c r="LB81" s="54"/>
      <c r="LC81" s="54"/>
      <c r="LD81" s="54"/>
      <c r="LE81" s="54"/>
      <c r="LF81" s="54"/>
      <c r="LG81" s="54"/>
      <c r="LH81" s="54"/>
      <c r="LI81" s="54"/>
      <c r="LJ81" s="54"/>
      <c r="LK81" s="54"/>
      <c r="LL81" s="54"/>
      <c r="LM81" s="54"/>
      <c r="LN81" s="54"/>
      <c r="LO81" s="54"/>
      <c r="LP81" s="54"/>
      <c r="LQ81" s="54"/>
      <c r="LR81" s="54"/>
      <c r="LS81" s="54"/>
      <c r="LT81" s="54"/>
      <c r="LU81" s="54"/>
      <c r="LV81" s="54"/>
      <c r="LW81" s="54"/>
      <c r="LX81" s="54"/>
      <c r="LY81" s="54"/>
      <c r="LZ81" s="54"/>
      <c r="MA81" s="54"/>
      <c r="MB81" s="54"/>
      <c r="MC81" s="54"/>
      <c r="MD81" s="54"/>
      <c r="ME81" s="54"/>
      <c r="MF81" s="54"/>
      <c r="MG81" s="54"/>
      <c r="MH81" s="54"/>
      <c r="MI81" s="54"/>
      <c r="MJ81" s="54"/>
      <c r="MK81" s="54"/>
      <c r="ML81" s="54"/>
      <c r="MM81" s="54"/>
      <c r="MN81" s="54"/>
      <c r="MO81" s="54"/>
      <c r="MP81" s="54"/>
      <c r="MQ81" s="54"/>
      <c r="MR81" s="54"/>
      <c r="MS81" s="54"/>
      <c r="MT81" s="54"/>
      <c r="MU81" s="54"/>
      <c r="MV81" s="54"/>
      <c r="MW81" s="54"/>
      <c r="MX81" s="54"/>
      <c r="MY81" s="54"/>
      <c r="MZ81" s="54"/>
      <c r="NA81" s="54"/>
      <c r="NB81" s="54"/>
      <c r="NC81" s="54"/>
      <c r="ND81" s="54"/>
      <c r="NE81" s="54"/>
      <c r="NF81" s="54"/>
      <c r="NG81" s="54"/>
      <c r="NH81" s="54"/>
      <c r="NI81" s="54"/>
      <c r="NJ81" s="54"/>
      <c r="NK81" s="54"/>
      <c r="NL81" s="54"/>
      <c r="NM81" s="54"/>
      <c r="NN81" s="54"/>
      <c r="NO81" s="54"/>
      <c r="NP81" s="54"/>
      <c r="NQ81" s="54"/>
      <c r="NR81" s="54"/>
      <c r="NS81" s="54"/>
      <c r="NT81" s="54"/>
      <c r="NU81" s="54"/>
      <c r="NV81" s="54"/>
      <c r="NW81" s="54"/>
      <c r="NX81" s="54"/>
    </row>
    <row r="82" spans="1:388" ht="30" customHeight="1">
      <c r="A82" s="148">
        <v>19</v>
      </c>
      <c r="B82" s="149">
        <v>30</v>
      </c>
      <c r="C82" s="51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2"/>
      <c r="FX82" s="52"/>
      <c r="FY82" s="52"/>
      <c r="FZ82" s="52"/>
      <c r="GA82" s="52"/>
      <c r="GB82" s="52"/>
      <c r="GC82" s="52"/>
      <c r="GD82" s="52"/>
      <c r="GE82" s="52"/>
      <c r="GF82" s="52"/>
      <c r="GG82" s="52"/>
      <c r="GH82" s="52"/>
      <c r="GI82" s="52"/>
      <c r="GJ82" s="52"/>
      <c r="GK82" s="52"/>
      <c r="GL82" s="52"/>
      <c r="GM82" s="52"/>
      <c r="GN82" s="52"/>
      <c r="GO82" s="52"/>
      <c r="GP82" s="52"/>
      <c r="GQ82" s="52"/>
      <c r="GR82" s="52"/>
      <c r="GS82" s="52"/>
      <c r="GT82" s="52"/>
      <c r="GU82" s="52"/>
      <c r="GV82" s="52"/>
      <c r="GW82" s="52"/>
      <c r="GX82" s="52"/>
      <c r="GY82" s="52"/>
      <c r="GZ82" s="52"/>
      <c r="HA82" s="52"/>
      <c r="HB82" s="52"/>
      <c r="HC82" s="52"/>
      <c r="HD82" s="52"/>
      <c r="HE82" s="52"/>
      <c r="HF82" s="52"/>
      <c r="HG82" s="52"/>
      <c r="HH82" s="52"/>
      <c r="HI82" s="52"/>
      <c r="HJ82" s="52"/>
      <c r="HK82" s="52"/>
      <c r="HL82" s="52"/>
      <c r="HM82" s="52"/>
      <c r="HN82" s="52"/>
      <c r="HO82" s="52"/>
      <c r="HP82" s="52"/>
      <c r="HQ82" s="52"/>
      <c r="HR82" s="52"/>
      <c r="HS82" s="52"/>
      <c r="HT82" s="52"/>
      <c r="HU82" s="52"/>
      <c r="HV82" s="52"/>
      <c r="HW82" s="52"/>
      <c r="HX82" s="52"/>
      <c r="HY82" s="52"/>
      <c r="HZ82" s="52"/>
      <c r="IA82" s="52"/>
      <c r="IB82" s="52"/>
      <c r="IC82" s="52"/>
      <c r="ID82" s="52"/>
      <c r="IE82" s="52"/>
      <c r="IF82" s="52"/>
      <c r="IG82" s="52"/>
      <c r="IH82" s="52"/>
      <c r="II82" s="52"/>
      <c r="IJ82" s="52"/>
      <c r="IK82" s="52"/>
      <c r="IL82" s="52"/>
      <c r="IM82" s="52"/>
      <c r="IN82" s="52"/>
      <c r="IO82" s="52"/>
      <c r="IP82" s="52"/>
      <c r="IQ82" s="52"/>
      <c r="IR82" s="52"/>
      <c r="IS82" s="52"/>
      <c r="IT82" s="52"/>
      <c r="IU82" s="52"/>
      <c r="IV82" s="52"/>
      <c r="IW82" s="52"/>
      <c r="IX82" s="52"/>
      <c r="IY82" s="52"/>
      <c r="IZ82" s="52"/>
      <c r="JA82" s="52"/>
      <c r="JB82" s="52"/>
      <c r="JC82" s="52"/>
      <c r="JD82" s="52"/>
      <c r="JE82" s="52"/>
      <c r="JF82" s="52"/>
      <c r="JG82" s="52"/>
      <c r="JH82" s="52"/>
      <c r="JI82" s="52"/>
      <c r="JJ82" s="52"/>
      <c r="JK82" s="52"/>
      <c r="JL82" s="52"/>
      <c r="JM82" s="52"/>
      <c r="JN82" s="52"/>
      <c r="JO82" s="52"/>
      <c r="JP82" s="52"/>
      <c r="JQ82" s="52"/>
      <c r="JR82" s="52"/>
      <c r="JS82" s="52"/>
      <c r="JT82" s="52"/>
      <c r="JU82" s="52"/>
      <c r="JV82" s="52"/>
      <c r="JW82" s="52"/>
      <c r="JX82" s="52"/>
      <c r="JY82" s="52"/>
      <c r="JZ82" s="52"/>
      <c r="KA82" s="52"/>
      <c r="KB82" s="52"/>
      <c r="KC82" s="52"/>
      <c r="KD82" s="52"/>
      <c r="KE82" s="52"/>
      <c r="KF82" s="52"/>
      <c r="KG82" s="52"/>
      <c r="KH82" s="52"/>
      <c r="KI82" s="52"/>
      <c r="KJ82" s="52"/>
      <c r="KK82" s="52"/>
      <c r="KL82" s="52"/>
      <c r="KM82" s="52"/>
      <c r="KN82" s="52"/>
      <c r="KO82" s="52"/>
      <c r="KP82" s="52"/>
      <c r="KQ82" s="52"/>
      <c r="KR82" s="52"/>
      <c r="KS82" s="52"/>
      <c r="KT82" s="52"/>
      <c r="KU82" s="52"/>
      <c r="KV82" s="52"/>
      <c r="KW82" s="52"/>
      <c r="KX82" s="52"/>
      <c r="KY82" s="52"/>
      <c r="KZ82" s="52"/>
      <c r="LA82" s="52"/>
      <c r="LB82" s="52"/>
      <c r="LC82" s="52"/>
      <c r="LD82" s="52"/>
      <c r="LE82" s="52"/>
      <c r="LF82" s="52"/>
      <c r="LG82" s="52"/>
      <c r="LH82" s="52"/>
      <c r="LI82" s="52"/>
      <c r="LJ82" s="52"/>
      <c r="LK82" s="52"/>
      <c r="LL82" s="52"/>
      <c r="LM82" s="52"/>
      <c r="LN82" s="52"/>
      <c r="LO82" s="52"/>
      <c r="LP82" s="52"/>
      <c r="LQ82" s="52"/>
      <c r="LR82" s="52"/>
      <c r="LS82" s="52"/>
      <c r="LT82" s="52"/>
      <c r="LU82" s="52"/>
      <c r="LV82" s="52"/>
      <c r="LW82" s="52"/>
      <c r="LX82" s="52"/>
      <c r="LY82" s="52"/>
      <c r="LZ82" s="52"/>
      <c r="MA82" s="52"/>
      <c r="MB82" s="52"/>
      <c r="MC82" s="52"/>
      <c r="MD82" s="52"/>
      <c r="ME82" s="52"/>
      <c r="MF82" s="52"/>
      <c r="MG82" s="52"/>
      <c r="MH82" s="52"/>
      <c r="MI82" s="52"/>
      <c r="MJ82" s="52"/>
      <c r="MK82" s="52"/>
      <c r="ML82" s="52"/>
      <c r="MM82" s="52"/>
      <c r="MN82" s="52"/>
      <c r="MO82" s="52"/>
      <c r="MP82" s="52"/>
      <c r="MQ82" s="52"/>
      <c r="MR82" s="52"/>
      <c r="MS82" s="52"/>
      <c r="MT82" s="52"/>
      <c r="MU82" s="52"/>
      <c r="MV82" s="52"/>
      <c r="MW82" s="52"/>
      <c r="MX82" s="52"/>
      <c r="MY82" s="52"/>
      <c r="MZ82" s="52"/>
      <c r="NA82" s="52"/>
      <c r="NB82" s="52"/>
      <c r="NC82" s="52"/>
      <c r="ND82" s="52"/>
      <c r="NE82" s="52"/>
      <c r="NF82" s="52"/>
      <c r="NG82" s="52"/>
      <c r="NH82" s="52"/>
      <c r="NI82" s="52"/>
      <c r="NJ82" s="52"/>
      <c r="NK82" s="52"/>
      <c r="NL82" s="52"/>
      <c r="NM82" s="52"/>
      <c r="NN82" s="52"/>
      <c r="NO82" s="52"/>
      <c r="NP82" s="52"/>
      <c r="NQ82" s="52"/>
      <c r="NR82" s="52"/>
      <c r="NS82" s="52"/>
      <c r="NT82" s="52"/>
      <c r="NU82" s="52"/>
      <c r="NV82" s="52"/>
      <c r="NW82" s="52"/>
      <c r="NX82" s="52"/>
    </row>
    <row r="83" spans="1:388" ht="30" customHeight="1">
      <c r="A83" s="148"/>
      <c r="B83" s="150"/>
      <c r="C83" s="53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  <c r="CM83" s="54"/>
      <c r="CN83" s="54"/>
      <c r="CO83" s="54"/>
      <c r="CP83" s="54"/>
      <c r="CQ83" s="54"/>
      <c r="CR83" s="54"/>
      <c r="CS83" s="54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54"/>
      <c r="DG83" s="54"/>
      <c r="DH83" s="54"/>
      <c r="DI83" s="54"/>
      <c r="DJ83" s="54"/>
      <c r="DK83" s="54"/>
      <c r="DL83" s="54"/>
      <c r="DM83" s="54"/>
      <c r="DN83" s="54"/>
      <c r="DO83" s="54"/>
      <c r="DP83" s="54"/>
      <c r="DQ83" s="54"/>
      <c r="DR83" s="54"/>
      <c r="DS83" s="54"/>
      <c r="DT83" s="54"/>
      <c r="DU83" s="54"/>
      <c r="DV83" s="54"/>
      <c r="DW83" s="54"/>
      <c r="DX83" s="54"/>
      <c r="DY83" s="54"/>
      <c r="DZ83" s="54"/>
      <c r="EA83" s="54"/>
      <c r="EB83" s="54"/>
      <c r="EC83" s="54"/>
      <c r="ED83" s="54"/>
      <c r="EE83" s="54"/>
      <c r="EF83" s="54"/>
      <c r="EG83" s="54"/>
      <c r="EH83" s="54"/>
      <c r="EI83" s="54"/>
      <c r="EJ83" s="54"/>
      <c r="EK83" s="54"/>
      <c r="EL83" s="54"/>
      <c r="EM83" s="54"/>
      <c r="EN83" s="54"/>
      <c r="EO83" s="54"/>
      <c r="EP83" s="54"/>
      <c r="EQ83" s="54"/>
      <c r="ER83" s="54"/>
      <c r="ES83" s="54"/>
      <c r="ET83" s="54"/>
      <c r="EU83" s="54"/>
      <c r="EV83" s="54"/>
      <c r="EW83" s="54"/>
      <c r="EX83" s="54"/>
      <c r="EY83" s="54"/>
      <c r="EZ83" s="54"/>
      <c r="FA83" s="54"/>
      <c r="FB83" s="54"/>
      <c r="FC83" s="54"/>
      <c r="FD83" s="54"/>
      <c r="FE83" s="54"/>
      <c r="FF83" s="54"/>
      <c r="FG83" s="54"/>
      <c r="FH83" s="54"/>
      <c r="FI83" s="54"/>
      <c r="FJ83" s="54"/>
      <c r="FK83" s="54"/>
      <c r="FL83" s="54"/>
      <c r="FM83" s="54"/>
      <c r="FN83" s="54"/>
      <c r="FO83" s="54"/>
      <c r="FP83" s="54"/>
      <c r="FQ83" s="54"/>
      <c r="FR83" s="54"/>
      <c r="FS83" s="54"/>
      <c r="FT83" s="54"/>
      <c r="FU83" s="54"/>
      <c r="FV83" s="54"/>
      <c r="FW83" s="54"/>
      <c r="FX83" s="54"/>
      <c r="FY83" s="54"/>
      <c r="FZ83" s="54"/>
      <c r="GA83" s="54"/>
      <c r="GB83" s="54"/>
      <c r="GC83" s="54"/>
      <c r="GD83" s="54"/>
      <c r="GE83" s="54"/>
      <c r="GF83" s="54"/>
      <c r="GG83" s="54"/>
      <c r="GH83" s="54"/>
      <c r="GI83" s="54"/>
      <c r="GJ83" s="54"/>
      <c r="GK83" s="54"/>
      <c r="GL83" s="54"/>
      <c r="GM83" s="54"/>
      <c r="GN83" s="54"/>
      <c r="GO83" s="54"/>
      <c r="GP83" s="54"/>
      <c r="GQ83" s="54"/>
      <c r="GR83" s="54"/>
      <c r="GS83" s="54"/>
      <c r="GT83" s="54"/>
      <c r="GU83" s="54"/>
      <c r="GV83" s="54"/>
      <c r="GW83" s="54"/>
      <c r="GX83" s="54"/>
      <c r="GY83" s="54"/>
      <c r="GZ83" s="54"/>
      <c r="HA83" s="54"/>
      <c r="HB83" s="54"/>
      <c r="HC83" s="54"/>
      <c r="HD83" s="54"/>
      <c r="HE83" s="54"/>
      <c r="HF83" s="54"/>
      <c r="HG83" s="54"/>
      <c r="HH83" s="54"/>
      <c r="HI83" s="54"/>
      <c r="HJ83" s="54"/>
      <c r="HK83" s="54"/>
      <c r="HL83" s="54"/>
      <c r="HM83" s="54"/>
      <c r="HN83" s="54"/>
      <c r="HO83" s="54"/>
      <c r="HP83" s="54"/>
      <c r="HQ83" s="54"/>
      <c r="HR83" s="54"/>
      <c r="HS83" s="54"/>
      <c r="HT83" s="54"/>
      <c r="HU83" s="54"/>
      <c r="HV83" s="54"/>
      <c r="HW83" s="54"/>
      <c r="HX83" s="54"/>
      <c r="HY83" s="54"/>
      <c r="HZ83" s="54"/>
      <c r="IA83" s="54"/>
      <c r="IB83" s="54"/>
      <c r="IC83" s="54"/>
      <c r="ID83" s="54"/>
      <c r="IE83" s="54"/>
      <c r="IF83" s="54"/>
      <c r="IG83" s="54"/>
      <c r="IH83" s="54"/>
      <c r="II83" s="54"/>
      <c r="IJ83" s="54"/>
      <c r="IK83" s="54"/>
      <c r="IL83" s="54"/>
      <c r="IM83" s="54"/>
      <c r="IN83" s="54"/>
      <c r="IO83" s="54"/>
      <c r="IP83" s="54"/>
      <c r="IQ83" s="54"/>
      <c r="IR83" s="54"/>
      <c r="IS83" s="54"/>
      <c r="IT83" s="54"/>
      <c r="IU83" s="54"/>
      <c r="IV83" s="54"/>
      <c r="IW83" s="54"/>
      <c r="IX83" s="54"/>
      <c r="IY83" s="54"/>
      <c r="IZ83" s="54"/>
      <c r="JA83" s="54"/>
      <c r="JB83" s="54"/>
      <c r="JC83" s="54"/>
      <c r="JD83" s="54"/>
      <c r="JE83" s="54"/>
      <c r="JF83" s="54"/>
      <c r="JG83" s="54"/>
      <c r="JH83" s="54"/>
      <c r="JI83" s="54"/>
      <c r="JJ83" s="54"/>
      <c r="JK83" s="54"/>
      <c r="JL83" s="54"/>
      <c r="JM83" s="54"/>
      <c r="JN83" s="54"/>
      <c r="JO83" s="54"/>
      <c r="JP83" s="54"/>
      <c r="JQ83" s="54"/>
      <c r="JR83" s="54"/>
      <c r="JS83" s="54"/>
      <c r="JT83" s="54"/>
      <c r="JU83" s="54"/>
      <c r="JV83" s="54"/>
      <c r="JW83" s="54"/>
      <c r="JX83" s="54"/>
      <c r="JY83" s="54"/>
      <c r="JZ83" s="54"/>
      <c r="KA83" s="54"/>
      <c r="KB83" s="54"/>
      <c r="KC83" s="54"/>
      <c r="KD83" s="54"/>
      <c r="KE83" s="54"/>
      <c r="KF83" s="54"/>
      <c r="KG83" s="54"/>
      <c r="KH83" s="54"/>
      <c r="KI83" s="54"/>
      <c r="KJ83" s="54"/>
      <c r="KK83" s="54"/>
      <c r="KL83" s="54"/>
      <c r="KM83" s="54"/>
      <c r="KN83" s="54"/>
      <c r="KO83" s="54"/>
      <c r="KP83" s="54"/>
      <c r="KQ83" s="54"/>
      <c r="KR83" s="54"/>
      <c r="KS83" s="54"/>
      <c r="KT83" s="54"/>
      <c r="KU83" s="54"/>
      <c r="KV83" s="54"/>
      <c r="KW83" s="54"/>
      <c r="KX83" s="54"/>
      <c r="KY83" s="54"/>
      <c r="KZ83" s="54"/>
      <c r="LA83" s="54"/>
      <c r="LB83" s="54"/>
      <c r="LC83" s="54"/>
      <c r="LD83" s="54"/>
      <c r="LE83" s="54"/>
      <c r="LF83" s="54"/>
      <c r="LG83" s="54"/>
      <c r="LH83" s="54"/>
      <c r="LI83" s="54"/>
      <c r="LJ83" s="54"/>
      <c r="LK83" s="54"/>
      <c r="LL83" s="54"/>
      <c r="LM83" s="54"/>
      <c r="LN83" s="54"/>
      <c r="LO83" s="54"/>
      <c r="LP83" s="54"/>
      <c r="LQ83" s="54"/>
      <c r="LR83" s="54"/>
      <c r="LS83" s="54"/>
      <c r="LT83" s="54"/>
      <c r="LU83" s="54"/>
      <c r="LV83" s="54"/>
      <c r="LW83" s="54"/>
      <c r="LX83" s="54"/>
      <c r="LY83" s="54"/>
      <c r="LZ83" s="54"/>
      <c r="MA83" s="54"/>
      <c r="MB83" s="54"/>
      <c r="MC83" s="54"/>
      <c r="MD83" s="54"/>
      <c r="ME83" s="54"/>
      <c r="MF83" s="54"/>
      <c r="MG83" s="54"/>
      <c r="MH83" s="54"/>
      <c r="MI83" s="54"/>
      <c r="MJ83" s="54"/>
      <c r="MK83" s="54"/>
      <c r="ML83" s="54"/>
      <c r="MM83" s="54"/>
      <c r="MN83" s="54"/>
      <c r="MO83" s="54"/>
      <c r="MP83" s="54"/>
      <c r="MQ83" s="54"/>
      <c r="MR83" s="54"/>
      <c r="MS83" s="54"/>
      <c r="MT83" s="54"/>
      <c r="MU83" s="54"/>
      <c r="MV83" s="54"/>
      <c r="MW83" s="54"/>
      <c r="MX83" s="54"/>
      <c r="MY83" s="54"/>
      <c r="MZ83" s="54"/>
      <c r="NA83" s="54"/>
      <c r="NB83" s="54"/>
      <c r="NC83" s="54"/>
      <c r="ND83" s="54"/>
      <c r="NE83" s="54"/>
      <c r="NF83" s="54"/>
      <c r="NG83" s="54"/>
      <c r="NH83" s="54"/>
      <c r="NI83" s="54"/>
      <c r="NJ83" s="54"/>
      <c r="NK83" s="54"/>
      <c r="NL83" s="54"/>
      <c r="NM83" s="54"/>
      <c r="NN83" s="54"/>
      <c r="NO83" s="54"/>
      <c r="NP83" s="54"/>
      <c r="NQ83" s="54"/>
      <c r="NR83" s="54"/>
      <c r="NS83" s="54"/>
      <c r="NT83" s="54"/>
      <c r="NU83" s="54"/>
      <c r="NV83" s="54"/>
      <c r="NW83" s="54"/>
      <c r="NX83" s="54"/>
    </row>
    <row r="84" spans="1:388" ht="30" customHeight="1">
      <c r="A84" s="151" t="s">
        <v>58</v>
      </c>
      <c r="B84" s="149" t="s">
        <v>46</v>
      </c>
      <c r="C84" s="51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52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52"/>
      <c r="FB84" s="52"/>
      <c r="FC84" s="52"/>
      <c r="FD84" s="52"/>
      <c r="FE84" s="52"/>
      <c r="FF84" s="52"/>
      <c r="FG84" s="52"/>
      <c r="FH84" s="52"/>
      <c r="FI84" s="52"/>
      <c r="FJ84" s="52"/>
      <c r="FK84" s="52"/>
      <c r="FL84" s="52"/>
      <c r="FM84" s="52"/>
      <c r="FN84" s="52"/>
      <c r="FO84" s="52"/>
      <c r="FP84" s="52"/>
      <c r="FQ84" s="52"/>
      <c r="FR84" s="52"/>
      <c r="FS84" s="52"/>
      <c r="FT84" s="52"/>
      <c r="FU84" s="52"/>
      <c r="FV84" s="52"/>
      <c r="FW84" s="52"/>
      <c r="FX84" s="52"/>
      <c r="FY84" s="52"/>
      <c r="FZ84" s="52"/>
      <c r="GA84" s="52"/>
      <c r="GB84" s="52"/>
      <c r="GC84" s="52"/>
      <c r="GD84" s="52"/>
      <c r="GE84" s="52"/>
      <c r="GF84" s="52"/>
      <c r="GG84" s="52"/>
      <c r="GH84" s="52"/>
      <c r="GI84" s="52"/>
      <c r="GJ84" s="52"/>
      <c r="GK84" s="52"/>
      <c r="GL84" s="52"/>
      <c r="GM84" s="52"/>
      <c r="GN84" s="52"/>
      <c r="GO84" s="52"/>
      <c r="GP84" s="52"/>
      <c r="GQ84" s="52"/>
      <c r="GR84" s="52"/>
      <c r="GS84" s="52"/>
      <c r="GT84" s="52"/>
      <c r="GU84" s="52"/>
      <c r="GV84" s="52"/>
      <c r="GW84" s="52"/>
      <c r="GX84" s="52"/>
      <c r="GY84" s="52"/>
      <c r="GZ84" s="52"/>
      <c r="HA84" s="52"/>
      <c r="HB84" s="52"/>
      <c r="HC84" s="52"/>
      <c r="HD84" s="52"/>
      <c r="HE84" s="52"/>
      <c r="HF84" s="52"/>
      <c r="HG84" s="52"/>
      <c r="HH84" s="52"/>
      <c r="HI84" s="52"/>
      <c r="HJ84" s="52"/>
      <c r="HK84" s="52"/>
      <c r="HL84" s="52"/>
      <c r="HM84" s="52"/>
      <c r="HN84" s="52"/>
      <c r="HO84" s="52"/>
      <c r="HP84" s="52"/>
      <c r="HQ84" s="52"/>
      <c r="HR84" s="52"/>
      <c r="HS84" s="52"/>
      <c r="HT84" s="52"/>
      <c r="HU84" s="52"/>
      <c r="HV84" s="52"/>
      <c r="HW84" s="52"/>
      <c r="HX84" s="52"/>
      <c r="HY84" s="52"/>
      <c r="HZ84" s="52"/>
      <c r="IA84" s="52"/>
      <c r="IB84" s="52"/>
      <c r="IC84" s="52"/>
      <c r="ID84" s="52"/>
      <c r="IE84" s="52"/>
      <c r="IF84" s="52"/>
      <c r="IG84" s="52"/>
      <c r="IH84" s="52"/>
      <c r="II84" s="52"/>
      <c r="IJ84" s="52"/>
      <c r="IK84" s="52"/>
      <c r="IL84" s="52"/>
      <c r="IM84" s="52"/>
      <c r="IN84" s="52"/>
      <c r="IO84" s="52"/>
      <c r="IP84" s="52"/>
      <c r="IQ84" s="52"/>
      <c r="IR84" s="52"/>
      <c r="IS84" s="52"/>
      <c r="IT84" s="52"/>
      <c r="IU84" s="52"/>
      <c r="IV84" s="52"/>
      <c r="IW84" s="52"/>
      <c r="IX84" s="52"/>
      <c r="IY84" s="52"/>
      <c r="IZ84" s="52"/>
      <c r="JA84" s="52"/>
      <c r="JB84" s="52"/>
      <c r="JC84" s="52"/>
      <c r="JD84" s="52"/>
      <c r="JE84" s="52"/>
      <c r="JF84" s="52"/>
      <c r="JG84" s="52"/>
      <c r="JH84" s="52"/>
      <c r="JI84" s="52"/>
      <c r="JJ84" s="52"/>
      <c r="JK84" s="52"/>
      <c r="JL84" s="52"/>
      <c r="JM84" s="52"/>
      <c r="JN84" s="52"/>
      <c r="JO84" s="52"/>
      <c r="JP84" s="52"/>
      <c r="JQ84" s="52"/>
      <c r="JR84" s="52"/>
      <c r="JS84" s="52"/>
      <c r="JT84" s="52"/>
      <c r="JU84" s="52"/>
      <c r="JV84" s="52"/>
      <c r="JW84" s="52"/>
      <c r="JX84" s="52"/>
      <c r="JY84" s="52"/>
      <c r="JZ84" s="52"/>
      <c r="KA84" s="52"/>
      <c r="KB84" s="52"/>
      <c r="KC84" s="52"/>
      <c r="KD84" s="52"/>
      <c r="KE84" s="52"/>
      <c r="KF84" s="52"/>
      <c r="KG84" s="52"/>
      <c r="KH84" s="52"/>
      <c r="KI84" s="52"/>
      <c r="KJ84" s="52"/>
      <c r="KK84" s="52"/>
      <c r="KL84" s="52"/>
      <c r="KM84" s="52"/>
      <c r="KN84" s="52"/>
      <c r="KO84" s="52"/>
      <c r="KP84" s="52"/>
      <c r="KQ84" s="52"/>
      <c r="KR84" s="52"/>
      <c r="KS84" s="52"/>
      <c r="KT84" s="52"/>
      <c r="KU84" s="52"/>
      <c r="KV84" s="52"/>
      <c r="KW84" s="52"/>
      <c r="KX84" s="52"/>
      <c r="KY84" s="52"/>
      <c r="KZ84" s="52"/>
      <c r="LA84" s="52"/>
      <c r="LB84" s="52"/>
      <c r="LC84" s="52"/>
      <c r="LD84" s="52"/>
      <c r="LE84" s="52"/>
      <c r="LF84" s="52"/>
      <c r="LG84" s="52"/>
      <c r="LH84" s="52"/>
      <c r="LI84" s="52"/>
      <c r="LJ84" s="52"/>
      <c r="LK84" s="52"/>
      <c r="LL84" s="52"/>
      <c r="LM84" s="52"/>
      <c r="LN84" s="52"/>
      <c r="LO84" s="52"/>
      <c r="LP84" s="52"/>
      <c r="LQ84" s="52"/>
      <c r="LR84" s="52"/>
      <c r="LS84" s="52"/>
      <c r="LT84" s="52"/>
      <c r="LU84" s="52"/>
      <c r="LV84" s="52"/>
      <c r="LW84" s="52"/>
      <c r="LX84" s="52"/>
      <c r="LY84" s="52"/>
      <c r="LZ84" s="52"/>
      <c r="MA84" s="52"/>
      <c r="MB84" s="52"/>
      <c r="MC84" s="52"/>
      <c r="MD84" s="52"/>
      <c r="ME84" s="52"/>
      <c r="MF84" s="52"/>
      <c r="MG84" s="52"/>
      <c r="MH84" s="52"/>
      <c r="MI84" s="52"/>
      <c r="MJ84" s="52"/>
      <c r="MK84" s="52"/>
      <c r="ML84" s="52"/>
      <c r="MM84" s="52"/>
      <c r="MN84" s="52"/>
      <c r="MO84" s="52"/>
      <c r="MP84" s="52"/>
      <c r="MQ84" s="52"/>
      <c r="MR84" s="52"/>
      <c r="MS84" s="52"/>
      <c r="MT84" s="52"/>
      <c r="MU84" s="52"/>
      <c r="MV84" s="52"/>
      <c r="MW84" s="52"/>
      <c r="MX84" s="52"/>
      <c r="MY84" s="52"/>
      <c r="MZ84" s="52"/>
      <c r="NA84" s="52"/>
      <c r="NB84" s="52"/>
      <c r="NC84" s="52"/>
      <c r="ND84" s="52"/>
      <c r="NE84" s="52"/>
      <c r="NF84" s="52"/>
      <c r="NG84" s="52"/>
      <c r="NH84" s="52"/>
      <c r="NI84" s="52"/>
      <c r="NJ84" s="52"/>
      <c r="NK84" s="52"/>
      <c r="NL84" s="52"/>
      <c r="NM84" s="52"/>
      <c r="NN84" s="52"/>
      <c r="NO84" s="52"/>
      <c r="NP84" s="52"/>
      <c r="NQ84" s="52"/>
      <c r="NR84" s="52"/>
      <c r="NS84" s="52"/>
      <c r="NT84" s="52"/>
      <c r="NU84" s="52"/>
      <c r="NV84" s="52"/>
      <c r="NW84" s="52"/>
      <c r="NX84" s="52"/>
    </row>
    <row r="85" spans="1:388" ht="30" customHeight="1">
      <c r="A85" s="151"/>
      <c r="B85" s="150"/>
      <c r="C85" s="53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  <c r="CM85" s="54"/>
      <c r="CN85" s="54"/>
      <c r="CO85" s="54"/>
      <c r="CP85" s="54"/>
      <c r="CQ85" s="54"/>
      <c r="CR85" s="54"/>
      <c r="CS85" s="54"/>
      <c r="CT85" s="54"/>
      <c r="CU85" s="54"/>
      <c r="CV85" s="54"/>
      <c r="CW85" s="54"/>
      <c r="CX85" s="54"/>
      <c r="CY85" s="54"/>
      <c r="CZ85" s="54"/>
      <c r="DA85" s="54"/>
      <c r="DB85" s="54"/>
      <c r="DC85" s="54"/>
      <c r="DD85" s="54"/>
      <c r="DE85" s="54"/>
      <c r="DF85" s="54"/>
      <c r="DG85" s="54"/>
      <c r="DH85" s="54"/>
      <c r="DI85" s="54"/>
      <c r="DJ85" s="54"/>
      <c r="DK85" s="54"/>
      <c r="DL85" s="54"/>
      <c r="DM85" s="54"/>
      <c r="DN85" s="54"/>
      <c r="DO85" s="54"/>
      <c r="DP85" s="54"/>
      <c r="DQ85" s="54"/>
      <c r="DR85" s="54"/>
      <c r="DS85" s="54"/>
      <c r="DT85" s="54"/>
      <c r="DU85" s="54"/>
      <c r="DV85" s="54"/>
      <c r="DW85" s="54"/>
      <c r="DX85" s="54"/>
      <c r="DY85" s="54"/>
      <c r="DZ85" s="54"/>
      <c r="EA85" s="54"/>
      <c r="EB85" s="54"/>
      <c r="EC85" s="54"/>
      <c r="ED85" s="54"/>
      <c r="EE85" s="54"/>
      <c r="EF85" s="54"/>
      <c r="EG85" s="54"/>
      <c r="EH85" s="54"/>
      <c r="EI85" s="54"/>
      <c r="EJ85" s="54"/>
      <c r="EK85" s="54"/>
      <c r="EL85" s="54"/>
      <c r="EM85" s="54"/>
      <c r="EN85" s="54"/>
      <c r="EO85" s="54"/>
      <c r="EP85" s="54"/>
      <c r="EQ85" s="54"/>
      <c r="ER85" s="54"/>
      <c r="ES85" s="54"/>
      <c r="ET85" s="54"/>
      <c r="EU85" s="54"/>
      <c r="EV85" s="54"/>
      <c r="EW85" s="54"/>
      <c r="EX85" s="54"/>
      <c r="EY85" s="54"/>
      <c r="EZ85" s="54"/>
      <c r="FA85" s="54"/>
      <c r="FB85" s="54"/>
      <c r="FC85" s="54"/>
      <c r="FD85" s="54"/>
      <c r="FE85" s="54"/>
      <c r="FF85" s="54"/>
      <c r="FG85" s="54"/>
      <c r="FH85" s="54"/>
      <c r="FI85" s="54"/>
      <c r="FJ85" s="54"/>
      <c r="FK85" s="54"/>
      <c r="FL85" s="54"/>
      <c r="FM85" s="54"/>
      <c r="FN85" s="54"/>
      <c r="FO85" s="54"/>
      <c r="FP85" s="54"/>
      <c r="FQ85" s="54"/>
      <c r="FR85" s="54"/>
      <c r="FS85" s="54"/>
      <c r="FT85" s="54"/>
      <c r="FU85" s="54"/>
      <c r="FV85" s="54"/>
      <c r="FW85" s="54"/>
      <c r="FX85" s="54"/>
      <c r="FY85" s="54"/>
      <c r="FZ85" s="54"/>
      <c r="GA85" s="54"/>
      <c r="GB85" s="54"/>
      <c r="GC85" s="54"/>
      <c r="GD85" s="54"/>
      <c r="GE85" s="54"/>
      <c r="GF85" s="54"/>
      <c r="GG85" s="54"/>
      <c r="GH85" s="54"/>
      <c r="GI85" s="54"/>
      <c r="GJ85" s="54"/>
      <c r="GK85" s="54"/>
      <c r="GL85" s="54"/>
      <c r="GM85" s="54"/>
      <c r="GN85" s="54"/>
      <c r="GO85" s="54"/>
      <c r="GP85" s="54"/>
      <c r="GQ85" s="54"/>
      <c r="GR85" s="54"/>
      <c r="GS85" s="54"/>
      <c r="GT85" s="54"/>
      <c r="GU85" s="54"/>
      <c r="GV85" s="54"/>
      <c r="GW85" s="54"/>
      <c r="GX85" s="54"/>
      <c r="GY85" s="54"/>
      <c r="GZ85" s="54"/>
      <c r="HA85" s="54"/>
      <c r="HB85" s="54"/>
      <c r="HC85" s="54"/>
      <c r="HD85" s="54"/>
      <c r="HE85" s="54"/>
      <c r="HF85" s="54"/>
      <c r="HG85" s="54"/>
      <c r="HH85" s="54"/>
      <c r="HI85" s="54"/>
      <c r="HJ85" s="54"/>
      <c r="HK85" s="54"/>
      <c r="HL85" s="54"/>
      <c r="HM85" s="54"/>
      <c r="HN85" s="54"/>
      <c r="HO85" s="54"/>
      <c r="HP85" s="54"/>
      <c r="HQ85" s="54"/>
      <c r="HR85" s="54"/>
      <c r="HS85" s="54"/>
      <c r="HT85" s="54"/>
      <c r="HU85" s="54"/>
      <c r="HV85" s="54"/>
      <c r="HW85" s="54"/>
      <c r="HX85" s="54"/>
      <c r="HY85" s="54"/>
      <c r="HZ85" s="54"/>
      <c r="IA85" s="54"/>
      <c r="IB85" s="54"/>
      <c r="IC85" s="54"/>
      <c r="ID85" s="54"/>
      <c r="IE85" s="54"/>
      <c r="IF85" s="54"/>
      <c r="IG85" s="54"/>
      <c r="IH85" s="54"/>
      <c r="II85" s="54"/>
      <c r="IJ85" s="54"/>
      <c r="IK85" s="54"/>
      <c r="IL85" s="54"/>
      <c r="IM85" s="54"/>
      <c r="IN85" s="54"/>
      <c r="IO85" s="54"/>
      <c r="IP85" s="54"/>
      <c r="IQ85" s="54"/>
      <c r="IR85" s="54"/>
      <c r="IS85" s="54"/>
      <c r="IT85" s="54"/>
      <c r="IU85" s="54"/>
      <c r="IV85" s="54"/>
      <c r="IW85" s="54"/>
      <c r="IX85" s="54"/>
      <c r="IY85" s="54"/>
      <c r="IZ85" s="54"/>
      <c r="JA85" s="54"/>
      <c r="JB85" s="54"/>
      <c r="JC85" s="54"/>
      <c r="JD85" s="54"/>
      <c r="JE85" s="54"/>
      <c r="JF85" s="54"/>
      <c r="JG85" s="54"/>
      <c r="JH85" s="54"/>
      <c r="JI85" s="54"/>
      <c r="JJ85" s="54"/>
      <c r="JK85" s="54"/>
      <c r="JL85" s="54"/>
      <c r="JM85" s="54"/>
      <c r="JN85" s="54"/>
      <c r="JO85" s="54"/>
      <c r="JP85" s="54"/>
      <c r="JQ85" s="54"/>
      <c r="JR85" s="54"/>
      <c r="JS85" s="54"/>
      <c r="JT85" s="54"/>
      <c r="JU85" s="54"/>
      <c r="JV85" s="54"/>
      <c r="JW85" s="54"/>
      <c r="JX85" s="54"/>
      <c r="JY85" s="54"/>
      <c r="JZ85" s="54"/>
      <c r="KA85" s="54"/>
      <c r="KB85" s="54"/>
      <c r="KC85" s="54"/>
      <c r="KD85" s="54"/>
      <c r="KE85" s="54"/>
      <c r="KF85" s="54"/>
      <c r="KG85" s="54"/>
      <c r="KH85" s="54"/>
      <c r="KI85" s="54"/>
      <c r="KJ85" s="54"/>
      <c r="KK85" s="54"/>
      <c r="KL85" s="54"/>
      <c r="KM85" s="54"/>
      <c r="KN85" s="54"/>
      <c r="KO85" s="54"/>
      <c r="KP85" s="54"/>
      <c r="KQ85" s="54"/>
      <c r="KR85" s="54"/>
      <c r="KS85" s="54"/>
      <c r="KT85" s="54"/>
      <c r="KU85" s="54"/>
      <c r="KV85" s="54"/>
      <c r="KW85" s="54"/>
      <c r="KX85" s="54"/>
      <c r="KY85" s="54"/>
      <c r="KZ85" s="54"/>
      <c r="LA85" s="54"/>
      <c r="LB85" s="54"/>
      <c r="LC85" s="54"/>
      <c r="LD85" s="54"/>
      <c r="LE85" s="54"/>
      <c r="LF85" s="54"/>
      <c r="LG85" s="54"/>
      <c r="LH85" s="54"/>
      <c r="LI85" s="54"/>
      <c r="LJ85" s="54"/>
      <c r="LK85" s="54"/>
      <c r="LL85" s="54"/>
      <c r="LM85" s="54"/>
      <c r="LN85" s="54"/>
      <c r="LO85" s="54"/>
      <c r="LP85" s="54"/>
      <c r="LQ85" s="54"/>
      <c r="LR85" s="54"/>
      <c r="LS85" s="54"/>
      <c r="LT85" s="54"/>
      <c r="LU85" s="54"/>
      <c r="LV85" s="54"/>
      <c r="LW85" s="54"/>
      <c r="LX85" s="54"/>
      <c r="LY85" s="54"/>
      <c r="LZ85" s="54"/>
      <c r="MA85" s="54"/>
      <c r="MB85" s="54"/>
      <c r="MC85" s="54"/>
      <c r="MD85" s="54"/>
      <c r="ME85" s="54"/>
      <c r="MF85" s="54"/>
      <c r="MG85" s="54"/>
      <c r="MH85" s="54"/>
      <c r="MI85" s="54"/>
      <c r="MJ85" s="54"/>
      <c r="MK85" s="54"/>
      <c r="ML85" s="54"/>
      <c r="MM85" s="54"/>
      <c r="MN85" s="54"/>
      <c r="MO85" s="54"/>
      <c r="MP85" s="54"/>
      <c r="MQ85" s="54"/>
      <c r="MR85" s="54"/>
      <c r="MS85" s="54"/>
      <c r="MT85" s="54"/>
      <c r="MU85" s="54"/>
      <c r="MV85" s="54"/>
      <c r="MW85" s="54"/>
      <c r="MX85" s="54"/>
      <c r="MY85" s="54"/>
      <c r="MZ85" s="54"/>
      <c r="NA85" s="54"/>
      <c r="NB85" s="54"/>
      <c r="NC85" s="54"/>
      <c r="ND85" s="54"/>
      <c r="NE85" s="54"/>
      <c r="NF85" s="54"/>
      <c r="NG85" s="54"/>
      <c r="NH85" s="54"/>
      <c r="NI85" s="54"/>
      <c r="NJ85" s="54"/>
      <c r="NK85" s="54"/>
      <c r="NL85" s="54"/>
      <c r="NM85" s="54"/>
      <c r="NN85" s="54"/>
      <c r="NO85" s="54"/>
      <c r="NP85" s="54"/>
      <c r="NQ85" s="54"/>
      <c r="NR85" s="54"/>
      <c r="NS85" s="54"/>
      <c r="NT85" s="54"/>
      <c r="NU85" s="54"/>
      <c r="NV85" s="54"/>
      <c r="NW85" s="54"/>
      <c r="NX85" s="54"/>
    </row>
    <row r="86" spans="1:388" ht="30" customHeight="1">
      <c r="A86" s="148">
        <v>20</v>
      </c>
      <c r="B86" s="149">
        <v>30</v>
      </c>
      <c r="C86" s="51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52"/>
      <c r="FD86" s="52"/>
      <c r="FE86" s="52"/>
      <c r="FF86" s="52"/>
      <c r="FG86" s="52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52"/>
      <c r="GF86" s="52"/>
      <c r="GG86" s="52"/>
      <c r="GH86" s="52"/>
      <c r="GI86" s="52"/>
      <c r="GJ86" s="52"/>
      <c r="GK86" s="52"/>
      <c r="GL86" s="52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52"/>
      <c r="HK86" s="52"/>
      <c r="HL86" s="52"/>
      <c r="HM86" s="52"/>
      <c r="HN86" s="52"/>
      <c r="HO86" s="52"/>
      <c r="HP86" s="52"/>
      <c r="HQ86" s="52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  <c r="IH86" s="52"/>
      <c r="II86" s="52"/>
      <c r="IJ86" s="52"/>
      <c r="IK86" s="52"/>
      <c r="IL86" s="52"/>
      <c r="IM86" s="52"/>
      <c r="IN86" s="52"/>
      <c r="IO86" s="52"/>
      <c r="IP86" s="52"/>
      <c r="IQ86" s="52"/>
      <c r="IR86" s="52"/>
      <c r="IS86" s="52"/>
      <c r="IT86" s="52"/>
      <c r="IU86" s="52"/>
      <c r="IV86" s="52"/>
      <c r="IW86" s="52"/>
      <c r="IX86" s="52"/>
      <c r="IY86" s="52"/>
      <c r="IZ86" s="52"/>
      <c r="JA86" s="52"/>
      <c r="JB86" s="52"/>
      <c r="JC86" s="52"/>
      <c r="JD86" s="52"/>
      <c r="JE86" s="52"/>
      <c r="JF86" s="52"/>
      <c r="JG86" s="52"/>
      <c r="JH86" s="52"/>
      <c r="JI86" s="52"/>
      <c r="JJ86" s="52"/>
      <c r="JK86" s="52"/>
      <c r="JL86" s="52"/>
      <c r="JM86" s="52"/>
      <c r="JN86" s="52"/>
      <c r="JO86" s="52"/>
      <c r="JP86" s="52"/>
      <c r="JQ86" s="52"/>
      <c r="JR86" s="52"/>
      <c r="JS86" s="52"/>
      <c r="JT86" s="52"/>
      <c r="JU86" s="52"/>
      <c r="JV86" s="52"/>
      <c r="JW86" s="52"/>
      <c r="JX86" s="52"/>
      <c r="JY86" s="52"/>
      <c r="JZ86" s="52"/>
      <c r="KA86" s="52"/>
      <c r="KB86" s="52"/>
      <c r="KC86" s="52"/>
      <c r="KD86" s="52"/>
      <c r="KE86" s="52"/>
      <c r="KF86" s="52"/>
      <c r="KG86" s="52"/>
      <c r="KH86" s="52"/>
      <c r="KI86" s="52"/>
      <c r="KJ86" s="52"/>
      <c r="KK86" s="52"/>
      <c r="KL86" s="52"/>
      <c r="KM86" s="52"/>
      <c r="KN86" s="52"/>
      <c r="KO86" s="52"/>
      <c r="KP86" s="52"/>
      <c r="KQ86" s="52"/>
      <c r="KR86" s="52"/>
      <c r="KS86" s="52"/>
      <c r="KT86" s="52"/>
      <c r="KU86" s="52"/>
      <c r="KV86" s="52"/>
      <c r="KW86" s="52"/>
      <c r="KX86" s="52"/>
      <c r="KY86" s="52"/>
      <c r="KZ86" s="52"/>
      <c r="LA86" s="52"/>
      <c r="LB86" s="52"/>
      <c r="LC86" s="52"/>
      <c r="LD86" s="52"/>
      <c r="LE86" s="52"/>
      <c r="LF86" s="52"/>
      <c r="LG86" s="52"/>
      <c r="LH86" s="52"/>
      <c r="LI86" s="52"/>
      <c r="LJ86" s="52"/>
      <c r="LK86" s="52"/>
      <c r="LL86" s="52"/>
      <c r="LM86" s="52"/>
      <c r="LN86" s="52"/>
      <c r="LO86" s="52"/>
      <c r="LP86" s="52"/>
      <c r="LQ86" s="52"/>
      <c r="LR86" s="52"/>
      <c r="LS86" s="52"/>
      <c r="LT86" s="52"/>
      <c r="LU86" s="52"/>
      <c r="LV86" s="52"/>
      <c r="LW86" s="52"/>
      <c r="LX86" s="52"/>
      <c r="LY86" s="52"/>
      <c r="LZ86" s="52"/>
      <c r="MA86" s="52"/>
      <c r="MB86" s="52"/>
      <c r="MC86" s="52"/>
      <c r="MD86" s="52"/>
      <c r="ME86" s="52"/>
      <c r="MF86" s="52"/>
      <c r="MG86" s="52"/>
      <c r="MH86" s="52"/>
      <c r="MI86" s="52"/>
      <c r="MJ86" s="52"/>
      <c r="MK86" s="52"/>
      <c r="ML86" s="52"/>
      <c r="MM86" s="52"/>
      <c r="MN86" s="52"/>
      <c r="MO86" s="52"/>
      <c r="MP86" s="52"/>
      <c r="MQ86" s="52"/>
      <c r="MR86" s="52"/>
      <c r="MS86" s="52"/>
      <c r="MT86" s="52"/>
      <c r="MU86" s="52"/>
      <c r="MV86" s="52"/>
      <c r="MW86" s="52"/>
      <c r="MX86" s="52"/>
      <c r="MY86" s="52"/>
      <c r="MZ86" s="52"/>
      <c r="NA86" s="52"/>
      <c r="NB86" s="52"/>
      <c r="NC86" s="52"/>
      <c r="ND86" s="52"/>
      <c r="NE86" s="52"/>
      <c r="NF86" s="52"/>
      <c r="NG86" s="52"/>
      <c r="NH86" s="52"/>
      <c r="NI86" s="52"/>
      <c r="NJ86" s="52"/>
      <c r="NK86" s="52"/>
      <c r="NL86" s="52"/>
      <c r="NM86" s="52"/>
      <c r="NN86" s="52"/>
      <c r="NO86" s="52"/>
      <c r="NP86" s="52"/>
      <c r="NQ86" s="52"/>
      <c r="NR86" s="52"/>
      <c r="NS86" s="52"/>
      <c r="NT86" s="52"/>
      <c r="NU86" s="52"/>
      <c r="NV86" s="52"/>
      <c r="NW86" s="52"/>
      <c r="NX86" s="52"/>
    </row>
    <row r="87" spans="1:388" ht="30" customHeight="1">
      <c r="A87" s="148"/>
      <c r="B87" s="150"/>
      <c r="C87" s="53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  <c r="CM87" s="54"/>
      <c r="CN87" s="54"/>
      <c r="CO87" s="54"/>
      <c r="CP87" s="54"/>
      <c r="CQ87" s="54"/>
      <c r="CR87" s="54"/>
      <c r="CS87" s="54"/>
      <c r="CT87" s="54"/>
      <c r="CU87" s="54"/>
      <c r="CV87" s="54"/>
      <c r="CW87" s="54"/>
      <c r="CX87" s="54"/>
      <c r="CY87" s="54"/>
      <c r="CZ87" s="54"/>
      <c r="DA87" s="54"/>
      <c r="DB87" s="54"/>
      <c r="DC87" s="54"/>
      <c r="DD87" s="54"/>
      <c r="DE87" s="54"/>
      <c r="DF87" s="54"/>
      <c r="DG87" s="54"/>
      <c r="DH87" s="54"/>
      <c r="DI87" s="54"/>
      <c r="DJ87" s="54"/>
      <c r="DK87" s="54"/>
      <c r="DL87" s="54"/>
      <c r="DM87" s="54"/>
      <c r="DN87" s="54"/>
      <c r="DO87" s="54"/>
      <c r="DP87" s="54"/>
      <c r="DQ87" s="54"/>
      <c r="DR87" s="54"/>
      <c r="DS87" s="54"/>
      <c r="DT87" s="54"/>
      <c r="DU87" s="54"/>
      <c r="DV87" s="54"/>
      <c r="DW87" s="54"/>
      <c r="DX87" s="54"/>
      <c r="DY87" s="54"/>
      <c r="DZ87" s="54"/>
      <c r="EA87" s="54"/>
      <c r="EB87" s="54"/>
      <c r="EC87" s="54"/>
      <c r="ED87" s="54"/>
      <c r="EE87" s="54"/>
      <c r="EF87" s="54"/>
      <c r="EG87" s="54"/>
      <c r="EH87" s="54"/>
      <c r="EI87" s="54"/>
      <c r="EJ87" s="54"/>
      <c r="EK87" s="54"/>
      <c r="EL87" s="54"/>
      <c r="EM87" s="54"/>
      <c r="EN87" s="54"/>
      <c r="EO87" s="54"/>
      <c r="EP87" s="54"/>
      <c r="EQ87" s="54"/>
      <c r="ER87" s="54"/>
      <c r="ES87" s="54"/>
      <c r="ET87" s="54"/>
      <c r="EU87" s="54"/>
      <c r="EV87" s="54"/>
      <c r="EW87" s="54"/>
      <c r="EX87" s="54"/>
      <c r="EY87" s="54"/>
      <c r="EZ87" s="54"/>
      <c r="FA87" s="54"/>
      <c r="FB87" s="54"/>
      <c r="FC87" s="54"/>
      <c r="FD87" s="54"/>
      <c r="FE87" s="54"/>
      <c r="FF87" s="54"/>
      <c r="FG87" s="54"/>
      <c r="FH87" s="54"/>
      <c r="FI87" s="54"/>
      <c r="FJ87" s="54"/>
      <c r="FK87" s="54"/>
      <c r="FL87" s="54"/>
      <c r="FM87" s="54"/>
      <c r="FN87" s="54"/>
      <c r="FO87" s="54"/>
      <c r="FP87" s="54"/>
      <c r="FQ87" s="54"/>
      <c r="FR87" s="54"/>
      <c r="FS87" s="54"/>
      <c r="FT87" s="54"/>
      <c r="FU87" s="54"/>
      <c r="FV87" s="54"/>
      <c r="FW87" s="54"/>
      <c r="FX87" s="54"/>
      <c r="FY87" s="54"/>
      <c r="FZ87" s="54"/>
      <c r="GA87" s="54"/>
      <c r="GB87" s="54"/>
      <c r="GC87" s="54"/>
      <c r="GD87" s="54"/>
      <c r="GE87" s="54"/>
      <c r="GF87" s="54"/>
      <c r="GG87" s="54"/>
      <c r="GH87" s="54"/>
      <c r="GI87" s="54"/>
      <c r="GJ87" s="54"/>
      <c r="GK87" s="54"/>
      <c r="GL87" s="54"/>
      <c r="GM87" s="54"/>
      <c r="GN87" s="54"/>
      <c r="GO87" s="54"/>
      <c r="GP87" s="54"/>
      <c r="GQ87" s="54"/>
      <c r="GR87" s="54"/>
      <c r="GS87" s="54"/>
      <c r="GT87" s="54"/>
      <c r="GU87" s="54"/>
      <c r="GV87" s="54"/>
      <c r="GW87" s="54"/>
      <c r="GX87" s="54"/>
      <c r="GY87" s="54"/>
      <c r="GZ87" s="54"/>
      <c r="HA87" s="54"/>
      <c r="HB87" s="54"/>
      <c r="HC87" s="54"/>
      <c r="HD87" s="54"/>
      <c r="HE87" s="54"/>
      <c r="HF87" s="54"/>
      <c r="HG87" s="54"/>
      <c r="HH87" s="54"/>
      <c r="HI87" s="54"/>
      <c r="HJ87" s="54"/>
      <c r="HK87" s="54"/>
      <c r="HL87" s="54"/>
      <c r="HM87" s="54"/>
      <c r="HN87" s="54"/>
      <c r="HO87" s="54"/>
      <c r="HP87" s="54"/>
      <c r="HQ87" s="54"/>
      <c r="HR87" s="54"/>
      <c r="HS87" s="54"/>
      <c r="HT87" s="54"/>
      <c r="HU87" s="54"/>
      <c r="HV87" s="54"/>
      <c r="HW87" s="54"/>
      <c r="HX87" s="54"/>
      <c r="HY87" s="54"/>
      <c r="HZ87" s="54"/>
      <c r="IA87" s="54"/>
      <c r="IB87" s="54"/>
      <c r="IC87" s="54"/>
      <c r="ID87" s="54"/>
      <c r="IE87" s="54"/>
      <c r="IF87" s="54"/>
      <c r="IG87" s="54"/>
      <c r="IH87" s="54"/>
      <c r="II87" s="54"/>
      <c r="IJ87" s="54"/>
      <c r="IK87" s="54"/>
      <c r="IL87" s="54"/>
      <c r="IM87" s="54"/>
      <c r="IN87" s="54"/>
      <c r="IO87" s="54"/>
      <c r="IP87" s="54"/>
      <c r="IQ87" s="54"/>
      <c r="IR87" s="54"/>
      <c r="IS87" s="54"/>
      <c r="IT87" s="54"/>
      <c r="IU87" s="54"/>
      <c r="IV87" s="54"/>
      <c r="IW87" s="54"/>
      <c r="IX87" s="54"/>
      <c r="IY87" s="54"/>
      <c r="IZ87" s="54"/>
      <c r="JA87" s="54"/>
      <c r="JB87" s="54"/>
      <c r="JC87" s="54"/>
      <c r="JD87" s="54"/>
      <c r="JE87" s="54"/>
      <c r="JF87" s="54"/>
      <c r="JG87" s="54"/>
      <c r="JH87" s="54"/>
      <c r="JI87" s="54"/>
      <c r="JJ87" s="54"/>
      <c r="JK87" s="54"/>
      <c r="JL87" s="54"/>
      <c r="JM87" s="54"/>
      <c r="JN87" s="54"/>
      <c r="JO87" s="54"/>
      <c r="JP87" s="54"/>
      <c r="JQ87" s="54"/>
      <c r="JR87" s="54"/>
      <c r="JS87" s="54"/>
      <c r="JT87" s="54"/>
      <c r="JU87" s="54"/>
      <c r="JV87" s="54"/>
      <c r="JW87" s="54"/>
      <c r="JX87" s="54"/>
      <c r="JY87" s="54"/>
      <c r="JZ87" s="54"/>
      <c r="KA87" s="54"/>
      <c r="KB87" s="54"/>
      <c r="KC87" s="54"/>
      <c r="KD87" s="54"/>
      <c r="KE87" s="54"/>
      <c r="KF87" s="54"/>
      <c r="KG87" s="54"/>
      <c r="KH87" s="54"/>
      <c r="KI87" s="54"/>
      <c r="KJ87" s="54"/>
      <c r="KK87" s="54"/>
      <c r="KL87" s="54"/>
      <c r="KM87" s="54"/>
      <c r="KN87" s="54"/>
      <c r="KO87" s="54"/>
      <c r="KP87" s="54"/>
      <c r="KQ87" s="54"/>
      <c r="KR87" s="54"/>
      <c r="KS87" s="54"/>
      <c r="KT87" s="54"/>
      <c r="KU87" s="54"/>
      <c r="KV87" s="54"/>
      <c r="KW87" s="54"/>
      <c r="KX87" s="54"/>
      <c r="KY87" s="54"/>
      <c r="KZ87" s="54"/>
      <c r="LA87" s="54"/>
      <c r="LB87" s="54"/>
      <c r="LC87" s="54"/>
      <c r="LD87" s="54"/>
      <c r="LE87" s="54"/>
      <c r="LF87" s="54"/>
      <c r="LG87" s="54"/>
      <c r="LH87" s="54"/>
      <c r="LI87" s="54"/>
      <c r="LJ87" s="54"/>
      <c r="LK87" s="54"/>
      <c r="LL87" s="54"/>
      <c r="LM87" s="54"/>
      <c r="LN87" s="54"/>
      <c r="LO87" s="54"/>
      <c r="LP87" s="54"/>
      <c r="LQ87" s="54"/>
      <c r="LR87" s="54"/>
      <c r="LS87" s="54"/>
      <c r="LT87" s="54"/>
      <c r="LU87" s="54"/>
      <c r="LV87" s="54"/>
      <c r="LW87" s="54"/>
      <c r="LX87" s="54"/>
      <c r="LY87" s="54"/>
      <c r="LZ87" s="54"/>
      <c r="MA87" s="54"/>
      <c r="MB87" s="54"/>
      <c r="MC87" s="54"/>
      <c r="MD87" s="54"/>
      <c r="ME87" s="54"/>
      <c r="MF87" s="54"/>
      <c r="MG87" s="54"/>
      <c r="MH87" s="54"/>
      <c r="MI87" s="54"/>
      <c r="MJ87" s="54"/>
      <c r="MK87" s="54"/>
      <c r="ML87" s="54"/>
      <c r="MM87" s="54"/>
      <c r="MN87" s="54"/>
      <c r="MO87" s="54"/>
      <c r="MP87" s="54"/>
      <c r="MQ87" s="54"/>
      <c r="MR87" s="54"/>
      <c r="MS87" s="54"/>
      <c r="MT87" s="54"/>
      <c r="MU87" s="54"/>
      <c r="MV87" s="54"/>
      <c r="MW87" s="54"/>
      <c r="MX87" s="54"/>
      <c r="MY87" s="54"/>
      <c r="MZ87" s="54"/>
      <c r="NA87" s="54"/>
      <c r="NB87" s="54"/>
      <c r="NC87" s="54"/>
      <c r="ND87" s="54"/>
      <c r="NE87" s="54"/>
      <c r="NF87" s="54"/>
      <c r="NG87" s="54"/>
      <c r="NH87" s="54"/>
      <c r="NI87" s="54"/>
      <c r="NJ87" s="54"/>
      <c r="NK87" s="54"/>
      <c r="NL87" s="54"/>
      <c r="NM87" s="54"/>
      <c r="NN87" s="54"/>
      <c r="NO87" s="54"/>
      <c r="NP87" s="54"/>
      <c r="NQ87" s="54"/>
      <c r="NR87" s="54"/>
      <c r="NS87" s="54"/>
      <c r="NT87" s="54"/>
      <c r="NU87" s="54"/>
      <c r="NV87" s="54"/>
      <c r="NW87" s="54"/>
      <c r="NX87" s="54"/>
    </row>
    <row r="88" spans="1:388" ht="30" customHeight="1">
      <c r="A88" s="151" t="s">
        <v>68</v>
      </c>
      <c r="B88" s="149" t="s">
        <v>46</v>
      </c>
      <c r="C88" s="51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52"/>
      <c r="DW88" s="52"/>
      <c r="DX88" s="52"/>
      <c r="DY88" s="52"/>
      <c r="DZ88" s="52"/>
      <c r="EA88" s="52"/>
      <c r="EB88" s="52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52"/>
      <c r="FB88" s="52"/>
      <c r="FC88" s="52"/>
      <c r="FD88" s="52"/>
      <c r="FE88" s="52"/>
      <c r="FF88" s="52"/>
      <c r="FG88" s="52"/>
      <c r="FH88" s="52"/>
      <c r="FI88" s="52"/>
      <c r="FJ88" s="52"/>
      <c r="FK88" s="52"/>
      <c r="FL88" s="52"/>
      <c r="FM88" s="52"/>
      <c r="FN88" s="52"/>
      <c r="FO88" s="52"/>
      <c r="FP88" s="52"/>
      <c r="FQ88" s="52"/>
      <c r="FR88" s="52"/>
      <c r="FS88" s="52"/>
      <c r="FT88" s="52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52"/>
      <c r="GF88" s="52"/>
      <c r="GG88" s="52"/>
      <c r="GH88" s="52"/>
      <c r="GI88" s="52"/>
      <c r="GJ88" s="52"/>
      <c r="GK88" s="52"/>
      <c r="GL88" s="52"/>
      <c r="GM88" s="52"/>
      <c r="GN88" s="52"/>
      <c r="GO88" s="52"/>
      <c r="GP88" s="52"/>
      <c r="GQ88" s="52"/>
      <c r="GR88" s="52"/>
      <c r="GS88" s="52"/>
      <c r="GT88" s="52"/>
      <c r="GU88" s="52"/>
      <c r="GV88" s="52"/>
      <c r="GW88" s="52"/>
      <c r="GX88" s="52"/>
      <c r="GY88" s="52"/>
      <c r="GZ88" s="52"/>
      <c r="HA88" s="52"/>
      <c r="HB88" s="52"/>
      <c r="HC88" s="52"/>
      <c r="HD88" s="52"/>
      <c r="HE88" s="52"/>
      <c r="HF88" s="52"/>
      <c r="HG88" s="52"/>
      <c r="HH88" s="52"/>
      <c r="HI88" s="52"/>
      <c r="HJ88" s="52"/>
      <c r="HK88" s="52"/>
      <c r="HL88" s="52"/>
      <c r="HM88" s="52"/>
      <c r="HN88" s="52"/>
      <c r="HO88" s="52"/>
      <c r="HP88" s="52"/>
      <c r="HQ88" s="52"/>
      <c r="HR88" s="52"/>
      <c r="HS88" s="52"/>
      <c r="HT88" s="52"/>
      <c r="HU88" s="52"/>
      <c r="HV88" s="52"/>
      <c r="HW88" s="52"/>
      <c r="HX88" s="52"/>
      <c r="HY88" s="52"/>
      <c r="HZ88" s="52"/>
      <c r="IA88" s="52"/>
      <c r="IB88" s="52"/>
      <c r="IC88" s="52"/>
      <c r="ID88" s="52"/>
      <c r="IE88" s="52"/>
      <c r="IF88" s="52"/>
      <c r="IG88" s="52"/>
      <c r="IH88" s="52"/>
      <c r="II88" s="52"/>
      <c r="IJ88" s="52"/>
      <c r="IK88" s="52"/>
      <c r="IL88" s="52"/>
      <c r="IM88" s="52"/>
      <c r="IN88" s="52"/>
      <c r="IO88" s="52"/>
      <c r="IP88" s="52"/>
      <c r="IQ88" s="52"/>
      <c r="IR88" s="52"/>
      <c r="IS88" s="52"/>
      <c r="IT88" s="52"/>
      <c r="IU88" s="52"/>
      <c r="IV88" s="52"/>
      <c r="IW88" s="52"/>
      <c r="IX88" s="52"/>
      <c r="IY88" s="52"/>
      <c r="IZ88" s="52"/>
      <c r="JA88" s="52"/>
      <c r="JB88" s="52"/>
      <c r="JC88" s="52"/>
      <c r="JD88" s="52"/>
      <c r="JE88" s="52"/>
      <c r="JF88" s="52"/>
      <c r="JG88" s="52"/>
      <c r="JH88" s="52"/>
      <c r="JI88" s="52"/>
      <c r="JJ88" s="52"/>
      <c r="JK88" s="52"/>
      <c r="JL88" s="52"/>
      <c r="JM88" s="52"/>
      <c r="JN88" s="52"/>
      <c r="JO88" s="52"/>
      <c r="JP88" s="52"/>
      <c r="JQ88" s="52"/>
      <c r="JR88" s="52"/>
      <c r="JS88" s="52"/>
      <c r="JT88" s="52"/>
      <c r="JU88" s="52"/>
      <c r="JV88" s="52"/>
      <c r="JW88" s="52"/>
      <c r="JX88" s="52"/>
      <c r="JY88" s="52"/>
      <c r="JZ88" s="52"/>
      <c r="KA88" s="52"/>
      <c r="KB88" s="52"/>
      <c r="KC88" s="52"/>
      <c r="KD88" s="52"/>
      <c r="KE88" s="52"/>
      <c r="KF88" s="52"/>
      <c r="KG88" s="52"/>
      <c r="KH88" s="52"/>
      <c r="KI88" s="52"/>
      <c r="KJ88" s="52"/>
      <c r="KK88" s="52"/>
      <c r="KL88" s="52"/>
      <c r="KM88" s="52"/>
      <c r="KN88" s="52"/>
      <c r="KO88" s="52"/>
      <c r="KP88" s="52"/>
      <c r="KQ88" s="52"/>
      <c r="KR88" s="52"/>
      <c r="KS88" s="52"/>
      <c r="KT88" s="52"/>
      <c r="KU88" s="52"/>
      <c r="KV88" s="52"/>
      <c r="KW88" s="52"/>
      <c r="KX88" s="52"/>
      <c r="KY88" s="52"/>
      <c r="KZ88" s="52"/>
      <c r="LA88" s="52"/>
      <c r="LB88" s="52"/>
      <c r="LC88" s="52"/>
      <c r="LD88" s="52"/>
      <c r="LE88" s="52"/>
      <c r="LF88" s="52"/>
      <c r="LG88" s="52"/>
      <c r="LH88" s="52"/>
      <c r="LI88" s="52"/>
      <c r="LJ88" s="52"/>
      <c r="LK88" s="52"/>
      <c r="LL88" s="52"/>
      <c r="LM88" s="52"/>
      <c r="LN88" s="52"/>
      <c r="LO88" s="52"/>
      <c r="LP88" s="52"/>
      <c r="LQ88" s="52"/>
      <c r="LR88" s="52"/>
      <c r="LS88" s="52"/>
      <c r="LT88" s="52"/>
      <c r="LU88" s="52"/>
      <c r="LV88" s="52"/>
      <c r="LW88" s="52"/>
      <c r="LX88" s="52"/>
      <c r="LY88" s="52"/>
      <c r="LZ88" s="52"/>
      <c r="MA88" s="52"/>
      <c r="MB88" s="52"/>
      <c r="MC88" s="52"/>
      <c r="MD88" s="52"/>
      <c r="ME88" s="52"/>
      <c r="MF88" s="52"/>
      <c r="MG88" s="52"/>
      <c r="MH88" s="52"/>
      <c r="MI88" s="52"/>
      <c r="MJ88" s="52"/>
      <c r="MK88" s="52"/>
      <c r="ML88" s="52"/>
      <c r="MM88" s="52"/>
      <c r="MN88" s="52"/>
      <c r="MO88" s="52"/>
      <c r="MP88" s="52"/>
      <c r="MQ88" s="52"/>
      <c r="MR88" s="52"/>
      <c r="MS88" s="52"/>
      <c r="MT88" s="52"/>
      <c r="MU88" s="52"/>
      <c r="MV88" s="52"/>
      <c r="MW88" s="52"/>
      <c r="MX88" s="52"/>
      <c r="MY88" s="52"/>
      <c r="MZ88" s="52"/>
      <c r="NA88" s="52"/>
      <c r="NB88" s="52"/>
      <c r="NC88" s="52"/>
      <c r="ND88" s="52"/>
      <c r="NE88" s="52"/>
      <c r="NF88" s="52"/>
      <c r="NG88" s="52"/>
      <c r="NH88" s="52"/>
      <c r="NI88" s="52"/>
      <c r="NJ88" s="52"/>
      <c r="NK88" s="52"/>
      <c r="NL88" s="52"/>
      <c r="NM88" s="52"/>
      <c r="NN88" s="52"/>
      <c r="NO88" s="52"/>
      <c r="NP88" s="52"/>
      <c r="NQ88" s="52"/>
      <c r="NR88" s="52"/>
      <c r="NS88" s="52"/>
      <c r="NT88" s="52"/>
      <c r="NU88" s="52"/>
      <c r="NV88" s="52"/>
      <c r="NW88" s="52"/>
      <c r="NX88" s="52"/>
    </row>
    <row r="89" spans="1:388" ht="30" customHeight="1">
      <c r="A89" s="151"/>
      <c r="B89" s="150"/>
      <c r="C89" s="53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  <c r="CM89" s="54"/>
      <c r="CN89" s="54"/>
      <c r="CO89" s="54"/>
      <c r="CP89" s="54"/>
      <c r="CQ89" s="54"/>
      <c r="CR89" s="54"/>
      <c r="CS89" s="54"/>
      <c r="CT89" s="54"/>
      <c r="CU89" s="54"/>
      <c r="CV89" s="54"/>
      <c r="CW89" s="54"/>
      <c r="CX89" s="54"/>
      <c r="CY89" s="54"/>
      <c r="CZ89" s="54"/>
      <c r="DA89" s="54"/>
      <c r="DB89" s="54"/>
      <c r="DC89" s="54"/>
      <c r="DD89" s="54"/>
      <c r="DE89" s="54"/>
      <c r="DF89" s="54"/>
      <c r="DG89" s="54"/>
      <c r="DH89" s="54"/>
      <c r="DI89" s="54"/>
      <c r="DJ89" s="54"/>
      <c r="DK89" s="54"/>
      <c r="DL89" s="54"/>
      <c r="DM89" s="54"/>
      <c r="DN89" s="54"/>
      <c r="DO89" s="54"/>
      <c r="DP89" s="54"/>
      <c r="DQ89" s="54"/>
      <c r="DR89" s="54"/>
      <c r="DS89" s="54"/>
      <c r="DT89" s="54"/>
      <c r="DU89" s="54"/>
      <c r="DV89" s="54"/>
      <c r="DW89" s="54"/>
      <c r="DX89" s="54"/>
      <c r="DY89" s="54"/>
      <c r="DZ89" s="54"/>
      <c r="EA89" s="54"/>
      <c r="EB89" s="54"/>
      <c r="EC89" s="54"/>
      <c r="ED89" s="54"/>
      <c r="EE89" s="54"/>
      <c r="EF89" s="54"/>
      <c r="EG89" s="54"/>
      <c r="EH89" s="54"/>
      <c r="EI89" s="54"/>
      <c r="EJ89" s="54"/>
      <c r="EK89" s="54"/>
      <c r="EL89" s="54"/>
      <c r="EM89" s="54"/>
      <c r="EN89" s="54"/>
      <c r="EO89" s="54"/>
      <c r="EP89" s="54"/>
      <c r="EQ89" s="54"/>
      <c r="ER89" s="54"/>
      <c r="ES89" s="54"/>
      <c r="ET89" s="54"/>
      <c r="EU89" s="54"/>
      <c r="EV89" s="54"/>
      <c r="EW89" s="54"/>
      <c r="EX89" s="54"/>
      <c r="EY89" s="54"/>
      <c r="EZ89" s="54"/>
      <c r="FA89" s="54"/>
      <c r="FB89" s="54"/>
      <c r="FC89" s="54"/>
      <c r="FD89" s="54"/>
      <c r="FE89" s="54"/>
      <c r="FF89" s="54"/>
      <c r="FG89" s="54"/>
      <c r="FH89" s="54"/>
      <c r="FI89" s="54"/>
      <c r="FJ89" s="54"/>
      <c r="FK89" s="54"/>
      <c r="FL89" s="54"/>
      <c r="FM89" s="54"/>
      <c r="FN89" s="54"/>
      <c r="FO89" s="54"/>
      <c r="FP89" s="54"/>
      <c r="FQ89" s="54"/>
      <c r="FR89" s="54"/>
      <c r="FS89" s="54"/>
      <c r="FT89" s="54"/>
      <c r="FU89" s="54"/>
      <c r="FV89" s="54"/>
      <c r="FW89" s="54"/>
      <c r="FX89" s="54"/>
      <c r="FY89" s="54"/>
      <c r="FZ89" s="54"/>
      <c r="GA89" s="54"/>
      <c r="GB89" s="54"/>
      <c r="GC89" s="54"/>
      <c r="GD89" s="54"/>
      <c r="GE89" s="54"/>
      <c r="GF89" s="54"/>
      <c r="GG89" s="54"/>
      <c r="GH89" s="54"/>
      <c r="GI89" s="54"/>
      <c r="GJ89" s="54"/>
      <c r="GK89" s="54"/>
      <c r="GL89" s="54"/>
      <c r="GM89" s="54"/>
      <c r="GN89" s="54"/>
      <c r="GO89" s="54"/>
      <c r="GP89" s="54"/>
      <c r="GQ89" s="54"/>
      <c r="GR89" s="54"/>
      <c r="GS89" s="54"/>
      <c r="GT89" s="54"/>
      <c r="GU89" s="54"/>
      <c r="GV89" s="54"/>
      <c r="GW89" s="54"/>
      <c r="GX89" s="54"/>
      <c r="GY89" s="54"/>
      <c r="GZ89" s="54"/>
      <c r="HA89" s="54"/>
      <c r="HB89" s="54"/>
      <c r="HC89" s="54"/>
      <c r="HD89" s="54"/>
      <c r="HE89" s="54"/>
      <c r="HF89" s="54"/>
      <c r="HG89" s="54"/>
      <c r="HH89" s="54"/>
      <c r="HI89" s="54"/>
      <c r="HJ89" s="54"/>
      <c r="HK89" s="54"/>
      <c r="HL89" s="54"/>
      <c r="HM89" s="54"/>
      <c r="HN89" s="54"/>
      <c r="HO89" s="54"/>
      <c r="HP89" s="54"/>
      <c r="HQ89" s="54"/>
      <c r="HR89" s="54"/>
      <c r="HS89" s="54"/>
      <c r="HT89" s="54"/>
      <c r="HU89" s="54"/>
      <c r="HV89" s="54"/>
      <c r="HW89" s="54"/>
      <c r="HX89" s="54"/>
      <c r="HY89" s="54"/>
      <c r="HZ89" s="54"/>
      <c r="IA89" s="54"/>
      <c r="IB89" s="54"/>
      <c r="IC89" s="54"/>
      <c r="ID89" s="54"/>
      <c r="IE89" s="54"/>
      <c r="IF89" s="54"/>
      <c r="IG89" s="54"/>
      <c r="IH89" s="54"/>
      <c r="II89" s="54"/>
      <c r="IJ89" s="54"/>
      <c r="IK89" s="54"/>
      <c r="IL89" s="54"/>
      <c r="IM89" s="54"/>
      <c r="IN89" s="54"/>
      <c r="IO89" s="54"/>
      <c r="IP89" s="54"/>
      <c r="IQ89" s="54"/>
      <c r="IR89" s="54"/>
      <c r="IS89" s="54"/>
      <c r="IT89" s="54"/>
      <c r="IU89" s="54"/>
      <c r="IV89" s="54"/>
      <c r="IW89" s="54"/>
      <c r="IX89" s="54"/>
      <c r="IY89" s="54"/>
      <c r="IZ89" s="54"/>
      <c r="JA89" s="54"/>
      <c r="JB89" s="54"/>
      <c r="JC89" s="54"/>
      <c r="JD89" s="54"/>
      <c r="JE89" s="54"/>
      <c r="JF89" s="54"/>
      <c r="JG89" s="54"/>
      <c r="JH89" s="54"/>
      <c r="JI89" s="54"/>
      <c r="JJ89" s="54"/>
      <c r="JK89" s="54"/>
      <c r="JL89" s="54"/>
      <c r="JM89" s="54"/>
      <c r="JN89" s="54"/>
      <c r="JO89" s="54"/>
      <c r="JP89" s="54"/>
      <c r="JQ89" s="54"/>
      <c r="JR89" s="54"/>
      <c r="JS89" s="54"/>
      <c r="JT89" s="54"/>
      <c r="JU89" s="54"/>
      <c r="JV89" s="54"/>
      <c r="JW89" s="54"/>
      <c r="JX89" s="54"/>
      <c r="JY89" s="54"/>
      <c r="JZ89" s="54"/>
      <c r="KA89" s="54"/>
      <c r="KB89" s="54"/>
      <c r="KC89" s="54"/>
      <c r="KD89" s="54"/>
      <c r="KE89" s="54"/>
      <c r="KF89" s="54"/>
      <c r="KG89" s="54"/>
      <c r="KH89" s="54"/>
      <c r="KI89" s="54"/>
      <c r="KJ89" s="54"/>
      <c r="KK89" s="54"/>
      <c r="KL89" s="54"/>
      <c r="KM89" s="54"/>
      <c r="KN89" s="54"/>
      <c r="KO89" s="54"/>
      <c r="KP89" s="54"/>
      <c r="KQ89" s="54"/>
      <c r="KR89" s="54"/>
      <c r="KS89" s="54"/>
      <c r="KT89" s="54"/>
      <c r="KU89" s="54"/>
      <c r="KV89" s="54"/>
      <c r="KW89" s="54"/>
      <c r="KX89" s="54"/>
      <c r="KY89" s="54"/>
      <c r="KZ89" s="54"/>
      <c r="LA89" s="54"/>
      <c r="LB89" s="54"/>
      <c r="LC89" s="54"/>
      <c r="LD89" s="54"/>
      <c r="LE89" s="54"/>
      <c r="LF89" s="54"/>
      <c r="LG89" s="54"/>
      <c r="LH89" s="54"/>
      <c r="LI89" s="54"/>
      <c r="LJ89" s="54"/>
      <c r="LK89" s="54"/>
      <c r="LL89" s="54"/>
      <c r="LM89" s="54"/>
      <c r="LN89" s="54"/>
      <c r="LO89" s="54"/>
      <c r="LP89" s="54"/>
      <c r="LQ89" s="54"/>
      <c r="LR89" s="54"/>
      <c r="LS89" s="54"/>
      <c r="LT89" s="54"/>
      <c r="LU89" s="54"/>
      <c r="LV89" s="54"/>
      <c r="LW89" s="54"/>
      <c r="LX89" s="54"/>
      <c r="LY89" s="54"/>
      <c r="LZ89" s="54"/>
      <c r="MA89" s="54"/>
      <c r="MB89" s="54"/>
      <c r="MC89" s="54"/>
      <c r="MD89" s="54"/>
      <c r="ME89" s="54"/>
      <c r="MF89" s="54"/>
      <c r="MG89" s="54"/>
      <c r="MH89" s="54"/>
      <c r="MI89" s="54"/>
      <c r="MJ89" s="54"/>
      <c r="MK89" s="54"/>
      <c r="ML89" s="54"/>
      <c r="MM89" s="54"/>
      <c r="MN89" s="54"/>
      <c r="MO89" s="54"/>
      <c r="MP89" s="54"/>
      <c r="MQ89" s="54"/>
      <c r="MR89" s="54"/>
      <c r="MS89" s="54"/>
      <c r="MT89" s="54"/>
      <c r="MU89" s="54"/>
      <c r="MV89" s="54"/>
      <c r="MW89" s="54"/>
      <c r="MX89" s="54"/>
      <c r="MY89" s="54"/>
      <c r="MZ89" s="54"/>
      <c r="NA89" s="54"/>
      <c r="NB89" s="54"/>
      <c r="NC89" s="54"/>
      <c r="ND89" s="54"/>
      <c r="NE89" s="54"/>
      <c r="NF89" s="54"/>
      <c r="NG89" s="54"/>
      <c r="NH89" s="54"/>
      <c r="NI89" s="54"/>
      <c r="NJ89" s="54"/>
      <c r="NK89" s="54"/>
      <c r="NL89" s="54"/>
      <c r="NM89" s="54"/>
      <c r="NN89" s="54"/>
      <c r="NO89" s="54"/>
      <c r="NP89" s="54"/>
      <c r="NQ89" s="54"/>
      <c r="NR89" s="54"/>
      <c r="NS89" s="54"/>
      <c r="NT89" s="54"/>
      <c r="NU89" s="54"/>
      <c r="NV89" s="54"/>
      <c r="NW89" s="54"/>
      <c r="NX89" s="54"/>
    </row>
    <row r="90" spans="1:388" ht="30" customHeight="1">
      <c r="A90" s="148">
        <v>21</v>
      </c>
      <c r="B90" s="149">
        <v>30</v>
      </c>
      <c r="C90" s="51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52"/>
      <c r="DW90" s="52"/>
      <c r="DX90" s="52"/>
      <c r="DY90" s="52"/>
      <c r="DZ90" s="52"/>
      <c r="EA90" s="52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52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52"/>
      <c r="GF90" s="52"/>
      <c r="GG90" s="52"/>
      <c r="GH90" s="52"/>
      <c r="GI90" s="52"/>
      <c r="GJ90" s="52"/>
      <c r="GK90" s="52"/>
      <c r="GL90" s="52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52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2"/>
      <c r="IN90" s="52"/>
      <c r="IO90" s="52"/>
      <c r="IP90" s="52"/>
      <c r="IQ90" s="52"/>
      <c r="IR90" s="52"/>
      <c r="IS90" s="52"/>
      <c r="IT90" s="52"/>
      <c r="IU90" s="52"/>
      <c r="IV90" s="52"/>
      <c r="IW90" s="52"/>
      <c r="IX90" s="52"/>
      <c r="IY90" s="52"/>
      <c r="IZ90" s="52"/>
      <c r="JA90" s="52"/>
      <c r="JB90" s="52"/>
      <c r="JC90" s="52"/>
      <c r="JD90" s="52"/>
      <c r="JE90" s="52"/>
      <c r="JF90" s="52"/>
      <c r="JG90" s="52"/>
      <c r="JH90" s="52"/>
      <c r="JI90" s="52"/>
      <c r="JJ90" s="52"/>
      <c r="JK90" s="52"/>
      <c r="JL90" s="52"/>
      <c r="JM90" s="52"/>
      <c r="JN90" s="52"/>
      <c r="JO90" s="52"/>
      <c r="JP90" s="52"/>
      <c r="JQ90" s="52"/>
      <c r="JR90" s="52"/>
      <c r="JS90" s="52"/>
      <c r="JT90" s="52"/>
      <c r="JU90" s="52"/>
      <c r="JV90" s="52"/>
      <c r="JW90" s="52"/>
      <c r="JX90" s="52"/>
      <c r="JY90" s="52"/>
      <c r="JZ90" s="52"/>
      <c r="KA90" s="52"/>
      <c r="KB90" s="52"/>
      <c r="KC90" s="52"/>
      <c r="KD90" s="52"/>
      <c r="KE90" s="52"/>
      <c r="KF90" s="52"/>
      <c r="KG90" s="52"/>
      <c r="KH90" s="52"/>
      <c r="KI90" s="52"/>
      <c r="KJ90" s="52"/>
      <c r="KK90" s="52"/>
      <c r="KL90" s="52"/>
      <c r="KM90" s="52"/>
      <c r="KN90" s="52"/>
      <c r="KO90" s="52"/>
      <c r="KP90" s="52"/>
      <c r="KQ90" s="52"/>
      <c r="KR90" s="52"/>
      <c r="KS90" s="52"/>
      <c r="KT90" s="52"/>
      <c r="KU90" s="52"/>
      <c r="KV90" s="52"/>
      <c r="KW90" s="52"/>
      <c r="KX90" s="52"/>
      <c r="KY90" s="52"/>
      <c r="KZ90" s="52"/>
      <c r="LA90" s="52"/>
      <c r="LB90" s="52"/>
      <c r="LC90" s="52"/>
      <c r="LD90" s="52"/>
      <c r="LE90" s="52"/>
      <c r="LF90" s="52"/>
      <c r="LG90" s="52"/>
      <c r="LH90" s="52"/>
      <c r="LI90" s="52"/>
      <c r="LJ90" s="52"/>
      <c r="LK90" s="52"/>
      <c r="LL90" s="52"/>
      <c r="LM90" s="52"/>
      <c r="LN90" s="52"/>
      <c r="LO90" s="52"/>
      <c r="LP90" s="52"/>
      <c r="LQ90" s="52"/>
      <c r="LR90" s="52"/>
      <c r="LS90" s="52"/>
      <c r="LT90" s="52"/>
      <c r="LU90" s="52"/>
      <c r="LV90" s="52"/>
      <c r="LW90" s="52"/>
      <c r="LX90" s="52"/>
      <c r="LY90" s="52"/>
      <c r="LZ90" s="52"/>
      <c r="MA90" s="52"/>
      <c r="MB90" s="52"/>
      <c r="MC90" s="52"/>
      <c r="MD90" s="52"/>
      <c r="ME90" s="52"/>
      <c r="MF90" s="52"/>
      <c r="MG90" s="52"/>
      <c r="MH90" s="52"/>
      <c r="MI90" s="52"/>
      <c r="MJ90" s="52"/>
      <c r="MK90" s="52"/>
      <c r="ML90" s="52"/>
      <c r="MM90" s="52"/>
      <c r="MN90" s="52"/>
      <c r="MO90" s="52"/>
      <c r="MP90" s="52"/>
      <c r="MQ90" s="52"/>
      <c r="MR90" s="52"/>
      <c r="MS90" s="52"/>
      <c r="MT90" s="52"/>
      <c r="MU90" s="52"/>
      <c r="MV90" s="52"/>
      <c r="MW90" s="52"/>
      <c r="MX90" s="52"/>
      <c r="MY90" s="52"/>
      <c r="MZ90" s="52"/>
      <c r="NA90" s="52"/>
      <c r="NB90" s="52"/>
      <c r="NC90" s="52"/>
      <c r="ND90" s="52"/>
      <c r="NE90" s="52"/>
      <c r="NF90" s="52"/>
      <c r="NG90" s="52"/>
      <c r="NH90" s="52"/>
      <c r="NI90" s="52"/>
      <c r="NJ90" s="52"/>
      <c r="NK90" s="52"/>
      <c r="NL90" s="52"/>
      <c r="NM90" s="52"/>
      <c r="NN90" s="52"/>
      <c r="NO90" s="52"/>
      <c r="NP90" s="52"/>
      <c r="NQ90" s="52"/>
      <c r="NR90" s="52"/>
      <c r="NS90" s="52"/>
      <c r="NT90" s="52"/>
      <c r="NU90" s="52"/>
      <c r="NV90" s="52"/>
      <c r="NW90" s="52"/>
      <c r="NX90" s="52"/>
    </row>
    <row r="91" spans="1:388" ht="30" customHeight="1">
      <c r="A91" s="148"/>
      <c r="B91" s="150"/>
      <c r="C91" s="53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  <c r="CM91" s="54"/>
      <c r="CN91" s="54"/>
      <c r="CO91" s="54"/>
      <c r="CP91" s="54"/>
      <c r="CQ91" s="54"/>
      <c r="CR91" s="54"/>
      <c r="CS91" s="54"/>
      <c r="CT91" s="54"/>
      <c r="CU91" s="54"/>
      <c r="CV91" s="54"/>
      <c r="CW91" s="54"/>
      <c r="CX91" s="54"/>
      <c r="CY91" s="54"/>
      <c r="CZ91" s="54"/>
      <c r="DA91" s="54"/>
      <c r="DB91" s="54"/>
      <c r="DC91" s="54"/>
      <c r="DD91" s="54"/>
      <c r="DE91" s="54"/>
      <c r="DF91" s="54"/>
      <c r="DG91" s="54"/>
      <c r="DH91" s="54"/>
      <c r="DI91" s="54"/>
      <c r="DJ91" s="54"/>
      <c r="DK91" s="54"/>
      <c r="DL91" s="54"/>
      <c r="DM91" s="54"/>
      <c r="DN91" s="54"/>
      <c r="DO91" s="54"/>
      <c r="DP91" s="54"/>
      <c r="DQ91" s="54"/>
      <c r="DR91" s="54"/>
      <c r="DS91" s="54"/>
      <c r="DT91" s="54"/>
      <c r="DU91" s="54"/>
      <c r="DV91" s="54"/>
      <c r="DW91" s="54"/>
      <c r="DX91" s="54"/>
      <c r="DY91" s="54"/>
      <c r="DZ91" s="54"/>
      <c r="EA91" s="54"/>
      <c r="EB91" s="54"/>
      <c r="EC91" s="54"/>
      <c r="ED91" s="54"/>
      <c r="EE91" s="54"/>
      <c r="EF91" s="54"/>
      <c r="EG91" s="54"/>
      <c r="EH91" s="54"/>
      <c r="EI91" s="54"/>
      <c r="EJ91" s="54"/>
      <c r="EK91" s="54"/>
      <c r="EL91" s="54"/>
      <c r="EM91" s="54"/>
      <c r="EN91" s="54"/>
      <c r="EO91" s="54"/>
      <c r="EP91" s="54"/>
      <c r="EQ91" s="54"/>
      <c r="ER91" s="54"/>
      <c r="ES91" s="54"/>
      <c r="ET91" s="54"/>
      <c r="EU91" s="54"/>
      <c r="EV91" s="54"/>
      <c r="EW91" s="54"/>
      <c r="EX91" s="54"/>
      <c r="EY91" s="54"/>
      <c r="EZ91" s="54"/>
      <c r="FA91" s="54"/>
      <c r="FB91" s="54"/>
      <c r="FC91" s="54"/>
      <c r="FD91" s="54"/>
      <c r="FE91" s="54"/>
      <c r="FF91" s="54"/>
      <c r="FG91" s="54"/>
      <c r="FH91" s="54"/>
      <c r="FI91" s="54"/>
      <c r="FJ91" s="54"/>
      <c r="FK91" s="54"/>
      <c r="FL91" s="54"/>
      <c r="FM91" s="54"/>
      <c r="FN91" s="54"/>
      <c r="FO91" s="54"/>
      <c r="FP91" s="54"/>
      <c r="FQ91" s="54"/>
      <c r="FR91" s="54"/>
      <c r="FS91" s="54"/>
      <c r="FT91" s="54"/>
      <c r="FU91" s="54"/>
      <c r="FV91" s="54"/>
      <c r="FW91" s="54"/>
      <c r="FX91" s="54"/>
      <c r="FY91" s="54"/>
      <c r="FZ91" s="54"/>
      <c r="GA91" s="54"/>
      <c r="GB91" s="54"/>
      <c r="GC91" s="54"/>
      <c r="GD91" s="54"/>
      <c r="GE91" s="54"/>
      <c r="GF91" s="54"/>
      <c r="GG91" s="54"/>
      <c r="GH91" s="54"/>
      <c r="GI91" s="54"/>
      <c r="GJ91" s="54"/>
      <c r="GK91" s="54"/>
      <c r="GL91" s="54"/>
      <c r="GM91" s="54"/>
      <c r="GN91" s="54"/>
      <c r="GO91" s="54"/>
      <c r="GP91" s="54"/>
      <c r="GQ91" s="54"/>
      <c r="GR91" s="54"/>
      <c r="GS91" s="54"/>
      <c r="GT91" s="54"/>
      <c r="GU91" s="54"/>
      <c r="GV91" s="54"/>
      <c r="GW91" s="54"/>
      <c r="GX91" s="54"/>
      <c r="GY91" s="54"/>
      <c r="GZ91" s="54"/>
      <c r="HA91" s="54"/>
      <c r="HB91" s="54"/>
      <c r="HC91" s="54"/>
      <c r="HD91" s="54"/>
      <c r="HE91" s="54"/>
      <c r="HF91" s="54"/>
      <c r="HG91" s="54"/>
      <c r="HH91" s="54"/>
      <c r="HI91" s="54"/>
      <c r="HJ91" s="54"/>
      <c r="HK91" s="54"/>
      <c r="HL91" s="54"/>
      <c r="HM91" s="54"/>
      <c r="HN91" s="54"/>
      <c r="HO91" s="54"/>
      <c r="HP91" s="54"/>
      <c r="HQ91" s="54"/>
      <c r="HR91" s="54"/>
      <c r="HS91" s="54"/>
      <c r="HT91" s="54"/>
      <c r="HU91" s="54"/>
      <c r="HV91" s="54"/>
      <c r="HW91" s="54"/>
      <c r="HX91" s="54"/>
      <c r="HY91" s="54"/>
      <c r="HZ91" s="54"/>
      <c r="IA91" s="54"/>
      <c r="IB91" s="54"/>
      <c r="IC91" s="54"/>
      <c r="ID91" s="54"/>
      <c r="IE91" s="54"/>
      <c r="IF91" s="54"/>
      <c r="IG91" s="54"/>
      <c r="IH91" s="54"/>
      <c r="II91" s="54"/>
      <c r="IJ91" s="54"/>
      <c r="IK91" s="54"/>
      <c r="IL91" s="54"/>
      <c r="IM91" s="54"/>
      <c r="IN91" s="54"/>
      <c r="IO91" s="54"/>
      <c r="IP91" s="54"/>
      <c r="IQ91" s="54"/>
      <c r="IR91" s="54"/>
      <c r="IS91" s="54"/>
      <c r="IT91" s="54"/>
      <c r="IU91" s="54"/>
      <c r="IV91" s="54"/>
      <c r="IW91" s="54"/>
      <c r="IX91" s="54"/>
      <c r="IY91" s="54"/>
      <c r="IZ91" s="54"/>
      <c r="JA91" s="54"/>
      <c r="JB91" s="54"/>
      <c r="JC91" s="54"/>
      <c r="JD91" s="54"/>
      <c r="JE91" s="54"/>
      <c r="JF91" s="54"/>
      <c r="JG91" s="54"/>
      <c r="JH91" s="54"/>
      <c r="JI91" s="54"/>
      <c r="JJ91" s="54"/>
      <c r="JK91" s="54"/>
      <c r="JL91" s="54"/>
      <c r="JM91" s="54"/>
      <c r="JN91" s="54"/>
      <c r="JO91" s="54"/>
      <c r="JP91" s="54"/>
      <c r="JQ91" s="54"/>
      <c r="JR91" s="54"/>
      <c r="JS91" s="54"/>
      <c r="JT91" s="54"/>
      <c r="JU91" s="54"/>
      <c r="JV91" s="54"/>
      <c r="JW91" s="54"/>
      <c r="JX91" s="54"/>
      <c r="JY91" s="54"/>
      <c r="JZ91" s="54"/>
      <c r="KA91" s="54"/>
      <c r="KB91" s="54"/>
      <c r="KC91" s="54"/>
      <c r="KD91" s="54"/>
      <c r="KE91" s="54"/>
      <c r="KF91" s="54"/>
      <c r="KG91" s="54"/>
      <c r="KH91" s="54"/>
      <c r="KI91" s="54"/>
      <c r="KJ91" s="54"/>
      <c r="KK91" s="54"/>
      <c r="KL91" s="54"/>
      <c r="KM91" s="54"/>
      <c r="KN91" s="54"/>
      <c r="KO91" s="54"/>
      <c r="KP91" s="54"/>
      <c r="KQ91" s="54"/>
      <c r="KR91" s="54"/>
      <c r="KS91" s="54"/>
      <c r="KT91" s="54"/>
      <c r="KU91" s="54"/>
      <c r="KV91" s="54"/>
      <c r="KW91" s="54"/>
      <c r="KX91" s="54"/>
      <c r="KY91" s="54"/>
      <c r="KZ91" s="54"/>
      <c r="LA91" s="54"/>
      <c r="LB91" s="54"/>
      <c r="LC91" s="54"/>
      <c r="LD91" s="54"/>
      <c r="LE91" s="54"/>
      <c r="LF91" s="54"/>
      <c r="LG91" s="54"/>
      <c r="LH91" s="54"/>
      <c r="LI91" s="54"/>
      <c r="LJ91" s="54"/>
      <c r="LK91" s="54"/>
      <c r="LL91" s="54"/>
      <c r="LM91" s="54"/>
      <c r="LN91" s="54"/>
      <c r="LO91" s="54"/>
      <c r="LP91" s="54"/>
      <c r="LQ91" s="54"/>
      <c r="LR91" s="54"/>
      <c r="LS91" s="54"/>
      <c r="LT91" s="54"/>
      <c r="LU91" s="54"/>
      <c r="LV91" s="54"/>
      <c r="LW91" s="54"/>
      <c r="LX91" s="54"/>
      <c r="LY91" s="54"/>
      <c r="LZ91" s="54"/>
      <c r="MA91" s="54"/>
      <c r="MB91" s="54"/>
      <c r="MC91" s="54"/>
      <c r="MD91" s="54"/>
      <c r="ME91" s="54"/>
      <c r="MF91" s="54"/>
      <c r="MG91" s="54"/>
      <c r="MH91" s="54"/>
      <c r="MI91" s="54"/>
      <c r="MJ91" s="54"/>
      <c r="MK91" s="54"/>
      <c r="ML91" s="54"/>
      <c r="MM91" s="54"/>
      <c r="MN91" s="54"/>
      <c r="MO91" s="54"/>
      <c r="MP91" s="54"/>
      <c r="MQ91" s="54"/>
      <c r="MR91" s="54"/>
      <c r="MS91" s="54"/>
      <c r="MT91" s="54"/>
      <c r="MU91" s="54"/>
      <c r="MV91" s="54"/>
      <c r="MW91" s="54"/>
      <c r="MX91" s="54"/>
      <c r="MY91" s="54"/>
      <c r="MZ91" s="54"/>
      <c r="NA91" s="54"/>
      <c r="NB91" s="54"/>
      <c r="NC91" s="54"/>
      <c r="ND91" s="54"/>
      <c r="NE91" s="54"/>
      <c r="NF91" s="54"/>
      <c r="NG91" s="54"/>
      <c r="NH91" s="54"/>
      <c r="NI91" s="54"/>
      <c r="NJ91" s="54"/>
      <c r="NK91" s="54"/>
      <c r="NL91" s="54"/>
      <c r="NM91" s="54"/>
      <c r="NN91" s="54"/>
      <c r="NO91" s="54"/>
      <c r="NP91" s="54"/>
      <c r="NQ91" s="54"/>
      <c r="NR91" s="54"/>
      <c r="NS91" s="54"/>
      <c r="NT91" s="54"/>
      <c r="NU91" s="54"/>
      <c r="NV91" s="54"/>
      <c r="NW91" s="54"/>
      <c r="NX91" s="54"/>
    </row>
    <row r="92" spans="1:388" ht="30" customHeight="1">
      <c r="A92" s="151" t="s">
        <v>69</v>
      </c>
      <c r="B92" s="149" t="s">
        <v>46</v>
      </c>
      <c r="C92" s="51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52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52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52"/>
      <c r="IP92" s="52"/>
      <c r="IQ92" s="52"/>
      <c r="IR92" s="52"/>
      <c r="IS92" s="52"/>
      <c r="IT92" s="52"/>
      <c r="IU92" s="52"/>
      <c r="IV92" s="52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52"/>
      <c r="JT92" s="52"/>
      <c r="JU92" s="52"/>
      <c r="JV92" s="52"/>
      <c r="JW92" s="52"/>
      <c r="JX92" s="52"/>
      <c r="JY92" s="52"/>
      <c r="JZ92" s="52"/>
      <c r="KA92" s="52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52"/>
      <c r="KY92" s="52"/>
      <c r="KZ92" s="52"/>
      <c r="LA92" s="52"/>
      <c r="LB92" s="52"/>
      <c r="LC92" s="52"/>
      <c r="LD92" s="52"/>
      <c r="LE92" s="52"/>
      <c r="LF92" s="52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52"/>
      <c r="MC92" s="52"/>
      <c r="MD92" s="52"/>
      <c r="ME92" s="52"/>
      <c r="MF92" s="52"/>
      <c r="MG92" s="52"/>
      <c r="MH92" s="52"/>
      <c r="MI92" s="52"/>
      <c r="MJ92" s="52"/>
      <c r="MK92" s="52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52"/>
      <c r="NI92" s="52"/>
      <c r="NJ92" s="52"/>
      <c r="NK92" s="52"/>
      <c r="NL92" s="52"/>
      <c r="NM92" s="52"/>
      <c r="NN92" s="52"/>
      <c r="NO92" s="52"/>
      <c r="NP92" s="52"/>
      <c r="NQ92" s="52"/>
      <c r="NR92" s="52"/>
      <c r="NS92" s="52"/>
      <c r="NT92" s="52"/>
      <c r="NU92" s="52"/>
      <c r="NV92" s="52"/>
      <c r="NW92" s="52"/>
      <c r="NX92" s="52"/>
    </row>
    <row r="93" spans="1:388" ht="30" customHeight="1">
      <c r="A93" s="151"/>
      <c r="B93" s="150"/>
      <c r="C93" s="53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54"/>
      <c r="CP93" s="54"/>
      <c r="CQ93" s="54"/>
      <c r="CR93" s="54"/>
      <c r="CS93" s="54"/>
      <c r="CT93" s="54"/>
      <c r="CU93" s="54"/>
      <c r="CV93" s="54"/>
      <c r="CW93" s="54"/>
      <c r="CX93" s="54"/>
      <c r="CY93" s="54"/>
      <c r="CZ93" s="54"/>
      <c r="DA93" s="54"/>
      <c r="DB93" s="54"/>
      <c r="DC93" s="54"/>
      <c r="DD93" s="54"/>
      <c r="DE93" s="54"/>
      <c r="DF93" s="54"/>
      <c r="DG93" s="54"/>
      <c r="DH93" s="54"/>
      <c r="DI93" s="54"/>
      <c r="DJ93" s="54"/>
      <c r="DK93" s="54"/>
      <c r="DL93" s="54"/>
      <c r="DM93" s="54"/>
      <c r="DN93" s="54"/>
      <c r="DO93" s="54"/>
      <c r="DP93" s="54"/>
      <c r="DQ93" s="54"/>
      <c r="DR93" s="54"/>
      <c r="DS93" s="54"/>
      <c r="DT93" s="54"/>
      <c r="DU93" s="54"/>
      <c r="DV93" s="54"/>
      <c r="DW93" s="54"/>
      <c r="DX93" s="54"/>
      <c r="DY93" s="54"/>
      <c r="DZ93" s="54"/>
      <c r="EA93" s="54"/>
      <c r="EB93" s="54"/>
      <c r="EC93" s="54"/>
      <c r="ED93" s="54"/>
      <c r="EE93" s="54"/>
      <c r="EF93" s="54"/>
      <c r="EG93" s="54"/>
      <c r="EH93" s="54"/>
      <c r="EI93" s="54"/>
      <c r="EJ93" s="54"/>
      <c r="EK93" s="54"/>
      <c r="EL93" s="54"/>
      <c r="EM93" s="54"/>
      <c r="EN93" s="54"/>
      <c r="EO93" s="54"/>
      <c r="EP93" s="54"/>
      <c r="EQ93" s="54"/>
      <c r="ER93" s="54"/>
      <c r="ES93" s="54"/>
      <c r="ET93" s="54"/>
      <c r="EU93" s="54"/>
      <c r="EV93" s="54"/>
      <c r="EW93" s="54"/>
      <c r="EX93" s="54"/>
      <c r="EY93" s="54"/>
      <c r="EZ93" s="54"/>
      <c r="FA93" s="54"/>
      <c r="FB93" s="54"/>
      <c r="FC93" s="54"/>
      <c r="FD93" s="54"/>
      <c r="FE93" s="54"/>
      <c r="FF93" s="54"/>
      <c r="FG93" s="54"/>
      <c r="FH93" s="54"/>
      <c r="FI93" s="54"/>
      <c r="FJ93" s="54"/>
      <c r="FK93" s="54"/>
      <c r="FL93" s="54"/>
      <c r="FM93" s="54"/>
      <c r="FN93" s="54"/>
      <c r="FO93" s="54"/>
      <c r="FP93" s="54"/>
      <c r="FQ93" s="54"/>
      <c r="FR93" s="54"/>
      <c r="FS93" s="54"/>
      <c r="FT93" s="54"/>
      <c r="FU93" s="54"/>
      <c r="FV93" s="54"/>
      <c r="FW93" s="54"/>
      <c r="FX93" s="54"/>
      <c r="FY93" s="54"/>
      <c r="FZ93" s="54"/>
      <c r="GA93" s="54"/>
      <c r="GB93" s="54"/>
      <c r="GC93" s="54"/>
      <c r="GD93" s="54"/>
      <c r="GE93" s="54"/>
      <c r="GF93" s="54"/>
      <c r="GG93" s="54"/>
      <c r="GH93" s="54"/>
      <c r="GI93" s="54"/>
      <c r="GJ93" s="54"/>
      <c r="GK93" s="54"/>
      <c r="GL93" s="54"/>
      <c r="GM93" s="54"/>
      <c r="GN93" s="54"/>
      <c r="GO93" s="54"/>
      <c r="GP93" s="54"/>
      <c r="GQ93" s="54"/>
      <c r="GR93" s="54"/>
      <c r="GS93" s="54"/>
      <c r="GT93" s="54"/>
      <c r="GU93" s="54"/>
      <c r="GV93" s="54"/>
      <c r="GW93" s="54"/>
      <c r="GX93" s="54"/>
      <c r="GY93" s="54"/>
      <c r="GZ93" s="54"/>
      <c r="HA93" s="54"/>
      <c r="HB93" s="54"/>
      <c r="HC93" s="54"/>
      <c r="HD93" s="54"/>
      <c r="HE93" s="54"/>
      <c r="HF93" s="54"/>
      <c r="HG93" s="54"/>
      <c r="HH93" s="54"/>
      <c r="HI93" s="54"/>
      <c r="HJ93" s="54"/>
      <c r="HK93" s="54"/>
      <c r="HL93" s="54"/>
      <c r="HM93" s="54"/>
      <c r="HN93" s="54"/>
      <c r="HO93" s="54"/>
      <c r="HP93" s="54"/>
      <c r="HQ93" s="54"/>
      <c r="HR93" s="54"/>
      <c r="HS93" s="54"/>
      <c r="HT93" s="54"/>
      <c r="HU93" s="54"/>
      <c r="HV93" s="54"/>
      <c r="HW93" s="54"/>
      <c r="HX93" s="54"/>
      <c r="HY93" s="54"/>
      <c r="HZ93" s="54"/>
      <c r="IA93" s="54"/>
      <c r="IB93" s="54"/>
      <c r="IC93" s="54"/>
      <c r="ID93" s="54"/>
      <c r="IE93" s="54"/>
      <c r="IF93" s="54"/>
      <c r="IG93" s="54"/>
      <c r="IH93" s="54"/>
      <c r="II93" s="54"/>
      <c r="IJ93" s="54"/>
      <c r="IK93" s="54"/>
      <c r="IL93" s="54"/>
      <c r="IM93" s="54"/>
      <c r="IN93" s="54"/>
      <c r="IO93" s="54"/>
      <c r="IP93" s="54"/>
      <c r="IQ93" s="54"/>
      <c r="IR93" s="54"/>
      <c r="IS93" s="54"/>
      <c r="IT93" s="54"/>
      <c r="IU93" s="54"/>
      <c r="IV93" s="54"/>
      <c r="IW93" s="54"/>
      <c r="IX93" s="54"/>
      <c r="IY93" s="54"/>
      <c r="IZ93" s="54"/>
      <c r="JA93" s="54"/>
      <c r="JB93" s="54"/>
      <c r="JC93" s="54"/>
      <c r="JD93" s="54"/>
      <c r="JE93" s="54"/>
      <c r="JF93" s="54"/>
      <c r="JG93" s="54"/>
      <c r="JH93" s="54"/>
      <c r="JI93" s="54"/>
      <c r="JJ93" s="54"/>
      <c r="JK93" s="54"/>
      <c r="JL93" s="54"/>
      <c r="JM93" s="54"/>
      <c r="JN93" s="54"/>
      <c r="JO93" s="54"/>
      <c r="JP93" s="54"/>
      <c r="JQ93" s="54"/>
      <c r="JR93" s="54"/>
      <c r="JS93" s="54"/>
      <c r="JT93" s="54"/>
      <c r="JU93" s="54"/>
      <c r="JV93" s="54"/>
      <c r="JW93" s="54"/>
      <c r="JX93" s="54"/>
      <c r="JY93" s="54"/>
      <c r="JZ93" s="54"/>
      <c r="KA93" s="54"/>
      <c r="KB93" s="54"/>
      <c r="KC93" s="54"/>
      <c r="KD93" s="54"/>
      <c r="KE93" s="54"/>
      <c r="KF93" s="54"/>
      <c r="KG93" s="54"/>
      <c r="KH93" s="54"/>
      <c r="KI93" s="54"/>
      <c r="KJ93" s="54"/>
      <c r="KK93" s="54"/>
      <c r="KL93" s="54"/>
      <c r="KM93" s="54"/>
      <c r="KN93" s="54"/>
      <c r="KO93" s="54"/>
      <c r="KP93" s="54"/>
      <c r="KQ93" s="54"/>
      <c r="KR93" s="54"/>
      <c r="KS93" s="54"/>
      <c r="KT93" s="54"/>
      <c r="KU93" s="54"/>
      <c r="KV93" s="54"/>
      <c r="KW93" s="54"/>
      <c r="KX93" s="54"/>
      <c r="KY93" s="54"/>
      <c r="KZ93" s="54"/>
      <c r="LA93" s="54"/>
      <c r="LB93" s="54"/>
      <c r="LC93" s="54"/>
      <c r="LD93" s="54"/>
      <c r="LE93" s="54"/>
      <c r="LF93" s="54"/>
      <c r="LG93" s="54"/>
      <c r="LH93" s="54"/>
      <c r="LI93" s="54"/>
      <c r="LJ93" s="54"/>
      <c r="LK93" s="54"/>
      <c r="LL93" s="54"/>
      <c r="LM93" s="54"/>
      <c r="LN93" s="54"/>
      <c r="LO93" s="54"/>
      <c r="LP93" s="54"/>
      <c r="LQ93" s="54"/>
      <c r="LR93" s="54"/>
      <c r="LS93" s="54"/>
      <c r="LT93" s="54"/>
      <c r="LU93" s="54"/>
      <c r="LV93" s="54"/>
      <c r="LW93" s="54"/>
      <c r="LX93" s="54"/>
      <c r="LY93" s="54"/>
      <c r="LZ93" s="54"/>
      <c r="MA93" s="54"/>
      <c r="MB93" s="54"/>
      <c r="MC93" s="54"/>
      <c r="MD93" s="54"/>
      <c r="ME93" s="54"/>
      <c r="MF93" s="54"/>
      <c r="MG93" s="54"/>
      <c r="MH93" s="54"/>
      <c r="MI93" s="54"/>
      <c r="MJ93" s="54"/>
      <c r="MK93" s="54"/>
      <c r="ML93" s="54"/>
      <c r="MM93" s="54"/>
      <c r="MN93" s="54"/>
      <c r="MO93" s="54"/>
      <c r="MP93" s="54"/>
      <c r="MQ93" s="54"/>
      <c r="MR93" s="54"/>
      <c r="MS93" s="54"/>
      <c r="MT93" s="54"/>
      <c r="MU93" s="54"/>
      <c r="MV93" s="54"/>
      <c r="MW93" s="54"/>
      <c r="MX93" s="54"/>
      <c r="MY93" s="54"/>
      <c r="MZ93" s="54"/>
      <c r="NA93" s="54"/>
      <c r="NB93" s="54"/>
      <c r="NC93" s="54"/>
      <c r="ND93" s="54"/>
      <c r="NE93" s="54"/>
      <c r="NF93" s="54"/>
      <c r="NG93" s="54"/>
      <c r="NH93" s="54"/>
      <c r="NI93" s="54"/>
      <c r="NJ93" s="54"/>
      <c r="NK93" s="54"/>
      <c r="NL93" s="54"/>
      <c r="NM93" s="54"/>
      <c r="NN93" s="54"/>
      <c r="NO93" s="54"/>
      <c r="NP93" s="54"/>
      <c r="NQ93" s="54"/>
      <c r="NR93" s="54"/>
      <c r="NS93" s="54"/>
      <c r="NT93" s="54"/>
      <c r="NU93" s="54"/>
      <c r="NV93" s="54"/>
      <c r="NW93" s="54"/>
      <c r="NX93" s="54"/>
    </row>
    <row r="94" spans="1:388" ht="30" customHeight="1">
      <c r="A94" s="148">
        <v>22</v>
      </c>
      <c r="B94" s="149">
        <v>30</v>
      </c>
      <c r="C94" s="51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2"/>
      <c r="FF94" s="52"/>
      <c r="FG94" s="52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52"/>
      <c r="GF94" s="52"/>
      <c r="GG94" s="52"/>
      <c r="GH94" s="52"/>
      <c r="GI94" s="52"/>
      <c r="GJ94" s="52"/>
      <c r="GK94" s="52"/>
      <c r="GL94" s="52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52"/>
      <c r="HK94" s="52"/>
      <c r="HL94" s="52"/>
      <c r="HM94" s="52"/>
      <c r="HN94" s="52"/>
      <c r="HO94" s="52"/>
      <c r="HP94" s="52"/>
      <c r="HQ94" s="52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  <c r="IH94" s="52"/>
      <c r="II94" s="52"/>
      <c r="IJ94" s="52"/>
      <c r="IK94" s="52"/>
      <c r="IL94" s="52"/>
      <c r="IM94" s="52"/>
      <c r="IN94" s="52"/>
      <c r="IO94" s="52"/>
      <c r="IP94" s="52"/>
      <c r="IQ94" s="52"/>
      <c r="IR94" s="52"/>
      <c r="IS94" s="52"/>
      <c r="IT94" s="52"/>
      <c r="IU94" s="52"/>
      <c r="IV94" s="52"/>
      <c r="IW94" s="52"/>
      <c r="IX94" s="52"/>
      <c r="IY94" s="52"/>
      <c r="IZ94" s="52"/>
      <c r="JA94" s="52"/>
      <c r="JB94" s="52"/>
      <c r="JC94" s="52"/>
      <c r="JD94" s="52"/>
      <c r="JE94" s="52"/>
      <c r="JF94" s="52"/>
      <c r="JG94" s="52"/>
      <c r="JH94" s="52"/>
      <c r="JI94" s="52"/>
      <c r="JJ94" s="52"/>
      <c r="JK94" s="52"/>
      <c r="JL94" s="52"/>
      <c r="JM94" s="52"/>
      <c r="JN94" s="52"/>
      <c r="JO94" s="52"/>
      <c r="JP94" s="52"/>
      <c r="JQ94" s="52"/>
      <c r="JR94" s="52"/>
      <c r="JS94" s="52"/>
      <c r="JT94" s="52"/>
      <c r="JU94" s="52"/>
      <c r="JV94" s="52"/>
      <c r="JW94" s="52"/>
      <c r="JX94" s="52"/>
      <c r="JY94" s="52"/>
      <c r="JZ94" s="52"/>
      <c r="KA94" s="52"/>
      <c r="KB94" s="52"/>
      <c r="KC94" s="52"/>
      <c r="KD94" s="52"/>
      <c r="KE94" s="52"/>
      <c r="KF94" s="52"/>
      <c r="KG94" s="52"/>
      <c r="KH94" s="52"/>
      <c r="KI94" s="52"/>
      <c r="KJ94" s="52"/>
      <c r="KK94" s="52"/>
      <c r="KL94" s="52"/>
      <c r="KM94" s="52"/>
      <c r="KN94" s="52"/>
      <c r="KO94" s="52"/>
      <c r="KP94" s="52"/>
      <c r="KQ94" s="52"/>
      <c r="KR94" s="52"/>
      <c r="KS94" s="52"/>
      <c r="KT94" s="52"/>
      <c r="KU94" s="52"/>
      <c r="KV94" s="52"/>
      <c r="KW94" s="52"/>
      <c r="KX94" s="52"/>
      <c r="KY94" s="52"/>
      <c r="KZ94" s="52"/>
      <c r="LA94" s="52"/>
      <c r="LB94" s="52"/>
      <c r="LC94" s="52"/>
      <c r="LD94" s="52"/>
      <c r="LE94" s="52"/>
      <c r="LF94" s="52"/>
      <c r="LG94" s="52"/>
      <c r="LH94" s="52"/>
      <c r="LI94" s="52"/>
      <c r="LJ94" s="52"/>
      <c r="LK94" s="52"/>
      <c r="LL94" s="52"/>
      <c r="LM94" s="52"/>
      <c r="LN94" s="52"/>
      <c r="LO94" s="52"/>
      <c r="LP94" s="52"/>
      <c r="LQ94" s="52"/>
      <c r="LR94" s="52"/>
      <c r="LS94" s="52"/>
      <c r="LT94" s="52"/>
      <c r="LU94" s="52"/>
      <c r="LV94" s="52"/>
      <c r="LW94" s="52"/>
      <c r="LX94" s="52"/>
      <c r="LY94" s="52"/>
      <c r="LZ94" s="52"/>
      <c r="MA94" s="52"/>
      <c r="MB94" s="52"/>
      <c r="MC94" s="52"/>
      <c r="MD94" s="52"/>
      <c r="ME94" s="52"/>
      <c r="MF94" s="52"/>
      <c r="MG94" s="52"/>
      <c r="MH94" s="52"/>
      <c r="MI94" s="52"/>
      <c r="MJ94" s="52"/>
      <c r="MK94" s="52"/>
      <c r="ML94" s="52"/>
      <c r="MM94" s="52"/>
      <c r="MN94" s="52"/>
      <c r="MO94" s="52"/>
      <c r="MP94" s="52"/>
      <c r="MQ94" s="52"/>
      <c r="MR94" s="52"/>
      <c r="MS94" s="52"/>
      <c r="MT94" s="52"/>
      <c r="MU94" s="52"/>
      <c r="MV94" s="52"/>
      <c r="MW94" s="52"/>
      <c r="MX94" s="52"/>
      <c r="MY94" s="52"/>
      <c r="MZ94" s="52"/>
      <c r="NA94" s="52"/>
      <c r="NB94" s="52"/>
      <c r="NC94" s="52"/>
      <c r="ND94" s="52"/>
      <c r="NE94" s="52"/>
      <c r="NF94" s="52"/>
      <c r="NG94" s="52"/>
      <c r="NH94" s="52"/>
      <c r="NI94" s="52"/>
      <c r="NJ94" s="52"/>
      <c r="NK94" s="52"/>
      <c r="NL94" s="52"/>
      <c r="NM94" s="52"/>
      <c r="NN94" s="52"/>
      <c r="NO94" s="52"/>
      <c r="NP94" s="52"/>
      <c r="NQ94" s="52"/>
      <c r="NR94" s="52"/>
      <c r="NS94" s="52"/>
      <c r="NT94" s="52"/>
      <c r="NU94" s="52"/>
      <c r="NV94" s="52"/>
      <c r="NW94" s="52"/>
      <c r="NX94" s="52"/>
    </row>
    <row r="95" spans="1:388" ht="30" customHeight="1">
      <c r="A95" s="148"/>
      <c r="B95" s="150"/>
      <c r="C95" s="53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  <c r="CM95" s="54"/>
      <c r="CN95" s="54"/>
      <c r="CO95" s="54"/>
      <c r="CP95" s="54"/>
      <c r="CQ95" s="54"/>
      <c r="CR95" s="54"/>
      <c r="CS95" s="54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4"/>
      <c r="DG95" s="54"/>
      <c r="DH95" s="54"/>
      <c r="DI95" s="54"/>
      <c r="DJ95" s="54"/>
      <c r="DK95" s="54"/>
      <c r="DL95" s="54"/>
      <c r="DM95" s="54"/>
      <c r="DN95" s="54"/>
      <c r="DO95" s="54"/>
      <c r="DP95" s="54"/>
      <c r="DQ95" s="54"/>
      <c r="DR95" s="54"/>
      <c r="DS95" s="54"/>
      <c r="DT95" s="54"/>
      <c r="DU95" s="54"/>
      <c r="DV95" s="54"/>
      <c r="DW95" s="54"/>
      <c r="DX95" s="54"/>
      <c r="DY95" s="54"/>
      <c r="DZ95" s="54"/>
      <c r="EA95" s="54"/>
      <c r="EB95" s="54"/>
      <c r="EC95" s="54"/>
      <c r="ED95" s="54"/>
      <c r="EE95" s="54"/>
      <c r="EF95" s="54"/>
      <c r="EG95" s="54"/>
      <c r="EH95" s="54"/>
      <c r="EI95" s="54"/>
      <c r="EJ95" s="54"/>
      <c r="EK95" s="54"/>
      <c r="EL95" s="54"/>
      <c r="EM95" s="54"/>
      <c r="EN95" s="54"/>
      <c r="EO95" s="54"/>
      <c r="EP95" s="54"/>
      <c r="EQ95" s="54"/>
      <c r="ER95" s="54"/>
      <c r="ES95" s="54"/>
      <c r="ET95" s="54"/>
      <c r="EU95" s="54"/>
      <c r="EV95" s="54"/>
      <c r="EW95" s="54"/>
      <c r="EX95" s="54"/>
      <c r="EY95" s="54"/>
      <c r="EZ95" s="54"/>
      <c r="FA95" s="54"/>
      <c r="FB95" s="54"/>
      <c r="FC95" s="54"/>
      <c r="FD95" s="54"/>
      <c r="FE95" s="54"/>
      <c r="FF95" s="54"/>
      <c r="FG95" s="54"/>
      <c r="FH95" s="54"/>
      <c r="FI95" s="54"/>
      <c r="FJ95" s="54"/>
      <c r="FK95" s="54"/>
      <c r="FL95" s="54"/>
      <c r="FM95" s="54"/>
      <c r="FN95" s="54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  <c r="GI95" s="54"/>
      <c r="GJ95" s="54"/>
      <c r="GK95" s="54"/>
      <c r="GL95" s="54"/>
      <c r="GM95" s="54"/>
      <c r="GN95" s="54"/>
      <c r="GO95" s="54"/>
      <c r="GP95" s="54"/>
      <c r="GQ95" s="54"/>
      <c r="GR95" s="54"/>
      <c r="GS95" s="54"/>
      <c r="GT95" s="54"/>
      <c r="GU95" s="54"/>
      <c r="GV95" s="54"/>
      <c r="GW95" s="54"/>
      <c r="GX95" s="54"/>
      <c r="GY95" s="54"/>
      <c r="GZ95" s="54"/>
      <c r="HA95" s="54"/>
      <c r="HB95" s="54"/>
      <c r="HC95" s="54"/>
      <c r="HD95" s="54"/>
      <c r="HE95" s="54"/>
      <c r="HF95" s="54"/>
      <c r="HG95" s="54"/>
      <c r="HH95" s="54"/>
      <c r="HI95" s="54"/>
      <c r="HJ95" s="54"/>
      <c r="HK95" s="54"/>
      <c r="HL95" s="54"/>
      <c r="HM95" s="54"/>
      <c r="HN95" s="54"/>
      <c r="HO95" s="54"/>
      <c r="HP95" s="54"/>
      <c r="HQ95" s="54"/>
      <c r="HR95" s="54"/>
      <c r="HS95" s="54"/>
      <c r="HT95" s="54"/>
      <c r="HU95" s="54"/>
      <c r="HV95" s="54"/>
      <c r="HW95" s="54"/>
      <c r="HX95" s="54"/>
      <c r="HY95" s="54"/>
      <c r="HZ95" s="54"/>
      <c r="IA95" s="54"/>
      <c r="IB95" s="54"/>
      <c r="IC95" s="54"/>
      <c r="ID95" s="54"/>
      <c r="IE95" s="54"/>
      <c r="IF95" s="54"/>
      <c r="IG95" s="54"/>
      <c r="IH95" s="54"/>
      <c r="II95" s="54"/>
      <c r="IJ95" s="54"/>
      <c r="IK95" s="54"/>
      <c r="IL95" s="54"/>
      <c r="IM95" s="54"/>
      <c r="IN95" s="54"/>
      <c r="IO95" s="54"/>
      <c r="IP95" s="54"/>
      <c r="IQ95" s="54"/>
      <c r="IR95" s="54"/>
      <c r="IS95" s="54"/>
      <c r="IT95" s="54"/>
      <c r="IU95" s="54"/>
      <c r="IV95" s="54"/>
      <c r="IW95" s="54"/>
      <c r="IX95" s="54"/>
      <c r="IY95" s="54"/>
      <c r="IZ95" s="54"/>
      <c r="JA95" s="54"/>
      <c r="JB95" s="54"/>
      <c r="JC95" s="54"/>
      <c r="JD95" s="54"/>
      <c r="JE95" s="54"/>
      <c r="JF95" s="54"/>
      <c r="JG95" s="54"/>
      <c r="JH95" s="54"/>
      <c r="JI95" s="54"/>
      <c r="JJ95" s="54"/>
      <c r="JK95" s="54"/>
      <c r="JL95" s="54"/>
      <c r="JM95" s="54"/>
      <c r="JN95" s="54"/>
      <c r="JO95" s="54"/>
      <c r="JP95" s="54"/>
      <c r="JQ95" s="54"/>
      <c r="JR95" s="54"/>
      <c r="JS95" s="54"/>
      <c r="JT95" s="54"/>
      <c r="JU95" s="54"/>
      <c r="JV95" s="54"/>
      <c r="JW95" s="54"/>
      <c r="JX95" s="54"/>
      <c r="JY95" s="54"/>
      <c r="JZ95" s="54"/>
      <c r="KA95" s="54"/>
      <c r="KB95" s="54"/>
      <c r="KC95" s="54"/>
      <c r="KD95" s="54"/>
      <c r="KE95" s="54"/>
      <c r="KF95" s="54"/>
      <c r="KG95" s="54"/>
      <c r="KH95" s="54"/>
      <c r="KI95" s="54"/>
      <c r="KJ95" s="54"/>
      <c r="KK95" s="54"/>
      <c r="KL95" s="54"/>
      <c r="KM95" s="54"/>
      <c r="KN95" s="54"/>
      <c r="KO95" s="54"/>
      <c r="KP95" s="54"/>
      <c r="KQ95" s="54"/>
      <c r="KR95" s="54"/>
      <c r="KS95" s="54"/>
      <c r="KT95" s="54"/>
      <c r="KU95" s="54"/>
      <c r="KV95" s="54"/>
      <c r="KW95" s="54"/>
      <c r="KX95" s="54"/>
      <c r="KY95" s="54"/>
      <c r="KZ95" s="54"/>
      <c r="LA95" s="54"/>
      <c r="LB95" s="54"/>
      <c r="LC95" s="54"/>
      <c r="LD95" s="54"/>
      <c r="LE95" s="54"/>
      <c r="LF95" s="54"/>
      <c r="LG95" s="54"/>
      <c r="LH95" s="54"/>
      <c r="LI95" s="54"/>
      <c r="LJ95" s="54"/>
      <c r="LK95" s="54"/>
      <c r="LL95" s="54"/>
      <c r="LM95" s="54"/>
      <c r="LN95" s="54"/>
      <c r="LO95" s="54"/>
      <c r="LP95" s="54"/>
      <c r="LQ95" s="54"/>
      <c r="LR95" s="54"/>
      <c r="LS95" s="54"/>
      <c r="LT95" s="54"/>
      <c r="LU95" s="54"/>
      <c r="LV95" s="54"/>
      <c r="LW95" s="54"/>
      <c r="LX95" s="54"/>
      <c r="LY95" s="54"/>
      <c r="LZ95" s="54"/>
      <c r="MA95" s="54"/>
      <c r="MB95" s="54"/>
      <c r="MC95" s="54"/>
      <c r="MD95" s="54"/>
      <c r="ME95" s="54"/>
      <c r="MF95" s="54"/>
      <c r="MG95" s="54"/>
      <c r="MH95" s="54"/>
      <c r="MI95" s="54"/>
      <c r="MJ95" s="54"/>
      <c r="MK95" s="54"/>
      <c r="ML95" s="54"/>
      <c r="MM95" s="54"/>
      <c r="MN95" s="54"/>
      <c r="MO95" s="54"/>
      <c r="MP95" s="54"/>
      <c r="MQ95" s="54"/>
      <c r="MR95" s="54"/>
      <c r="MS95" s="54"/>
      <c r="MT95" s="54"/>
      <c r="MU95" s="54"/>
      <c r="MV95" s="54"/>
      <c r="MW95" s="54"/>
      <c r="MX95" s="54"/>
      <c r="MY95" s="54"/>
      <c r="MZ95" s="54"/>
      <c r="NA95" s="54"/>
      <c r="NB95" s="54"/>
      <c r="NC95" s="54"/>
      <c r="ND95" s="54"/>
      <c r="NE95" s="54"/>
      <c r="NF95" s="54"/>
      <c r="NG95" s="54"/>
      <c r="NH95" s="54"/>
      <c r="NI95" s="54"/>
      <c r="NJ95" s="54"/>
      <c r="NK95" s="54"/>
      <c r="NL95" s="54"/>
      <c r="NM95" s="54"/>
      <c r="NN95" s="54"/>
      <c r="NO95" s="54"/>
      <c r="NP95" s="54"/>
      <c r="NQ95" s="54"/>
      <c r="NR95" s="54"/>
      <c r="NS95" s="54"/>
      <c r="NT95" s="54"/>
      <c r="NU95" s="54"/>
      <c r="NV95" s="54"/>
      <c r="NW95" s="54"/>
      <c r="NX95" s="54"/>
    </row>
    <row r="96" spans="1:388" ht="30" customHeight="1">
      <c r="A96" s="151" t="s">
        <v>70</v>
      </c>
      <c r="B96" s="149" t="s">
        <v>46</v>
      </c>
      <c r="C96" s="51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52"/>
      <c r="DW96" s="52"/>
      <c r="DX96" s="52"/>
      <c r="DY96" s="52"/>
      <c r="DZ96" s="52"/>
      <c r="EA96" s="52"/>
      <c r="EB96" s="52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52"/>
      <c r="FB96" s="52"/>
      <c r="FC96" s="52"/>
      <c r="FD96" s="52"/>
      <c r="FE96" s="52"/>
      <c r="FF96" s="52"/>
      <c r="FG96" s="52"/>
      <c r="FH96" s="52"/>
      <c r="FI96" s="52"/>
      <c r="FJ96" s="52"/>
      <c r="FK96" s="52"/>
      <c r="FL96" s="52"/>
      <c r="FM96" s="52"/>
      <c r="FN96" s="52"/>
      <c r="FO96" s="52"/>
      <c r="FP96" s="52"/>
      <c r="FQ96" s="52"/>
      <c r="FR96" s="52"/>
      <c r="FS96" s="52"/>
      <c r="FT96" s="52"/>
      <c r="FU96" s="52"/>
      <c r="FV96" s="52"/>
      <c r="FW96" s="52"/>
      <c r="FX96" s="52"/>
      <c r="FY96" s="52"/>
      <c r="FZ96" s="52"/>
      <c r="GA96" s="52"/>
      <c r="GB96" s="52"/>
      <c r="GC96" s="52"/>
      <c r="GD96" s="52"/>
      <c r="GE96" s="52"/>
      <c r="GF96" s="52"/>
      <c r="GG96" s="52"/>
      <c r="GH96" s="52"/>
      <c r="GI96" s="52"/>
      <c r="GJ96" s="52"/>
      <c r="GK96" s="52"/>
      <c r="GL96" s="52"/>
      <c r="GM96" s="52"/>
      <c r="GN96" s="52"/>
      <c r="GO96" s="52"/>
      <c r="GP96" s="52"/>
      <c r="GQ96" s="52"/>
      <c r="GR96" s="52"/>
      <c r="GS96" s="52"/>
      <c r="GT96" s="52"/>
      <c r="GU96" s="52"/>
      <c r="GV96" s="52"/>
      <c r="GW96" s="52"/>
      <c r="GX96" s="52"/>
      <c r="GY96" s="52"/>
      <c r="GZ96" s="52"/>
      <c r="HA96" s="52"/>
      <c r="HB96" s="52"/>
      <c r="HC96" s="52"/>
      <c r="HD96" s="52"/>
      <c r="HE96" s="52"/>
      <c r="HF96" s="52"/>
      <c r="HG96" s="52"/>
      <c r="HH96" s="52"/>
      <c r="HI96" s="52"/>
      <c r="HJ96" s="52"/>
      <c r="HK96" s="52"/>
      <c r="HL96" s="52"/>
      <c r="HM96" s="52"/>
      <c r="HN96" s="52"/>
      <c r="HO96" s="52"/>
      <c r="HP96" s="52"/>
      <c r="HQ96" s="52"/>
      <c r="HR96" s="52"/>
      <c r="HS96" s="52"/>
      <c r="HT96" s="52"/>
      <c r="HU96" s="52"/>
      <c r="HV96" s="52"/>
      <c r="HW96" s="52"/>
      <c r="HX96" s="52"/>
      <c r="HY96" s="52"/>
      <c r="HZ96" s="52"/>
      <c r="IA96" s="52"/>
      <c r="IB96" s="52"/>
      <c r="IC96" s="52"/>
      <c r="ID96" s="52"/>
      <c r="IE96" s="52"/>
      <c r="IF96" s="52"/>
      <c r="IG96" s="52"/>
      <c r="IH96" s="52"/>
      <c r="II96" s="52"/>
      <c r="IJ96" s="52"/>
      <c r="IK96" s="52"/>
      <c r="IL96" s="52"/>
      <c r="IM96" s="52"/>
      <c r="IN96" s="52"/>
      <c r="IO96" s="52"/>
      <c r="IP96" s="52"/>
      <c r="IQ96" s="52"/>
      <c r="IR96" s="52"/>
      <c r="IS96" s="52"/>
      <c r="IT96" s="52"/>
      <c r="IU96" s="52"/>
      <c r="IV96" s="52"/>
      <c r="IW96" s="52"/>
      <c r="IX96" s="52"/>
      <c r="IY96" s="52"/>
      <c r="IZ96" s="52"/>
      <c r="JA96" s="52"/>
      <c r="JB96" s="52"/>
      <c r="JC96" s="52"/>
      <c r="JD96" s="52"/>
      <c r="JE96" s="52"/>
      <c r="JF96" s="52"/>
      <c r="JG96" s="52"/>
      <c r="JH96" s="52"/>
      <c r="JI96" s="52"/>
      <c r="JJ96" s="52"/>
      <c r="JK96" s="52"/>
      <c r="JL96" s="52"/>
      <c r="JM96" s="52"/>
      <c r="JN96" s="52"/>
      <c r="JO96" s="52"/>
      <c r="JP96" s="52"/>
      <c r="JQ96" s="52"/>
      <c r="JR96" s="52"/>
      <c r="JS96" s="52"/>
      <c r="JT96" s="52"/>
      <c r="JU96" s="52"/>
      <c r="JV96" s="52"/>
      <c r="JW96" s="52"/>
      <c r="JX96" s="52"/>
      <c r="JY96" s="52"/>
      <c r="JZ96" s="52"/>
      <c r="KA96" s="52"/>
      <c r="KB96" s="52"/>
      <c r="KC96" s="52"/>
      <c r="KD96" s="52"/>
      <c r="KE96" s="52"/>
      <c r="KF96" s="52"/>
      <c r="KG96" s="52"/>
      <c r="KH96" s="52"/>
      <c r="KI96" s="52"/>
      <c r="KJ96" s="52"/>
      <c r="KK96" s="52"/>
      <c r="KL96" s="52"/>
      <c r="KM96" s="52"/>
      <c r="KN96" s="52"/>
      <c r="KO96" s="52"/>
      <c r="KP96" s="52"/>
      <c r="KQ96" s="52"/>
      <c r="KR96" s="52"/>
      <c r="KS96" s="52"/>
      <c r="KT96" s="52"/>
      <c r="KU96" s="52"/>
      <c r="KV96" s="52"/>
      <c r="KW96" s="52"/>
      <c r="KX96" s="52"/>
      <c r="KY96" s="52"/>
      <c r="KZ96" s="52"/>
      <c r="LA96" s="52"/>
      <c r="LB96" s="52"/>
      <c r="LC96" s="52"/>
      <c r="LD96" s="52"/>
      <c r="LE96" s="52"/>
      <c r="LF96" s="52"/>
      <c r="LG96" s="52"/>
      <c r="LH96" s="52"/>
      <c r="LI96" s="52"/>
      <c r="LJ96" s="52"/>
      <c r="LK96" s="52"/>
      <c r="LL96" s="52"/>
      <c r="LM96" s="52"/>
      <c r="LN96" s="52"/>
      <c r="LO96" s="52"/>
      <c r="LP96" s="52"/>
      <c r="LQ96" s="52"/>
      <c r="LR96" s="52"/>
      <c r="LS96" s="52"/>
      <c r="LT96" s="52"/>
      <c r="LU96" s="52"/>
      <c r="LV96" s="52"/>
      <c r="LW96" s="52"/>
      <c r="LX96" s="52"/>
      <c r="LY96" s="52"/>
      <c r="LZ96" s="52"/>
      <c r="MA96" s="52"/>
      <c r="MB96" s="52"/>
      <c r="MC96" s="52"/>
      <c r="MD96" s="52"/>
      <c r="ME96" s="52"/>
      <c r="MF96" s="52"/>
      <c r="MG96" s="52"/>
      <c r="MH96" s="52"/>
      <c r="MI96" s="52"/>
      <c r="MJ96" s="52"/>
      <c r="MK96" s="52"/>
      <c r="ML96" s="52"/>
      <c r="MM96" s="52"/>
      <c r="MN96" s="52"/>
      <c r="MO96" s="52"/>
      <c r="MP96" s="52"/>
      <c r="MQ96" s="52"/>
      <c r="MR96" s="52"/>
      <c r="MS96" s="52"/>
      <c r="MT96" s="52"/>
      <c r="MU96" s="52"/>
      <c r="MV96" s="52"/>
      <c r="MW96" s="52"/>
      <c r="MX96" s="52"/>
      <c r="MY96" s="52"/>
      <c r="MZ96" s="52"/>
      <c r="NA96" s="52"/>
      <c r="NB96" s="52"/>
      <c r="NC96" s="52"/>
      <c r="ND96" s="52"/>
      <c r="NE96" s="52"/>
      <c r="NF96" s="52"/>
      <c r="NG96" s="52"/>
      <c r="NH96" s="52"/>
      <c r="NI96" s="52"/>
      <c r="NJ96" s="52"/>
      <c r="NK96" s="52"/>
      <c r="NL96" s="52"/>
      <c r="NM96" s="52"/>
      <c r="NN96" s="52"/>
      <c r="NO96" s="52"/>
      <c r="NP96" s="52"/>
      <c r="NQ96" s="52"/>
      <c r="NR96" s="52"/>
      <c r="NS96" s="52"/>
      <c r="NT96" s="52"/>
      <c r="NU96" s="52"/>
      <c r="NV96" s="52"/>
      <c r="NW96" s="52"/>
      <c r="NX96" s="52"/>
    </row>
    <row r="97" spans="1:388" ht="30" customHeight="1">
      <c r="A97" s="151"/>
      <c r="B97" s="150"/>
      <c r="C97" s="53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  <c r="CM97" s="54"/>
      <c r="CN97" s="54"/>
      <c r="CO97" s="54"/>
      <c r="CP97" s="54"/>
      <c r="CQ97" s="54"/>
      <c r="CR97" s="54"/>
      <c r="CS97" s="54"/>
      <c r="CT97" s="54"/>
      <c r="CU97" s="54"/>
      <c r="CV97" s="54"/>
      <c r="CW97" s="54"/>
      <c r="CX97" s="54"/>
      <c r="CY97" s="54"/>
      <c r="CZ97" s="54"/>
      <c r="DA97" s="54"/>
      <c r="DB97" s="54"/>
      <c r="DC97" s="54"/>
      <c r="DD97" s="54"/>
      <c r="DE97" s="54"/>
      <c r="DF97" s="54"/>
      <c r="DG97" s="54"/>
      <c r="DH97" s="54"/>
      <c r="DI97" s="54"/>
      <c r="DJ97" s="54"/>
      <c r="DK97" s="54"/>
      <c r="DL97" s="54"/>
      <c r="DM97" s="54"/>
      <c r="DN97" s="54"/>
      <c r="DO97" s="54"/>
      <c r="DP97" s="54"/>
      <c r="DQ97" s="54"/>
      <c r="DR97" s="54"/>
      <c r="DS97" s="54"/>
      <c r="DT97" s="54"/>
      <c r="DU97" s="54"/>
      <c r="DV97" s="54"/>
      <c r="DW97" s="54"/>
      <c r="DX97" s="54"/>
      <c r="DY97" s="54"/>
      <c r="DZ97" s="54"/>
      <c r="EA97" s="54"/>
      <c r="EB97" s="54"/>
      <c r="EC97" s="54"/>
      <c r="ED97" s="54"/>
      <c r="EE97" s="54"/>
      <c r="EF97" s="54"/>
      <c r="EG97" s="54"/>
      <c r="EH97" s="54"/>
      <c r="EI97" s="54"/>
      <c r="EJ97" s="54"/>
      <c r="EK97" s="54"/>
      <c r="EL97" s="54"/>
      <c r="EM97" s="54"/>
      <c r="EN97" s="54"/>
      <c r="EO97" s="54"/>
      <c r="EP97" s="54"/>
      <c r="EQ97" s="54"/>
      <c r="ER97" s="54"/>
      <c r="ES97" s="54"/>
      <c r="ET97" s="54"/>
      <c r="EU97" s="54"/>
      <c r="EV97" s="54"/>
      <c r="EW97" s="54"/>
      <c r="EX97" s="54"/>
      <c r="EY97" s="54"/>
      <c r="EZ97" s="54"/>
      <c r="FA97" s="54"/>
      <c r="FB97" s="54"/>
      <c r="FC97" s="54"/>
      <c r="FD97" s="54"/>
      <c r="FE97" s="54"/>
      <c r="FF97" s="54"/>
      <c r="FG97" s="54"/>
      <c r="FH97" s="54"/>
      <c r="FI97" s="54"/>
      <c r="FJ97" s="54"/>
      <c r="FK97" s="54"/>
      <c r="FL97" s="54"/>
      <c r="FM97" s="54"/>
      <c r="FN97" s="54"/>
      <c r="FO97" s="54"/>
      <c r="FP97" s="54"/>
      <c r="FQ97" s="54"/>
      <c r="FR97" s="54"/>
      <c r="FS97" s="54"/>
      <c r="FT97" s="54"/>
      <c r="FU97" s="54"/>
      <c r="FV97" s="54"/>
      <c r="FW97" s="54"/>
      <c r="FX97" s="54"/>
      <c r="FY97" s="54"/>
      <c r="FZ97" s="54"/>
      <c r="GA97" s="54"/>
      <c r="GB97" s="54"/>
      <c r="GC97" s="54"/>
      <c r="GD97" s="54"/>
      <c r="GE97" s="54"/>
      <c r="GF97" s="54"/>
      <c r="GG97" s="54"/>
      <c r="GH97" s="54"/>
      <c r="GI97" s="54"/>
      <c r="GJ97" s="54"/>
      <c r="GK97" s="54"/>
      <c r="GL97" s="54"/>
      <c r="GM97" s="54"/>
      <c r="GN97" s="54"/>
      <c r="GO97" s="54"/>
      <c r="GP97" s="54"/>
      <c r="GQ97" s="54"/>
      <c r="GR97" s="54"/>
      <c r="GS97" s="54"/>
      <c r="GT97" s="54"/>
      <c r="GU97" s="54"/>
      <c r="GV97" s="54"/>
      <c r="GW97" s="54"/>
      <c r="GX97" s="54"/>
      <c r="GY97" s="54"/>
      <c r="GZ97" s="54"/>
      <c r="HA97" s="54"/>
      <c r="HB97" s="54"/>
      <c r="HC97" s="54"/>
      <c r="HD97" s="54"/>
      <c r="HE97" s="54"/>
      <c r="HF97" s="54"/>
      <c r="HG97" s="54"/>
      <c r="HH97" s="54"/>
      <c r="HI97" s="54"/>
      <c r="HJ97" s="54"/>
      <c r="HK97" s="54"/>
      <c r="HL97" s="54"/>
      <c r="HM97" s="54"/>
      <c r="HN97" s="54"/>
      <c r="HO97" s="54"/>
      <c r="HP97" s="54"/>
      <c r="HQ97" s="54"/>
      <c r="HR97" s="54"/>
      <c r="HS97" s="54"/>
      <c r="HT97" s="54"/>
      <c r="HU97" s="54"/>
      <c r="HV97" s="54"/>
      <c r="HW97" s="54"/>
      <c r="HX97" s="54"/>
      <c r="HY97" s="54"/>
      <c r="HZ97" s="54"/>
      <c r="IA97" s="54"/>
      <c r="IB97" s="54"/>
      <c r="IC97" s="54"/>
      <c r="ID97" s="54"/>
      <c r="IE97" s="54"/>
      <c r="IF97" s="54"/>
      <c r="IG97" s="54"/>
      <c r="IH97" s="54"/>
      <c r="II97" s="54"/>
      <c r="IJ97" s="54"/>
      <c r="IK97" s="54"/>
      <c r="IL97" s="54"/>
      <c r="IM97" s="54"/>
      <c r="IN97" s="54"/>
      <c r="IO97" s="54"/>
      <c r="IP97" s="54"/>
      <c r="IQ97" s="54"/>
      <c r="IR97" s="54"/>
      <c r="IS97" s="54"/>
      <c r="IT97" s="54"/>
      <c r="IU97" s="54"/>
      <c r="IV97" s="54"/>
      <c r="IW97" s="54"/>
      <c r="IX97" s="54"/>
      <c r="IY97" s="54"/>
      <c r="IZ97" s="54"/>
      <c r="JA97" s="54"/>
      <c r="JB97" s="54"/>
      <c r="JC97" s="54"/>
      <c r="JD97" s="54"/>
      <c r="JE97" s="54"/>
      <c r="JF97" s="54"/>
      <c r="JG97" s="54"/>
      <c r="JH97" s="54"/>
      <c r="JI97" s="54"/>
      <c r="JJ97" s="54"/>
      <c r="JK97" s="54"/>
      <c r="JL97" s="54"/>
      <c r="JM97" s="54"/>
      <c r="JN97" s="54"/>
      <c r="JO97" s="54"/>
      <c r="JP97" s="54"/>
      <c r="JQ97" s="54"/>
      <c r="JR97" s="54"/>
      <c r="JS97" s="54"/>
      <c r="JT97" s="54"/>
      <c r="JU97" s="54"/>
      <c r="JV97" s="54"/>
      <c r="JW97" s="54"/>
      <c r="JX97" s="54"/>
      <c r="JY97" s="54"/>
      <c r="JZ97" s="54"/>
      <c r="KA97" s="54"/>
      <c r="KB97" s="54"/>
      <c r="KC97" s="54"/>
      <c r="KD97" s="54"/>
      <c r="KE97" s="54"/>
      <c r="KF97" s="54"/>
      <c r="KG97" s="54"/>
      <c r="KH97" s="54"/>
      <c r="KI97" s="54"/>
      <c r="KJ97" s="54"/>
      <c r="KK97" s="54"/>
      <c r="KL97" s="54"/>
      <c r="KM97" s="54"/>
      <c r="KN97" s="54"/>
      <c r="KO97" s="54"/>
      <c r="KP97" s="54"/>
      <c r="KQ97" s="54"/>
      <c r="KR97" s="54"/>
      <c r="KS97" s="54"/>
      <c r="KT97" s="54"/>
      <c r="KU97" s="54"/>
      <c r="KV97" s="54"/>
      <c r="KW97" s="54"/>
      <c r="KX97" s="54"/>
      <c r="KY97" s="54"/>
      <c r="KZ97" s="54"/>
      <c r="LA97" s="54"/>
      <c r="LB97" s="54"/>
      <c r="LC97" s="54"/>
      <c r="LD97" s="54"/>
      <c r="LE97" s="54"/>
      <c r="LF97" s="54"/>
      <c r="LG97" s="54"/>
      <c r="LH97" s="54"/>
      <c r="LI97" s="54"/>
      <c r="LJ97" s="54"/>
      <c r="LK97" s="54"/>
      <c r="LL97" s="54"/>
      <c r="LM97" s="54"/>
      <c r="LN97" s="54"/>
      <c r="LO97" s="54"/>
      <c r="LP97" s="54"/>
      <c r="LQ97" s="54"/>
      <c r="LR97" s="54"/>
      <c r="LS97" s="54"/>
      <c r="LT97" s="54"/>
      <c r="LU97" s="54"/>
      <c r="LV97" s="54"/>
      <c r="LW97" s="54"/>
      <c r="LX97" s="54"/>
      <c r="LY97" s="54"/>
      <c r="LZ97" s="54"/>
      <c r="MA97" s="54"/>
      <c r="MB97" s="54"/>
      <c r="MC97" s="54"/>
      <c r="MD97" s="54"/>
      <c r="ME97" s="54"/>
      <c r="MF97" s="54"/>
      <c r="MG97" s="54"/>
      <c r="MH97" s="54"/>
      <c r="MI97" s="54"/>
      <c r="MJ97" s="54"/>
      <c r="MK97" s="54"/>
      <c r="ML97" s="54"/>
      <c r="MM97" s="54"/>
      <c r="MN97" s="54"/>
      <c r="MO97" s="54"/>
      <c r="MP97" s="54"/>
      <c r="MQ97" s="54"/>
      <c r="MR97" s="54"/>
      <c r="MS97" s="54"/>
      <c r="MT97" s="54"/>
      <c r="MU97" s="54"/>
      <c r="MV97" s="54"/>
      <c r="MW97" s="54"/>
      <c r="MX97" s="54"/>
      <c r="MY97" s="54"/>
      <c r="MZ97" s="54"/>
      <c r="NA97" s="54"/>
      <c r="NB97" s="54"/>
      <c r="NC97" s="54"/>
      <c r="ND97" s="54"/>
      <c r="NE97" s="54"/>
      <c r="NF97" s="54"/>
      <c r="NG97" s="54"/>
      <c r="NH97" s="54"/>
      <c r="NI97" s="54"/>
      <c r="NJ97" s="54"/>
      <c r="NK97" s="54"/>
      <c r="NL97" s="54"/>
      <c r="NM97" s="54"/>
      <c r="NN97" s="54"/>
      <c r="NO97" s="54"/>
      <c r="NP97" s="54"/>
      <c r="NQ97" s="54"/>
      <c r="NR97" s="54"/>
      <c r="NS97" s="54"/>
      <c r="NT97" s="54"/>
      <c r="NU97" s="54"/>
      <c r="NV97" s="54"/>
      <c r="NW97" s="54"/>
      <c r="NX97" s="54"/>
    </row>
    <row r="98" spans="1:388" ht="30" customHeight="1">
      <c r="A98" s="148">
        <v>23</v>
      </c>
      <c r="B98" s="149">
        <v>30</v>
      </c>
      <c r="C98" s="51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2"/>
      <c r="DD98" s="52"/>
      <c r="DE98" s="52"/>
      <c r="DF98" s="52"/>
      <c r="DG98" s="52"/>
      <c r="DH98" s="52"/>
      <c r="DI98" s="52"/>
      <c r="DJ98" s="52"/>
      <c r="DK98" s="52"/>
      <c r="DL98" s="52"/>
      <c r="DM98" s="52"/>
      <c r="DN98" s="52"/>
      <c r="DO98" s="52"/>
      <c r="DP98" s="52"/>
      <c r="DQ98" s="52"/>
      <c r="DR98" s="52"/>
      <c r="DS98" s="52"/>
      <c r="DT98" s="52"/>
      <c r="DU98" s="52"/>
      <c r="DV98" s="52"/>
      <c r="DW98" s="52"/>
      <c r="DX98" s="52"/>
      <c r="DY98" s="52"/>
      <c r="DZ98" s="52"/>
      <c r="EA98" s="52"/>
      <c r="EB98" s="52"/>
      <c r="EC98" s="52"/>
      <c r="ED98" s="52"/>
      <c r="EE98" s="52"/>
      <c r="EF98" s="52"/>
      <c r="EG98" s="52"/>
      <c r="EH98" s="52"/>
      <c r="EI98" s="52"/>
      <c r="EJ98" s="52"/>
      <c r="EK98" s="52"/>
      <c r="EL98" s="52"/>
      <c r="EM98" s="52"/>
      <c r="EN98" s="52"/>
      <c r="EO98" s="52"/>
      <c r="EP98" s="52"/>
      <c r="EQ98" s="52"/>
      <c r="ER98" s="52"/>
      <c r="ES98" s="52"/>
      <c r="ET98" s="52"/>
      <c r="EU98" s="52"/>
      <c r="EV98" s="52"/>
      <c r="EW98" s="52"/>
      <c r="EX98" s="52"/>
      <c r="EY98" s="52"/>
      <c r="EZ98" s="52"/>
      <c r="FA98" s="52"/>
      <c r="FB98" s="52"/>
      <c r="FC98" s="52"/>
      <c r="FD98" s="52"/>
      <c r="FE98" s="52"/>
      <c r="FF98" s="52"/>
      <c r="FG98" s="52"/>
      <c r="FH98" s="52"/>
      <c r="FI98" s="52"/>
      <c r="FJ98" s="52"/>
      <c r="FK98" s="52"/>
      <c r="FL98" s="52"/>
      <c r="FM98" s="52"/>
      <c r="FN98" s="52"/>
      <c r="FO98" s="52"/>
      <c r="FP98" s="52"/>
      <c r="FQ98" s="52"/>
      <c r="FR98" s="52"/>
      <c r="FS98" s="52"/>
      <c r="FT98" s="52"/>
      <c r="FU98" s="52"/>
      <c r="FV98" s="52"/>
      <c r="FW98" s="52"/>
      <c r="FX98" s="52"/>
      <c r="FY98" s="52"/>
      <c r="FZ98" s="52"/>
      <c r="GA98" s="52"/>
      <c r="GB98" s="52"/>
      <c r="GC98" s="52"/>
      <c r="GD98" s="52"/>
      <c r="GE98" s="52"/>
      <c r="GF98" s="52"/>
      <c r="GG98" s="52"/>
      <c r="GH98" s="52"/>
      <c r="GI98" s="52"/>
      <c r="GJ98" s="52"/>
      <c r="GK98" s="52"/>
      <c r="GL98" s="52"/>
      <c r="GM98" s="52"/>
      <c r="GN98" s="52"/>
      <c r="GO98" s="52"/>
      <c r="GP98" s="52"/>
      <c r="GQ98" s="52"/>
      <c r="GR98" s="52"/>
      <c r="GS98" s="52"/>
      <c r="GT98" s="52"/>
      <c r="GU98" s="52"/>
      <c r="GV98" s="52"/>
      <c r="GW98" s="52"/>
      <c r="GX98" s="52"/>
      <c r="GY98" s="52"/>
      <c r="GZ98" s="52"/>
      <c r="HA98" s="52"/>
      <c r="HB98" s="52"/>
      <c r="HC98" s="52"/>
      <c r="HD98" s="52"/>
      <c r="HE98" s="52"/>
      <c r="HF98" s="52"/>
      <c r="HG98" s="52"/>
      <c r="HH98" s="52"/>
      <c r="HI98" s="52"/>
      <c r="HJ98" s="52"/>
      <c r="HK98" s="52"/>
      <c r="HL98" s="52"/>
      <c r="HM98" s="52"/>
      <c r="HN98" s="52"/>
      <c r="HO98" s="52"/>
      <c r="HP98" s="52"/>
      <c r="HQ98" s="52"/>
      <c r="HR98" s="52"/>
      <c r="HS98" s="52"/>
      <c r="HT98" s="52"/>
      <c r="HU98" s="52"/>
      <c r="HV98" s="52"/>
      <c r="HW98" s="52"/>
      <c r="HX98" s="52"/>
      <c r="HY98" s="52"/>
      <c r="HZ98" s="52"/>
      <c r="IA98" s="52"/>
      <c r="IB98" s="52"/>
      <c r="IC98" s="52"/>
      <c r="ID98" s="52"/>
      <c r="IE98" s="52"/>
      <c r="IF98" s="52"/>
      <c r="IG98" s="52"/>
      <c r="IH98" s="52"/>
      <c r="II98" s="52"/>
      <c r="IJ98" s="52"/>
      <c r="IK98" s="52"/>
      <c r="IL98" s="52"/>
      <c r="IM98" s="52"/>
      <c r="IN98" s="52"/>
      <c r="IO98" s="52"/>
      <c r="IP98" s="52"/>
      <c r="IQ98" s="52"/>
      <c r="IR98" s="52"/>
      <c r="IS98" s="52"/>
      <c r="IT98" s="52"/>
      <c r="IU98" s="52"/>
      <c r="IV98" s="52"/>
      <c r="IW98" s="52"/>
      <c r="IX98" s="52"/>
      <c r="IY98" s="52"/>
      <c r="IZ98" s="52"/>
      <c r="JA98" s="52"/>
      <c r="JB98" s="52"/>
      <c r="JC98" s="52"/>
      <c r="JD98" s="52"/>
      <c r="JE98" s="52"/>
      <c r="JF98" s="52"/>
      <c r="JG98" s="52"/>
      <c r="JH98" s="52"/>
      <c r="JI98" s="52"/>
      <c r="JJ98" s="52"/>
      <c r="JK98" s="52"/>
      <c r="JL98" s="52"/>
      <c r="JM98" s="52"/>
      <c r="JN98" s="52"/>
      <c r="JO98" s="52"/>
      <c r="JP98" s="52"/>
      <c r="JQ98" s="52"/>
      <c r="JR98" s="52"/>
      <c r="JS98" s="52"/>
      <c r="JT98" s="52"/>
      <c r="JU98" s="52"/>
      <c r="JV98" s="52"/>
      <c r="JW98" s="52"/>
      <c r="JX98" s="52"/>
      <c r="JY98" s="52"/>
      <c r="JZ98" s="52"/>
      <c r="KA98" s="52"/>
      <c r="KB98" s="52"/>
      <c r="KC98" s="52"/>
      <c r="KD98" s="52"/>
      <c r="KE98" s="52"/>
      <c r="KF98" s="52"/>
      <c r="KG98" s="52"/>
      <c r="KH98" s="52"/>
      <c r="KI98" s="52"/>
      <c r="KJ98" s="52"/>
      <c r="KK98" s="52"/>
      <c r="KL98" s="52"/>
      <c r="KM98" s="52"/>
      <c r="KN98" s="52"/>
      <c r="KO98" s="52"/>
      <c r="KP98" s="52"/>
      <c r="KQ98" s="52"/>
      <c r="KR98" s="52"/>
      <c r="KS98" s="52"/>
      <c r="KT98" s="52"/>
      <c r="KU98" s="52"/>
      <c r="KV98" s="52"/>
      <c r="KW98" s="52"/>
      <c r="KX98" s="52"/>
      <c r="KY98" s="52"/>
      <c r="KZ98" s="52"/>
      <c r="LA98" s="52"/>
      <c r="LB98" s="52"/>
      <c r="LC98" s="52"/>
      <c r="LD98" s="52"/>
      <c r="LE98" s="52"/>
      <c r="LF98" s="52"/>
      <c r="LG98" s="52"/>
      <c r="LH98" s="52"/>
      <c r="LI98" s="52"/>
      <c r="LJ98" s="52"/>
      <c r="LK98" s="52"/>
      <c r="LL98" s="52"/>
      <c r="LM98" s="52"/>
      <c r="LN98" s="52"/>
      <c r="LO98" s="52"/>
      <c r="LP98" s="52"/>
      <c r="LQ98" s="52"/>
      <c r="LR98" s="52"/>
      <c r="LS98" s="52"/>
      <c r="LT98" s="52"/>
      <c r="LU98" s="52"/>
      <c r="LV98" s="52"/>
      <c r="LW98" s="52"/>
      <c r="LX98" s="52"/>
      <c r="LY98" s="52"/>
      <c r="LZ98" s="52"/>
      <c r="MA98" s="52"/>
      <c r="MB98" s="52"/>
      <c r="MC98" s="52"/>
      <c r="MD98" s="52"/>
      <c r="ME98" s="52"/>
      <c r="MF98" s="52"/>
      <c r="MG98" s="52"/>
      <c r="MH98" s="52"/>
      <c r="MI98" s="52"/>
      <c r="MJ98" s="52"/>
      <c r="MK98" s="52"/>
      <c r="ML98" s="52"/>
      <c r="MM98" s="52"/>
      <c r="MN98" s="52"/>
      <c r="MO98" s="52"/>
      <c r="MP98" s="52"/>
      <c r="MQ98" s="52"/>
      <c r="MR98" s="52"/>
      <c r="MS98" s="52"/>
      <c r="MT98" s="52"/>
      <c r="MU98" s="52"/>
      <c r="MV98" s="52"/>
      <c r="MW98" s="52"/>
      <c r="MX98" s="52"/>
      <c r="MY98" s="52"/>
      <c r="MZ98" s="52"/>
      <c r="NA98" s="52"/>
      <c r="NB98" s="52"/>
      <c r="NC98" s="52"/>
      <c r="ND98" s="52"/>
      <c r="NE98" s="52"/>
      <c r="NF98" s="52"/>
      <c r="NG98" s="52"/>
      <c r="NH98" s="52"/>
      <c r="NI98" s="52"/>
      <c r="NJ98" s="52"/>
      <c r="NK98" s="52"/>
      <c r="NL98" s="52"/>
      <c r="NM98" s="52"/>
      <c r="NN98" s="52"/>
      <c r="NO98" s="52"/>
      <c r="NP98" s="52"/>
      <c r="NQ98" s="52"/>
      <c r="NR98" s="52"/>
      <c r="NS98" s="52"/>
      <c r="NT98" s="52"/>
      <c r="NU98" s="52"/>
      <c r="NV98" s="52"/>
      <c r="NW98" s="52"/>
      <c r="NX98" s="52"/>
    </row>
    <row r="99" spans="1:388" ht="30" customHeight="1">
      <c r="A99" s="148"/>
      <c r="B99" s="150"/>
      <c r="C99" s="53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  <c r="CM99" s="54"/>
      <c r="CN99" s="54"/>
      <c r="CO99" s="54"/>
      <c r="CP99" s="54"/>
      <c r="CQ99" s="54"/>
      <c r="CR99" s="54"/>
      <c r="CS99" s="54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4"/>
      <c r="DG99" s="54"/>
      <c r="DH99" s="54"/>
      <c r="DI99" s="54"/>
      <c r="DJ99" s="54"/>
      <c r="DK99" s="54"/>
      <c r="DL99" s="54"/>
      <c r="DM99" s="54"/>
      <c r="DN99" s="54"/>
      <c r="DO99" s="54"/>
      <c r="DP99" s="54"/>
      <c r="DQ99" s="54"/>
      <c r="DR99" s="54"/>
      <c r="DS99" s="54"/>
      <c r="DT99" s="54"/>
      <c r="DU99" s="54"/>
      <c r="DV99" s="54"/>
      <c r="DW99" s="54"/>
      <c r="DX99" s="54"/>
      <c r="DY99" s="54"/>
      <c r="DZ99" s="54"/>
      <c r="EA99" s="54"/>
      <c r="EB99" s="54"/>
      <c r="EC99" s="54"/>
      <c r="ED99" s="54"/>
      <c r="EE99" s="54"/>
      <c r="EF99" s="54"/>
      <c r="EG99" s="54"/>
      <c r="EH99" s="54"/>
      <c r="EI99" s="54"/>
      <c r="EJ99" s="54"/>
      <c r="EK99" s="54"/>
      <c r="EL99" s="54"/>
      <c r="EM99" s="54"/>
      <c r="EN99" s="54"/>
      <c r="EO99" s="54"/>
      <c r="EP99" s="54"/>
      <c r="EQ99" s="54"/>
      <c r="ER99" s="54"/>
      <c r="ES99" s="54"/>
      <c r="ET99" s="54"/>
      <c r="EU99" s="54"/>
      <c r="EV99" s="54"/>
      <c r="EW99" s="54"/>
      <c r="EX99" s="54"/>
      <c r="EY99" s="54"/>
      <c r="EZ99" s="54"/>
      <c r="FA99" s="54"/>
      <c r="FB99" s="54"/>
      <c r="FC99" s="54"/>
      <c r="FD99" s="54"/>
      <c r="FE99" s="54"/>
      <c r="FF99" s="54"/>
      <c r="FG99" s="54"/>
      <c r="FH99" s="54"/>
      <c r="FI99" s="54"/>
      <c r="FJ99" s="54"/>
      <c r="FK99" s="54"/>
      <c r="FL99" s="54"/>
      <c r="FM99" s="54"/>
      <c r="FN99" s="54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  <c r="GI99" s="54"/>
      <c r="GJ99" s="54"/>
      <c r="GK99" s="54"/>
      <c r="GL99" s="54"/>
      <c r="GM99" s="54"/>
      <c r="GN99" s="54"/>
      <c r="GO99" s="54"/>
      <c r="GP99" s="54"/>
      <c r="GQ99" s="54"/>
      <c r="GR99" s="54"/>
      <c r="GS99" s="54"/>
      <c r="GT99" s="54"/>
      <c r="GU99" s="54"/>
      <c r="GV99" s="54"/>
      <c r="GW99" s="54"/>
      <c r="GX99" s="54"/>
      <c r="GY99" s="54"/>
      <c r="GZ99" s="54"/>
      <c r="HA99" s="54"/>
      <c r="HB99" s="54"/>
      <c r="HC99" s="54"/>
      <c r="HD99" s="54"/>
      <c r="HE99" s="54"/>
      <c r="HF99" s="54"/>
      <c r="HG99" s="54"/>
      <c r="HH99" s="54"/>
      <c r="HI99" s="54"/>
      <c r="HJ99" s="54"/>
      <c r="HK99" s="54"/>
      <c r="HL99" s="54"/>
      <c r="HM99" s="54"/>
      <c r="HN99" s="54"/>
      <c r="HO99" s="54"/>
      <c r="HP99" s="54"/>
      <c r="HQ99" s="54"/>
      <c r="HR99" s="54"/>
      <c r="HS99" s="54"/>
      <c r="HT99" s="54"/>
      <c r="HU99" s="54"/>
      <c r="HV99" s="54"/>
      <c r="HW99" s="54"/>
      <c r="HX99" s="54"/>
      <c r="HY99" s="54"/>
      <c r="HZ99" s="54"/>
      <c r="IA99" s="54"/>
      <c r="IB99" s="54"/>
      <c r="IC99" s="54"/>
      <c r="ID99" s="54"/>
      <c r="IE99" s="54"/>
      <c r="IF99" s="54"/>
      <c r="IG99" s="54"/>
      <c r="IH99" s="54"/>
      <c r="II99" s="54"/>
      <c r="IJ99" s="54"/>
      <c r="IK99" s="54"/>
      <c r="IL99" s="54"/>
      <c r="IM99" s="54"/>
      <c r="IN99" s="54"/>
      <c r="IO99" s="54"/>
      <c r="IP99" s="54"/>
      <c r="IQ99" s="54"/>
      <c r="IR99" s="54"/>
      <c r="IS99" s="54"/>
      <c r="IT99" s="54"/>
      <c r="IU99" s="54"/>
      <c r="IV99" s="54"/>
      <c r="IW99" s="54"/>
      <c r="IX99" s="54"/>
      <c r="IY99" s="54"/>
      <c r="IZ99" s="54"/>
      <c r="JA99" s="54"/>
      <c r="JB99" s="54"/>
      <c r="JC99" s="54"/>
      <c r="JD99" s="54"/>
      <c r="JE99" s="54"/>
      <c r="JF99" s="54"/>
      <c r="JG99" s="54"/>
      <c r="JH99" s="54"/>
      <c r="JI99" s="54"/>
      <c r="JJ99" s="54"/>
      <c r="JK99" s="54"/>
      <c r="JL99" s="54"/>
      <c r="JM99" s="54"/>
      <c r="JN99" s="54"/>
      <c r="JO99" s="54"/>
      <c r="JP99" s="54"/>
      <c r="JQ99" s="54"/>
      <c r="JR99" s="54"/>
      <c r="JS99" s="54"/>
      <c r="JT99" s="54"/>
      <c r="JU99" s="54"/>
      <c r="JV99" s="54"/>
      <c r="JW99" s="54"/>
      <c r="JX99" s="54"/>
      <c r="JY99" s="54"/>
      <c r="JZ99" s="54"/>
      <c r="KA99" s="54"/>
      <c r="KB99" s="54"/>
      <c r="KC99" s="54"/>
      <c r="KD99" s="54"/>
      <c r="KE99" s="54"/>
      <c r="KF99" s="54"/>
      <c r="KG99" s="54"/>
      <c r="KH99" s="54"/>
      <c r="KI99" s="54"/>
      <c r="KJ99" s="54"/>
      <c r="KK99" s="54"/>
      <c r="KL99" s="54"/>
      <c r="KM99" s="54"/>
      <c r="KN99" s="54"/>
      <c r="KO99" s="54"/>
      <c r="KP99" s="54"/>
      <c r="KQ99" s="54"/>
      <c r="KR99" s="54"/>
      <c r="KS99" s="54"/>
      <c r="KT99" s="54"/>
      <c r="KU99" s="54"/>
      <c r="KV99" s="54"/>
      <c r="KW99" s="54"/>
      <c r="KX99" s="54"/>
      <c r="KY99" s="54"/>
      <c r="KZ99" s="54"/>
      <c r="LA99" s="54"/>
      <c r="LB99" s="54"/>
      <c r="LC99" s="54"/>
      <c r="LD99" s="54"/>
      <c r="LE99" s="54"/>
      <c r="LF99" s="54"/>
      <c r="LG99" s="54"/>
      <c r="LH99" s="54"/>
      <c r="LI99" s="54"/>
      <c r="LJ99" s="54"/>
      <c r="LK99" s="54"/>
      <c r="LL99" s="54"/>
      <c r="LM99" s="54"/>
      <c r="LN99" s="54"/>
      <c r="LO99" s="54"/>
      <c r="LP99" s="54"/>
      <c r="LQ99" s="54"/>
      <c r="LR99" s="54"/>
      <c r="LS99" s="54"/>
      <c r="LT99" s="54"/>
      <c r="LU99" s="54"/>
      <c r="LV99" s="54"/>
      <c r="LW99" s="54"/>
      <c r="LX99" s="54"/>
      <c r="LY99" s="54"/>
      <c r="LZ99" s="54"/>
      <c r="MA99" s="54"/>
      <c r="MB99" s="54"/>
      <c r="MC99" s="54"/>
      <c r="MD99" s="54"/>
      <c r="ME99" s="54"/>
      <c r="MF99" s="54"/>
      <c r="MG99" s="54"/>
      <c r="MH99" s="54"/>
      <c r="MI99" s="54"/>
      <c r="MJ99" s="54"/>
      <c r="MK99" s="54"/>
      <c r="ML99" s="54"/>
      <c r="MM99" s="54"/>
      <c r="MN99" s="54"/>
      <c r="MO99" s="54"/>
      <c r="MP99" s="54"/>
      <c r="MQ99" s="54"/>
      <c r="MR99" s="54"/>
      <c r="MS99" s="54"/>
      <c r="MT99" s="54"/>
      <c r="MU99" s="54"/>
      <c r="MV99" s="54"/>
      <c r="MW99" s="54"/>
      <c r="MX99" s="54"/>
      <c r="MY99" s="54"/>
      <c r="MZ99" s="54"/>
      <c r="NA99" s="54"/>
      <c r="NB99" s="54"/>
      <c r="NC99" s="54"/>
      <c r="ND99" s="54"/>
      <c r="NE99" s="54"/>
      <c r="NF99" s="54"/>
      <c r="NG99" s="54"/>
      <c r="NH99" s="54"/>
      <c r="NI99" s="54"/>
      <c r="NJ99" s="54"/>
      <c r="NK99" s="54"/>
      <c r="NL99" s="54"/>
      <c r="NM99" s="54"/>
      <c r="NN99" s="54"/>
      <c r="NO99" s="54"/>
      <c r="NP99" s="54"/>
      <c r="NQ99" s="54"/>
      <c r="NR99" s="54"/>
      <c r="NS99" s="54"/>
      <c r="NT99" s="54"/>
      <c r="NU99" s="54"/>
      <c r="NV99" s="54"/>
      <c r="NW99" s="54"/>
      <c r="NX99" s="54"/>
    </row>
    <row r="100" spans="1:388" ht="30" customHeight="1">
      <c r="A100" s="151" t="s">
        <v>71</v>
      </c>
      <c r="B100" s="149" t="s">
        <v>46</v>
      </c>
      <c r="C100" s="51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2"/>
      <c r="DQ100" s="52"/>
      <c r="DR100" s="52"/>
      <c r="DS100" s="52"/>
      <c r="DT100" s="52"/>
      <c r="DU100" s="52"/>
      <c r="DV100" s="52"/>
      <c r="DW100" s="52"/>
      <c r="DX100" s="52"/>
      <c r="DY100" s="52"/>
      <c r="DZ100" s="52"/>
      <c r="EA100" s="52"/>
      <c r="EB100" s="52"/>
      <c r="EC100" s="52"/>
      <c r="ED100" s="52"/>
      <c r="EE100" s="52"/>
      <c r="EF100" s="52"/>
      <c r="EG100" s="52"/>
      <c r="EH100" s="52"/>
      <c r="EI100" s="52"/>
      <c r="EJ100" s="52"/>
      <c r="EK100" s="52"/>
      <c r="EL100" s="52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2"/>
      <c r="EX100" s="52"/>
      <c r="EY100" s="52"/>
      <c r="EZ100" s="52"/>
      <c r="FA100" s="52"/>
      <c r="FB100" s="52"/>
      <c r="FC100" s="52"/>
      <c r="FD100" s="52"/>
      <c r="FE100" s="52"/>
      <c r="FF100" s="52"/>
      <c r="FG100" s="52"/>
      <c r="FH100" s="52"/>
      <c r="FI100" s="52"/>
      <c r="FJ100" s="52"/>
      <c r="FK100" s="52"/>
      <c r="FL100" s="52"/>
      <c r="FM100" s="52"/>
      <c r="FN100" s="52"/>
      <c r="FO100" s="52"/>
      <c r="FP100" s="52"/>
      <c r="FQ100" s="52"/>
      <c r="FR100" s="52"/>
      <c r="FS100" s="52"/>
      <c r="FT100" s="52"/>
      <c r="FU100" s="52"/>
      <c r="FV100" s="52"/>
      <c r="FW100" s="52"/>
      <c r="FX100" s="52"/>
      <c r="FY100" s="52"/>
      <c r="FZ100" s="52"/>
      <c r="GA100" s="52"/>
      <c r="GB100" s="52"/>
      <c r="GC100" s="52"/>
      <c r="GD100" s="52"/>
      <c r="GE100" s="52"/>
      <c r="GF100" s="52"/>
      <c r="GG100" s="52"/>
      <c r="GH100" s="52"/>
      <c r="GI100" s="52"/>
      <c r="GJ100" s="52"/>
      <c r="GK100" s="52"/>
      <c r="GL100" s="52"/>
      <c r="GM100" s="52"/>
      <c r="GN100" s="52"/>
      <c r="GO100" s="52"/>
      <c r="GP100" s="52"/>
      <c r="GQ100" s="52"/>
      <c r="GR100" s="52"/>
      <c r="GS100" s="52"/>
      <c r="GT100" s="52"/>
      <c r="GU100" s="52"/>
      <c r="GV100" s="52"/>
      <c r="GW100" s="52"/>
      <c r="GX100" s="52"/>
      <c r="GY100" s="52"/>
      <c r="GZ100" s="52"/>
      <c r="HA100" s="52"/>
      <c r="HB100" s="52"/>
      <c r="HC100" s="52"/>
      <c r="HD100" s="52"/>
      <c r="HE100" s="52"/>
      <c r="HF100" s="52"/>
      <c r="HG100" s="52"/>
      <c r="HH100" s="52"/>
      <c r="HI100" s="52"/>
      <c r="HJ100" s="52"/>
      <c r="HK100" s="52"/>
      <c r="HL100" s="52"/>
      <c r="HM100" s="52"/>
      <c r="HN100" s="52"/>
      <c r="HO100" s="52"/>
      <c r="HP100" s="52"/>
      <c r="HQ100" s="52"/>
      <c r="HR100" s="52"/>
      <c r="HS100" s="52"/>
      <c r="HT100" s="52"/>
      <c r="HU100" s="52"/>
      <c r="HV100" s="52"/>
      <c r="HW100" s="52"/>
      <c r="HX100" s="52"/>
      <c r="HY100" s="52"/>
      <c r="HZ100" s="52"/>
      <c r="IA100" s="52"/>
      <c r="IB100" s="52"/>
      <c r="IC100" s="52"/>
      <c r="ID100" s="52"/>
      <c r="IE100" s="52"/>
      <c r="IF100" s="52"/>
      <c r="IG100" s="52"/>
      <c r="IH100" s="52"/>
      <c r="II100" s="52"/>
      <c r="IJ100" s="52"/>
      <c r="IK100" s="52"/>
      <c r="IL100" s="52"/>
      <c r="IM100" s="52"/>
      <c r="IN100" s="52"/>
      <c r="IO100" s="52"/>
      <c r="IP100" s="52"/>
      <c r="IQ100" s="52"/>
      <c r="IR100" s="52"/>
      <c r="IS100" s="52"/>
      <c r="IT100" s="52"/>
      <c r="IU100" s="52"/>
      <c r="IV100" s="52"/>
      <c r="IW100" s="52"/>
      <c r="IX100" s="52"/>
      <c r="IY100" s="52"/>
      <c r="IZ100" s="52"/>
      <c r="JA100" s="52"/>
      <c r="JB100" s="52"/>
      <c r="JC100" s="52"/>
      <c r="JD100" s="52"/>
      <c r="JE100" s="52"/>
      <c r="JF100" s="52"/>
      <c r="JG100" s="52"/>
      <c r="JH100" s="52"/>
      <c r="JI100" s="52"/>
      <c r="JJ100" s="52"/>
      <c r="JK100" s="52"/>
      <c r="JL100" s="52"/>
      <c r="JM100" s="52"/>
      <c r="JN100" s="52"/>
      <c r="JO100" s="52"/>
      <c r="JP100" s="52"/>
      <c r="JQ100" s="52"/>
      <c r="JR100" s="52"/>
      <c r="JS100" s="52"/>
      <c r="JT100" s="52"/>
      <c r="JU100" s="52"/>
      <c r="JV100" s="52"/>
      <c r="JW100" s="52"/>
      <c r="JX100" s="52"/>
      <c r="JY100" s="52"/>
      <c r="JZ100" s="52"/>
      <c r="KA100" s="52"/>
      <c r="KB100" s="52"/>
      <c r="KC100" s="52"/>
      <c r="KD100" s="52"/>
      <c r="KE100" s="52"/>
      <c r="KF100" s="52"/>
      <c r="KG100" s="52"/>
      <c r="KH100" s="52"/>
      <c r="KI100" s="52"/>
      <c r="KJ100" s="52"/>
      <c r="KK100" s="52"/>
      <c r="KL100" s="52"/>
      <c r="KM100" s="52"/>
      <c r="KN100" s="52"/>
      <c r="KO100" s="52"/>
      <c r="KP100" s="52"/>
      <c r="KQ100" s="52"/>
      <c r="KR100" s="52"/>
      <c r="KS100" s="52"/>
      <c r="KT100" s="52"/>
      <c r="KU100" s="52"/>
      <c r="KV100" s="52"/>
      <c r="KW100" s="52"/>
      <c r="KX100" s="52"/>
      <c r="KY100" s="52"/>
      <c r="KZ100" s="52"/>
      <c r="LA100" s="52"/>
      <c r="LB100" s="52"/>
      <c r="LC100" s="52"/>
      <c r="LD100" s="52"/>
      <c r="LE100" s="52"/>
      <c r="LF100" s="52"/>
      <c r="LG100" s="52"/>
      <c r="LH100" s="52"/>
      <c r="LI100" s="52"/>
      <c r="LJ100" s="52"/>
      <c r="LK100" s="52"/>
      <c r="LL100" s="52"/>
      <c r="LM100" s="52"/>
      <c r="LN100" s="52"/>
      <c r="LO100" s="52"/>
      <c r="LP100" s="52"/>
      <c r="LQ100" s="52"/>
      <c r="LR100" s="52"/>
      <c r="LS100" s="52"/>
      <c r="LT100" s="52"/>
      <c r="LU100" s="52"/>
      <c r="LV100" s="52"/>
      <c r="LW100" s="52"/>
      <c r="LX100" s="52"/>
      <c r="LY100" s="52"/>
      <c r="LZ100" s="52"/>
      <c r="MA100" s="52"/>
      <c r="MB100" s="52"/>
      <c r="MC100" s="52"/>
      <c r="MD100" s="52"/>
      <c r="ME100" s="52"/>
      <c r="MF100" s="52"/>
      <c r="MG100" s="52"/>
      <c r="MH100" s="52"/>
      <c r="MI100" s="52"/>
      <c r="MJ100" s="52"/>
      <c r="MK100" s="52"/>
      <c r="ML100" s="52"/>
      <c r="MM100" s="52"/>
      <c r="MN100" s="52"/>
      <c r="MO100" s="52"/>
      <c r="MP100" s="52"/>
      <c r="MQ100" s="52"/>
      <c r="MR100" s="52"/>
      <c r="MS100" s="52"/>
      <c r="MT100" s="52"/>
      <c r="MU100" s="52"/>
      <c r="MV100" s="52"/>
      <c r="MW100" s="52"/>
      <c r="MX100" s="52"/>
      <c r="MY100" s="52"/>
      <c r="MZ100" s="52"/>
      <c r="NA100" s="52"/>
      <c r="NB100" s="52"/>
      <c r="NC100" s="52"/>
      <c r="ND100" s="52"/>
      <c r="NE100" s="52"/>
      <c r="NF100" s="52"/>
      <c r="NG100" s="52"/>
      <c r="NH100" s="52"/>
      <c r="NI100" s="52"/>
      <c r="NJ100" s="52"/>
      <c r="NK100" s="52"/>
      <c r="NL100" s="52"/>
      <c r="NM100" s="52"/>
      <c r="NN100" s="52"/>
      <c r="NO100" s="52"/>
      <c r="NP100" s="52"/>
      <c r="NQ100" s="52"/>
      <c r="NR100" s="52"/>
      <c r="NS100" s="52"/>
      <c r="NT100" s="52"/>
      <c r="NU100" s="52"/>
      <c r="NV100" s="52"/>
      <c r="NW100" s="52"/>
      <c r="NX100" s="52"/>
    </row>
    <row r="101" spans="1:388" ht="30" customHeight="1">
      <c r="A101" s="152"/>
      <c r="B101" s="150"/>
      <c r="C101" s="53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  <c r="CB101" s="56"/>
      <c r="CC101" s="56"/>
      <c r="CD101" s="56"/>
      <c r="CE101" s="56"/>
      <c r="CF101" s="56"/>
      <c r="CG101" s="56"/>
      <c r="CH101" s="56"/>
      <c r="CI101" s="56"/>
      <c r="CJ101" s="56"/>
      <c r="CK101" s="56"/>
      <c r="CL101" s="56"/>
      <c r="CM101" s="56"/>
      <c r="CN101" s="56"/>
      <c r="CO101" s="56"/>
      <c r="CP101" s="56"/>
      <c r="CQ101" s="56"/>
      <c r="CR101" s="56"/>
      <c r="CS101" s="56"/>
      <c r="CT101" s="56"/>
      <c r="CU101" s="56"/>
      <c r="CV101" s="56"/>
      <c r="CW101" s="56"/>
      <c r="CX101" s="56"/>
      <c r="CY101" s="56"/>
      <c r="CZ101" s="56"/>
      <c r="DA101" s="56"/>
      <c r="DB101" s="56"/>
      <c r="DC101" s="56"/>
      <c r="DD101" s="56"/>
      <c r="DE101" s="56"/>
      <c r="DF101" s="56"/>
      <c r="DG101" s="56"/>
      <c r="DH101" s="56"/>
      <c r="DI101" s="56"/>
      <c r="DJ101" s="56"/>
      <c r="DK101" s="56"/>
      <c r="DL101" s="56"/>
      <c r="DM101" s="56"/>
      <c r="DN101" s="56"/>
      <c r="DO101" s="56"/>
      <c r="DP101" s="56"/>
      <c r="DQ101" s="56"/>
      <c r="DR101" s="56"/>
      <c r="DS101" s="56"/>
      <c r="DT101" s="56"/>
      <c r="DU101" s="56"/>
      <c r="DV101" s="56"/>
      <c r="DW101" s="56"/>
      <c r="DX101" s="56"/>
      <c r="DY101" s="56"/>
      <c r="DZ101" s="56"/>
      <c r="EA101" s="56"/>
      <c r="EB101" s="56"/>
      <c r="EC101" s="56"/>
      <c r="ED101" s="56"/>
      <c r="EE101" s="56"/>
      <c r="EF101" s="56"/>
      <c r="EG101" s="56"/>
      <c r="EH101" s="56"/>
      <c r="EI101" s="56"/>
      <c r="EJ101" s="56"/>
      <c r="EK101" s="56"/>
      <c r="EL101" s="56"/>
      <c r="EM101" s="56"/>
      <c r="EN101" s="56"/>
      <c r="EO101" s="56"/>
      <c r="EP101" s="56"/>
      <c r="EQ101" s="56"/>
      <c r="ER101" s="56"/>
      <c r="ES101" s="56"/>
      <c r="ET101" s="56"/>
      <c r="EU101" s="56"/>
      <c r="EV101" s="56"/>
      <c r="EW101" s="56"/>
      <c r="EX101" s="56"/>
      <c r="EY101" s="56"/>
      <c r="EZ101" s="56"/>
      <c r="FA101" s="56"/>
      <c r="FB101" s="56"/>
      <c r="FC101" s="56"/>
      <c r="FD101" s="56"/>
      <c r="FE101" s="56"/>
      <c r="FF101" s="56"/>
      <c r="FG101" s="56"/>
      <c r="FH101" s="56"/>
      <c r="FI101" s="56"/>
      <c r="FJ101" s="56"/>
      <c r="FK101" s="56"/>
      <c r="FL101" s="56"/>
      <c r="FM101" s="56"/>
      <c r="FN101" s="56"/>
      <c r="FO101" s="56"/>
      <c r="FP101" s="56"/>
      <c r="FQ101" s="56"/>
      <c r="FR101" s="56"/>
      <c r="FS101" s="56"/>
      <c r="FT101" s="56"/>
      <c r="FU101" s="56"/>
      <c r="FV101" s="56"/>
      <c r="FW101" s="56"/>
      <c r="FX101" s="56"/>
      <c r="FY101" s="56"/>
      <c r="FZ101" s="56"/>
      <c r="GA101" s="56"/>
      <c r="GB101" s="56"/>
      <c r="GC101" s="56"/>
      <c r="GD101" s="56"/>
      <c r="GE101" s="56"/>
      <c r="GF101" s="56"/>
      <c r="GG101" s="56"/>
      <c r="GH101" s="56"/>
      <c r="GI101" s="56"/>
      <c r="GJ101" s="56"/>
      <c r="GK101" s="56"/>
      <c r="GL101" s="56"/>
      <c r="GM101" s="56"/>
      <c r="GN101" s="56"/>
      <c r="GO101" s="56"/>
      <c r="GP101" s="56"/>
      <c r="GQ101" s="56"/>
      <c r="GR101" s="56"/>
      <c r="GS101" s="56"/>
      <c r="GT101" s="56"/>
      <c r="GU101" s="56"/>
      <c r="GV101" s="56"/>
      <c r="GW101" s="56"/>
      <c r="GX101" s="56"/>
      <c r="GY101" s="56"/>
      <c r="GZ101" s="56"/>
      <c r="HA101" s="56"/>
      <c r="HB101" s="56"/>
      <c r="HC101" s="56"/>
      <c r="HD101" s="56"/>
      <c r="HE101" s="56"/>
      <c r="HF101" s="56"/>
      <c r="HG101" s="56"/>
      <c r="HH101" s="56"/>
      <c r="HI101" s="56"/>
      <c r="HJ101" s="56"/>
      <c r="HK101" s="56"/>
      <c r="HL101" s="56"/>
      <c r="HM101" s="56"/>
      <c r="HN101" s="56"/>
      <c r="HO101" s="56"/>
      <c r="HP101" s="56"/>
      <c r="HQ101" s="56"/>
      <c r="HR101" s="56"/>
      <c r="HS101" s="56"/>
      <c r="HT101" s="56"/>
      <c r="HU101" s="56"/>
      <c r="HV101" s="56"/>
      <c r="HW101" s="56"/>
      <c r="HX101" s="56"/>
      <c r="HY101" s="56"/>
      <c r="HZ101" s="56"/>
      <c r="IA101" s="56"/>
      <c r="IB101" s="56"/>
      <c r="IC101" s="56"/>
      <c r="ID101" s="56"/>
      <c r="IE101" s="56"/>
      <c r="IF101" s="56"/>
      <c r="IG101" s="56"/>
      <c r="IH101" s="56"/>
      <c r="II101" s="56"/>
      <c r="IJ101" s="56"/>
      <c r="IK101" s="56"/>
      <c r="IL101" s="56"/>
      <c r="IM101" s="56"/>
      <c r="IN101" s="56"/>
      <c r="IO101" s="56"/>
      <c r="IP101" s="56"/>
      <c r="IQ101" s="56"/>
      <c r="IR101" s="56"/>
      <c r="IS101" s="56"/>
      <c r="IT101" s="56"/>
      <c r="IU101" s="56"/>
      <c r="IV101" s="56"/>
      <c r="IW101" s="56"/>
      <c r="IX101" s="56"/>
      <c r="IY101" s="56"/>
      <c r="IZ101" s="56"/>
      <c r="JA101" s="56"/>
      <c r="JB101" s="56"/>
      <c r="JC101" s="56"/>
      <c r="JD101" s="56"/>
      <c r="JE101" s="56"/>
      <c r="JF101" s="56"/>
      <c r="JG101" s="56"/>
      <c r="JH101" s="56"/>
      <c r="JI101" s="56"/>
      <c r="JJ101" s="56"/>
      <c r="JK101" s="56"/>
      <c r="JL101" s="56"/>
      <c r="JM101" s="56"/>
      <c r="JN101" s="56"/>
      <c r="JO101" s="56"/>
      <c r="JP101" s="56"/>
      <c r="JQ101" s="56"/>
      <c r="JR101" s="56"/>
      <c r="JS101" s="56"/>
      <c r="JT101" s="56"/>
      <c r="JU101" s="56"/>
      <c r="JV101" s="56"/>
      <c r="JW101" s="56"/>
      <c r="JX101" s="56"/>
      <c r="JY101" s="56"/>
      <c r="JZ101" s="56"/>
      <c r="KA101" s="56"/>
      <c r="KB101" s="56"/>
      <c r="KC101" s="56"/>
      <c r="KD101" s="56"/>
      <c r="KE101" s="56"/>
      <c r="KF101" s="56"/>
      <c r="KG101" s="56"/>
      <c r="KH101" s="56"/>
      <c r="KI101" s="56"/>
      <c r="KJ101" s="56"/>
      <c r="KK101" s="56"/>
      <c r="KL101" s="56"/>
      <c r="KM101" s="56"/>
      <c r="KN101" s="56"/>
      <c r="KO101" s="56"/>
      <c r="KP101" s="56"/>
      <c r="KQ101" s="56"/>
      <c r="KR101" s="56"/>
      <c r="KS101" s="56"/>
      <c r="KT101" s="56"/>
      <c r="KU101" s="56"/>
      <c r="KV101" s="56"/>
      <c r="KW101" s="56"/>
      <c r="KX101" s="56"/>
      <c r="KY101" s="56"/>
      <c r="KZ101" s="56"/>
      <c r="LA101" s="56"/>
      <c r="LB101" s="56"/>
      <c r="LC101" s="56"/>
      <c r="LD101" s="56"/>
      <c r="LE101" s="56"/>
      <c r="LF101" s="56"/>
      <c r="LG101" s="56"/>
      <c r="LH101" s="56"/>
      <c r="LI101" s="56"/>
      <c r="LJ101" s="56"/>
      <c r="LK101" s="56"/>
      <c r="LL101" s="56"/>
      <c r="LM101" s="56"/>
      <c r="LN101" s="56"/>
      <c r="LO101" s="56"/>
      <c r="LP101" s="56"/>
      <c r="LQ101" s="56"/>
      <c r="LR101" s="56"/>
      <c r="LS101" s="56"/>
      <c r="LT101" s="56"/>
      <c r="LU101" s="56"/>
      <c r="LV101" s="56"/>
      <c r="LW101" s="56"/>
      <c r="LX101" s="56"/>
      <c r="LY101" s="56"/>
      <c r="LZ101" s="56"/>
      <c r="MA101" s="56"/>
      <c r="MB101" s="56"/>
      <c r="MC101" s="56"/>
      <c r="MD101" s="56"/>
      <c r="ME101" s="56"/>
      <c r="MF101" s="56"/>
      <c r="MG101" s="56"/>
      <c r="MH101" s="56"/>
      <c r="MI101" s="56"/>
      <c r="MJ101" s="56"/>
      <c r="MK101" s="56"/>
      <c r="ML101" s="56"/>
      <c r="MM101" s="56"/>
      <c r="MN101" s="56"/>
      <c r="MO101" s="56"/>
      <c r="MP101" s="56"/>
      <c r="MQ101" s="56"/>
      <c r="MR101" s="56"/>
      <c r="MS101" s="56"/>
      <c r="MT101" s="56"/>
      <c r="MU101" s="56"/>
      <c r="MV101" s="56"/>
      <c r="MW101" s="56"/>
      <c r="MX101" s="56"/>
      <c r="MY101" s="56"/>
      <c r="MZ101" s="56"/>
      <c r="NA101" s="56"/>
      <c r="NB101" s="56"/>
      <c r="NC101" s="56"/>
      <c r="ND101" s="56"/>
      <c r="NE101" s="56"/>
      <c r="NF101" s="56"/>
      <c r="NG101" s="56"/>
      <c r="NH101" s="56"/>
      <c r="NI101" s="56"/>
      <c r="NJ101" s="56"/>
      <c r="NK101" s="56"/>
      <c r="NL101" s="56"/>
      <c r="NM101" s="56"/>
      <c r="NN101" s="56"/>
      <c r="NO101" s="56"/>
      <c r="NP101" s="56"/>
      <c r="NQ101" s="56"/>
      <c r="NR101" s="56"/>
      <c r="NS101" s="56"/>
      <c r="NT101" s="56"/>
      <c r="NU101" s="56"/>
      <c r="NV101" s="56"/>
      <c r="NW101" s="56"/>
      <c r="NX101" s="56"/>
    </row>
    <row r="102" spans="1:388" s="58" customFormat="1" ht="18.75" customHeight="1">
      <c r="A102" s="153"/>
      <c r="B102" s="154"/>
      <c r="C102" s="155"/>
      <c r="D102" s="57" t="s">
        <v>59</v>
      </c>
      <c r="E102" s="57" t="s">
        <v>59</v>
      </c>
      <c r="F102" s="57" t="s">
        <v>59</v>
      </c>
      <c r="G102" s="57" t="s">
        <v>59</v>
      </c>
      <c r="H102" s="57" t="s">
        <v>59</v>
      </c>
      <c r="I102" s="57" t="s">
        <v>59</v>
      </c>
      <c r="J102" s="57" t="s">
        <v>59</v>
      </c>
      <c r="K102" s="57" t="s">
        <v>59</v>
      </c>
      <c r="L102" s="57" t="s">
        <v>59</v>
      </c>
      <c r="M102" s="57" t="s">
        <v>59</v>
      </c>
      <c r="N102" s="57" t="s">
        <v>59</v>
      </c>
      <c r="O102" s="57" t="s">
        <v>59</v>
      </c>
      <c r="P102" s="57" t="s">
        <v>59</v>
      </c>
      <c r="Q102" s="57" t="s">
        <v>59</v>
      </c>
      <c r="R102" s="57" t="s">
        <v>59</v>
      </c>
      <c r="S102" s="57" t="s">
        <v>59</v>
      </c>
      <c r="T102" s="57" t="s">
        <v>59</v>
      </c>
      <c r="U102" s="57" t="s">
        <v>59</v>
      </c>
      <c r="V102" s="57" t="s">
        <v>59</v>
      </c>
      <c r="W102" s="57" t="s">
        <v>59</v>
      </c>
      <c r="X102" s="57" t="s">
        <v>59</v>
      </c>
      <c r="Y102" s="57" t="s">
        <v>59</v>
      </c>
      <c r="Z102" s="57" t="s">
        <v>59</v>
      </c>
      <c r="AA102" s="57" t="s">
        <v>59</v>
      </c>
      <c r="AB102" s="57" t="s">
        <v>59</v>
      </c>
      <c r="AC102" s="57" t="s">
        <v>59</v>
      </c>
      <c r="AD102" s="57" t="s">
        <v>59</v>
      </c>
      <c r="AE102" s="57" t="s">
        <v>59</v>
      </c>
      <c r="AF102" s="57" t="s">
        <v>59</v>
      </c>
      <c r="AG102" s="57" t="s">
        <v>59</v>
      </c>
      <c r="AH102" s="57" t="s">
        <v>59</v>
      </c>
      <c r="AI102" s="57" t="s">
        <v>59</v>
      </c>
      <c r="AJ102" s="57" t="s">
        <v>59</v>
      </c>
      <c r="AK102" s="57" t="s">
        <v>59</v>
      </c>
      <c r="AL102" s="57" t="s">
        <v>59</v>
      </c>
      <c r="AM102" s="57" t="s">
        <v>59</v>
      </c>
      <c r="AN102" s="57" t="s">
        <v>59</v>
      </c>
      <c r="AO102" s="57" t="s">
        <v>59</v>
      </c>
      <c r="AP102" s="57" t="s">
        <v>59</v>
      </c>
      <c r="AQ102" s="57" t="s">
        <v>59</v>
      </c>
      <c r="AR102" s="57" t="s">
        <v>59</v>
      </c>
      <c r="AS102" s="57" t="s">
        <v>59</v>
      </c>
      <c r="AT102" s="57" t="s">
        <v>59</v>
      </c>
      <c r="AU102" s="57" t="s">
        <v>59</v>
      </c>
      <c r="AV102" s="57" t="s">
        <v>59</v>
      </c>
      <c r="AW102" s="57" t="s">
        <v>59</v>
      </c>
      <c r="AX102" s="57" t="s">
        <v>59</v>
      </c>
      <c r="AY102" s="57" t="s">
        <v>59</v>
      </c>
      <c r="AZ102" s="57" t="s">
        <v>59</v>
      </c>
      <c r="BA102" s="57" t="s">
        <v>59</v>
      </c>
      <c r="BB102" s="57" t="s">
        <v>59</v>
      </c>
      <c r="BC102" s="57" t="s">
        <v>59</v>
      </c>
      <c r="BD102" s="57" t="s">
        <v>59</v>
      </c>
      <c r="BE102" s="57" t="s">
        <v>59</v>
      </c>
      <c r="BF102" s="57" t="s">
        <v>59</v>
      </c>
      <c r="BG102" s="57" t="s">
        <v>59</v>
      </c>
      <c r="BH102" s="57" t="s">
        <v>59</v>
      </c>
      <c r="BI102" s="57" t="s">
        <v>59</v>
      </c>
      <c r="BJ102" s="57" t="s">
        <v>59</v>
      </c>
      <c r="BK102" s="57" t="s">
        <v>59</v>
      </c>
      <c r="BL102" s="57" t="s">
        <v>59</v>
      </c>
      <c r="BM102" s="57" t="s">
        <v>59</v>
      </c>
      <c r="BN102" s="57" t="s">
        <v>59</v>
      </c>
      <c r="BO102" s="57" t="s">
        <v>59</v>
      </c>
      <c r="BP102" s="57" t="s">
        <v>59</v>
      </c>
      <c r="BQ102" s="57" t="s">
        <v>59</v>
      </c>
      <c r="BR102" s="57" t="s">
        <v>59</v>
      </c>
      <c r="BS102" s="57" t="s">
        <v>59</v>
      </c>
      <c r="BT102" s="57" t="s">
        <v>59</v>
      </c>
      <c r="BU102" s="57" t="s">
        <v>59</v>
      </c>
      <c r="BV102" s="57" t="s">
        <v>59</v>
      </c>
      <c r="BW102" s="57" t="s">
        <v>59</v>
      </c>
      <c r="BX102" s="57" t="s">
        <v>59</v>
      </c>
      <c r="BY102" s="57" t="s">
        <v>59</v>
      </c>
      <c r="BZ102" s="57" t="s">
        <v>59</v>
      </c>
      <c r="CA102" s="57" t="s">
        <v>59</v>
      </c>
      <c r="CB102" s="57" t="s">
        <v>59</v>
      </c>
      <c r="CC102" s="57" t="s">
        <v>59</v>
      </c>
      <c r="CD102" s="57" t="s">
        <v>59</v>
      </c>
      <c r="CE102" s="57" t="s">
        <v>59</v>
      </c>
      <c r="CF102" s="57" t="s">
        <v>59</v>
      </c>
      <c r="CG102" s="57" t="s">
        <v>59</v>
      </c>
      <c r="CH102" s="57" t="s">
        <v>59</v>
      </c>
      <c r="CI102" s="57" t="s">
        <v>59</v>
      </c>
      <c r="CJ102" s="57" t="s">
        <v>59</v>
      </c>
      <c r="CK102" s="57" t="s">
        <v>59</v>
      </c>
      <c r="CL102" s="57" t="s">
        <v>59</v>
      </c>
      <c r="CM102" s="57" t="s">
        <v>59</v>
      </c>
      <c r="CN102" s="57" t="s">
        <v>59</v>
      </c>
      <c r="CO102" s="57" t="s">
        <v>59</v>
      </c>
      <c r="CP102" s="57" t="s">
        <v>59</v>
      </c>
      <c r="CQ102" s="57" t="s">
        <v>59</v>
      </c>
      <c r="CR102" s="57" t="s">
        <v>59</v>
      </c>
      <c r="CS102" s="57" t="s">
        <v>59</v>
      </c>
      <c r="CT102" s="57" t="s">
        <v>59</v>
      </c>
      <c r="CU102" s="57" t="s">
        <v>59</v>
      </c>
      <c r="CV102" s="57" t="s">
        <v>59</v>
      </c>
      <c r="CW102" s="57" t="s">
        <v>59</v>
      </c>
      <c r="CX102" s="57" t="s">
        <v>59</v>
      </c>
      <c r="CY102" s="57" t="s">
        <v>59</v>
      </c>
      <c r="CZ102" s="57" t="s">
        <v>59</v>
      </c>
      <c r="DA102" s="57" t="s">
        <v>59</v>
      </c>
      <c r="DB102" s="57" t="s">
        <v>59</v>
      </c>
      <c r="DC102" s="57" t="s">
        <v>59</v>
      </c>
      <c r="DD102" s="57" t="s">
        <v>59</v>
      </c>
      <c r="DE102" s="57" t="s">
        <v>59</v>
      </c>
      <c r="DF102" s="57" t="s">
        <v>59</v>
      </c>
      <c r="DG102" s="57" t="s">
        <v>59</v>
      </c>
      <c r="DH102" s="57" t="s">
        <v>59</v>
      </c>
      <c r="DI102" s="57" t="s">
        <v>59</v>
      </c>
      <c r="DJ102" s="57" t="s">
        <v>59</v>
      </c>
      <c r="DK102" s="57" t="s">
        <v>59</v>
      </c>
      <c r="DL102" s="57" t="s">
        <v>59</v>
      </c>
      <c r="DM102" s="57" t="s">
        <v>59</v>
      </c>
      <c r="DN102" s="57" t="s">
        <v>59</v>
      </c>
      <c r="DO102" s="57" t="s">
        <v>59</v>
      </c>
      <c r="DP102" s="57" t="s">
        <v>59</v>
      </c>
      <c r="DQ102" s="57" t="s">
        <v>59</v>
      </c>
      <c r="DR102" s="57" t="s">
        <v>59</v>
      </c>
      <c r="DS102" s="57" t="s">
        <v>59</v>
      </c>
      <c r="DT102" s="57" t="s">
        <v>59</v>
      </c>
      <c r="DU102" s="57" t="s">
        <v>59</v>
      </c>
      <c r="DV102" s="57" t="s">
        <v>59</v>
      </c>
      <c r="DW102" s="57" t="s">
        <v>59</v>
      </c>
      <c r="DX102" s="57" t="s">
        <v>59</v>
      </c>
      <c r="DY102" s="57" t="s">
        <v>59</v>
      </c>
      <c r="DZ102" s="57" t="s">
        <v>59</v>
      </c>
      <c r="EA102" s="57" t="s">
        <v>59</v>
      </c>
      <c r="EB102" s="57" t="s">
        <v>59</v>
      </c>
      <c r="EC102" s="57" t="s">
        <v>59</v>
      </c>
      <c r="ED102" s="57" t="s">
        <v>59</v>
      </c>
      <c r="EE102" s="57" t="s">
        <v>59</v>
      </c>
      <c r="EF102" s="57" t="s">
        <v>59</v>
      </c>
      <c r="EG102" s="57" t="s">
        <v>59</v>
      </c>
      <c r="EH102" s="57" t="s">
        <v>59</v>
      </c>
      <c r="EI102" s="57" t="s">
        <v>59</v>
      </c>
      <c r="EJ102" s="57" t="s">
        <v>59</v>
      </c>
      <c r="EK102" s="57" t="s">
        <v>59</v>
      </c>
      <c r="EL102" s="57" t="s">
        <v>59</v>
      </c>
      <c r="EM102" s="57" t="s">
        <v>59</v>
      </c>
      <c r="EN102" s="57" t="s">
        <v>59</v>
      </c>
      <c r="EO102" s="57" t="s">
        <v>59</v>
      </c>
      <c r="EP102" s="57" t="s">
        <v>59</v>
      </c>
      <c r="EQ102" s="57" t="s">
        <v>59</v>
      </c>
      <c r="ER102" s="57" t="s">
        <v>59</v>
      </c>
      <c r="ES102" s="57" t="s">
        <v>59</v>
      </c>
      <c r="ET102" s="57" t="s">
        <v>59</v>
      </c>
      <c r="EU102" s="57" t="s">
        <v>59</v>
      </c>
      <c r="EV102" s="57" t="s">
        <v>59</v>
      </c>
      <c r="EW102" s="57" t="s">
        <v>59</v>
      </c>
      <c r="EX102" s="57" t="s">
        <v>59</v>
      </c>
      <c r="EY102" s="57" t="s">
        <v>59</v>
      </c>
      <c r="EZ102" s="57" t="s">
        <v>59</v>
      </c>
      <c r="FA102" s="57" t="s">
        <v>59</v>
      </c>
      <c r="FB102" s="57" t="s">
        <v>59</v>
      </c>
      <c r="FC102" s="57" t="s">
        <v>59</v>
      </c>
      <c r="FD102" s="57" t="s">
        <v>59</v>
      </c>
      <c r="FE102" s="57" t="s">
        <v>59</v>
      </c>
      <c r="FF102" s="57" t="s">
        <v>59</v>
      </c>
      <c r="FG102" s="57" t="s">
        <v>59</v>
      </c>
      <c r="FH102" s="57" t="s">
        <v>59</v>
      </c>
      <c r="FI102" s="57" t="s">
        <v>59</v>
      </c>
      <c r="FJ102" s="57" t="s">
        <v>59</v>
      </c>
      <c r="FK102" s="57" t="s">
        <v>59</v>
      </c>
      <c r="FL102" s="57" t="s">
        <v>59</v>
      </c>
      <c r="FM102" s="57" t="s">
        <v>59</v>
      </c>
      <c r="FN102" s="57" t="s">
        <v>59</v>
      </c>
      <c r="FO102" s="57" t="s">
        <v>59</v>
      </c>
      <c r="FP102" s="57" t="s">
        <v>59</v>
      </c>
      <c r="FQ102" s="57" t="s">
        <v>59</v>
      </c>
      <c r="FR102" s="57" t="s">
        <v>59</v>
      </c>
      <c r="FS102" s="57" t="s">
        <v>59</v>
      </c>
      <c r="FT102" s="57" t="s">
        <v>59</v>
      </c>
      <c r="FU102" s="57" t="s">
        <v>59</v>
      </c>
      <c r="FV102" s="57" t="s">
        <v>59</v>
      </c>
      <c r="FW102" s="57" t="s">
        <v>59</v>
      </c>
      <c r="FX102" s="57" t="s">
        <v>59</v>
      </c>
      <c r="FY102" s="57" t="s">
        <v>59</v>
      </c>
      <c r="FZ102" s="57" t="s">
        <v>59</v>
      </c>
      <c r="GA102" s="57" t="s">
        <v>59</v>
      </c>
      <c r="GB102" s="57" t="s">
        <v>59</v>
      </c>
      <c r="GC102" s="57" t="s">
        <v>59</v>
      </c>
      <c r="GD102" s="57" t="s">
        <v>59</v>
      </c>
      <c r="GE102" s="57" t="s">
        <v>59</v>
      </c>
      <c r="GF102" s="57" t="s">
        <v>59</v>
      </c>
      <c r="GG102" s="57" t="s">
        <v>59</v>
      </c>
      <c r="GH102" s="57" t="s">
        <v>59</v>
      </c>
      <c r="GI102" s="57" t="s">
        <v>59</v>
      </c>
      <c r="GJ102" s="57" t="s">
        <v>59</v>
      </c>
      <c r="GK102" s="57" t="s">
        <v>59</v>
      </c>
      <c r="GL102" s="57" t="s">
        <v>59</v>
      </c>
      <c r="GM102" s="57" t="s">
        <v>59</v>
      </c>
      <c r="GN102" s="57" t="s">
        <v>59</v>
      </c>
      <c r="GO102" s="57" t="s">
        <v>59</v>
      </c>
      <c r="GP102" s="57" t="s">
        <v>59</v>
      </c>
      <c r="GQ102" s="57" t="s">
        <v>59</v>
      </c>
      <c r="GR102" s="57" t="s">
        <v>59</v>
      </c>
      <c r="GS102" s="57" t="s">
        <v>59</v>
      </c>
      <c r="GT102" s="57" t="s">
        <v>59</v>
      </c>
      <c r="GU102" s="57" t="s">
        <v>59</v>
      </c>
      <c r="GV102" s="57" t="s">
        <v>59</v>
      </c>
      <c r="GW102" s="57" t="s">
        <v>59</v>
      </c>
      <c r="GX102" s="57" t="s">
        <v>59</v>
      </c>
      <c r="GY102" s="57" t="s">
        <v>59</v>
      </c>
      <c r="GZ102" s="57" t="s">
        <v>59</v>
      </c>
      <c r="HA102" s="57" t="s">
        <v>59</v>
      </c>
      <c r="HB102" s="57" t="s">
        <v>59</v>
      </c>
      <c r="HC102" s="57" t="s">
        <v>59</v>
      </c>
      <c r="HD102" s="57" t="s">
        <v>59</v>
      </c>
      <c r="HE102" s="57" t="s">
        <v>59</v>
      </c>
      <c r="HF102" s="57" t="s">
        <v>59</v>
      </c>
      <c r="HG102" s="57" t="s">
        <v>59</v>
      </c>
      <c r="HH102" s="57" t="s">
        <v>59</v>
      </c>
      <c r="HI102" s="57" t="s">
        <v>59</v>
      </c>
      <c r="HJ102" s="57" t="s">
        <v>59</v>
      </c>
      <c r="HK102" s="57" t="s">
        <v>59</v>
      </c>
      <c r="HL102" s="57" t="s">
        <v>59</v>
      </c>
      <c r="HM102" s="57" t="s">
        <v>59</v>
      </c>
      <c r="HN102" s="57" t="s">
        <v>59</v>
      </c>
      <c r="HO102" s="57" t="s">
        <v>59</v>
      </c>
      <c r="HP102" s="57" t="s">
        <v>59</v>
      </c>
      <c r="HQ102" s="57" t="s">
        <v>59</v>
      </c>
      <c r="HR102" s="57" t="s">
        <v>59</v>
      </c>
      <c r="HS102" s="57" t="s">
        <v>59</v>
      </c>
      <c r="HT102" s="57" t="s">
        <v>59</v>
      </c>
      <c r="HU102" s="57" t="s">
        <v>59</v>
      </c>
      <c r="HV102" s="57" t="s">
        <v>59</v>
      </c>
      <c r="HW102" s="57" t="s">
        <v>59</v>
      </c>
      <c r="HX102" s="57" t="s">
        <v>59</v>
      </c>
      <c r="HY102" s="57" t="s">
        <v>59</v>
      </c>
      <c r="HZ102" s="57" t="s">
        <v>59</v>
      </c>
      <c r="IA102" s="57" t="s">
        <v>59</v>
      </c>
      <c r="IB102" s="57" t="s">
        <v>59</v>
      </c>
      <c r="IC102" s="57" t="s">
        <v>59</v>
      </c>
      <c r="ID102" s="57" t="s">
        <v>59</v>
      </c>
      <c r="IE102" s="57" t="s">
        <v>59</v>
      </c>
      <c r="IF102" s="57" t="s">
        <v>59</v>
      </c>
      <c r="IG102" s="57" t="s">
        <v>59</v>
      </c>
      <c r="IH102" s="57" t="s">
        <v>59</v>
      </c>
      <c r="II102" s="57" t="s">
        <v>59</v>
      </c>
      <c r="IJ102" s="57" t="s">
        <v>59</v>
      </c>
      <c r="IK102" s="57" t="s">
        <v>59</v>
      </c>
      <c r="IL102" s="57" t="s">
        <v>59</v>
      </c>
      <c r="IM102" s="57" t="s">
        <v>59</v>
      </c>
      <c r="IN102" s="57" t="s">
        <v>59</v>
      </c>
      <c r="IO102" s="57" t="s">
        <v>59</v>
      </c>
      <c r="IP102" s="57" t="s">
        <v>59</v>
      </c>
      <c r="IQ102" s="57" t="s">
        <v>59</v>
      </c>
      <c r="IR102" s="57" t="s">
        <v>59</v>
      </c>
      <c r="IS102" s="57" t="s">
        <v>59</v>
      </c>
      <c r="IT102" s="57" t="s">
        <v>59</v>
      </c>
      <c r="IU102" s="57" t="s">
        <v>59</v>
      </c>
      <c r="IV102" s="57" t="s">
        <v>59</v>
      </c>
      <c r="IW102" s="57" t="s">
        <v>59</v>
      </c>
      <c r="IX102" s="57" t="s">
        <v>59</v>
      </c>
      <c r="IY102" s="57" t="s">
        <v>59</v>
      </c>
      <c r="IZ102" s="57" t="s">
        <v>59</v>
      </c>
      <c r="JA102" s="57" t="s">
        <v>59</v>
      </c>
      <c r="JB102" s="57" t="s">
        <v>59</v>
      </c>
      <c r="JC102" s="57" t="s">
        <v>59</v>
      </c>
      <c r="JD102" s="57" t="s">
        <v>59</v>
      </c>
      <c r="JE102" s="57" t="s">
        <v>59</v>
      </c>
      <c r="JF102" s="57" t="s">
        <v>59</v>
      </c>
      <c r="JG102" s="57" t="s">
        <v>59</v>
      </c>
      <c r="JH102" s="57" t="s">
        <v>59</v>
      </c>
      <c r="JI102" s="57" t="s">
        <v>59</v>
      </c>
      <c r="JJ102" s="57" t="s">
        <v>59</v>
      </c>
      <c r="JK102" s="57" t="s">
        <v>59</v>
      </c>
      <c r="JL102" s="57" t="s">
        <v>59</v>
      </c>
      <c r="JM102" s="57" t="s">
        <v>59</v>
      </c>
      <c r="JN102" s="57" t="s">
        <v>59</v>
      </c>
      <c r="JO102" s="57" t="s">
        <v>59</v>
      </c>
      <c r="JP102" s="57" t="s">
        <v>59</v>
      </c>
      <c r="JQ102" s="57" t="s">
        <v>59</v>
      </c>
      <c r="JR102" s="57" t="s">
        <v>59</v>
      </c>
      <c r="JS102" s="57" t="s">
        <v>59</v>
      </c>
      <c r="JT102" s="57" t="s">
        <v>59</v>
      </c>
      <c r="JU102" s="57" t="s">
        <v>59</v>
      </c>
      <c r="JV102" s="57" t="s">
        <v>59</v>
      </c>
      <c r="JW102" s="57" t="s">
        <v>59</v>
      </c>
      <c r="JX102" s="57" t="s">
        <v>59</v>
      </c>
      <c r="JY102" s="57" t="s">
        <v>59</v>
      </c>
      <c r="JZ102" s="57" t="s">
        <v>59</v>
      </c>
      <c r="KA102" s="57" t="s">
        <v>59</v>
      </c>
      <c r="KB102" s="57" t="s">
        <v>59</v>
      </c>
      <c r="KC102" s="57" t="s">
        <v>59</v>
      </c>
      <c r="KD102" s="57" t="s">
        <v>59</v>
      </c>
      <c r="KE102" s="57" t="s">
        <v>59</v>
      </c>
      <c r="KF102" s="57" t="s">
        <v>59</v>
      </c>
      <c r="KG102" s="57" t="s">
        <v>59</v>
      </c>
      <c r="KH102" s="57" t="s">
        <v>59</v>
      </c>
      <c r="KI102" s="57" t="s">
        <v>59</v>
      </c>
      <c r="KJ102" s="57" t="s">
        <v>59</v>
      </c>
      <c r="KK102" s="57" t="s">
        <v>59</v>
      </c>
      <c r="KL102" s="57" t="s">
        <v>59</v>
      </c>
      <c r="KM102" s="57" t="s">
        <v>59</v>
      </c>
      <c r="KN102" s="57" t="s">
        <v>59</v>
      </c>
      <c r="KO102" s="57" t="s">
        <v>59</v>
      </c>
      <c r="KP102" s="57" t="s">
        <v>59</v>
      </c>
      <c r="KQ102" s="57" t="s">
        <v>59</v>
      </c>
      <c r="KR102" s="57" t="s">
        <v>59</v>
      </c>
      <c r="KS102" s="57" t="s">
        <v>59</v>
      </c>
      <c r="KT102" s="57" t="s">
        <v>59</v>
      </c>
      <c r="KU102" s="57" t="s">
        <v>59</v>
      </c>
      <c r="KV102" s="57" t="s">
        <v>59</v>
      </c>
      <c r="KW102" s="57" t="s">
        <v>59</v>
      </c>
      <c r="KX102" s="57" t="s">
        <v>59</v>
      </c>
      <c r="KY102" s="57" t="s">
        <v>59</v>
      </c>
      <c r="KZ102" s="57" t="s">
        <v>59</v>
      </c>
      <c r="LA102" s="57" t="s">
        <v>59</v>
      </c>
      <c r="LB102" s="57" t="s">
        <v>59</v>
      </c>
      <c r="LC102" s="57" t="s">
        <v>59</v>
      </c>
      <c r="LD102" s="57" t="s">
        <v>59</v>
      </c>
      <c r="LE102" s="57" t="s">
        <v>59</v>
      </c>
      <c r="LF102" s="57" t="s">
        <v>59</v>
      </c>
      <c r="LG102" s="57" t="s">
        <v>59</v>
      </c>
      <c r="LH102" s="57" t="s">
        <v>59</v>
      </c>
      <c r="LI102" s="57" t="s">
        <v>59</v>
      </c>
      <c r="LJ102" s="57" t="s">
        <v>59</v>
      </c>
      <c r="LK102" s="57" t="s">
        <v>59</v>
      </c>
      <c r="LL102" s="57" t="s">
        <v>59</v>
      </c>
      <c r="LM102" s="57" t="s">
        <v>59</v>
      </c>
      <c r="LN102" s="57" t="s">
        <v>59</v>
      </c>
      <c r="LO102" s="57" t="s">
        <v>59</v>
      </c>
      <c r="LP102" s="57" t="s">
        <v>59</v>
      </c>
      <c r="LQ102" s="57" t="s">
        <v>59</v>
      </c>
      <c r="LR102" s="57" t="s">
        <v>59</v>
      </c>
      <c r="LS102" s="57" t="s">
        <v>59</v>
      </c>
      <c r="LT102" s="57" t="s">
        <v>59</v>
      </c>
      <c r="LU102" s="57" t="s">
        <v>59</v>
      </c>
      <c r="LV102" s="57" t="s">
        <v>59</v>
      </c>
      <c r="LW102" s="57" t="s">
        <v>59</v>
      </c>
      <c r="LX102" s="57" t="s">
        <v>59</v>
      </c>
      <c r="LY102" s="57" t="s">
        <v>59</v>
      </c>
      <c r="LZ102" s="57" t="s">
        <v>59</v>
      </c>
      <c r="MA102" s="57" t="s">
        <v>59</v>
      </c>
      <c r="MB102" s="57" t="s">
        <v>59</v>
      </c>
      <c r="MC102" s="57" t="s">
        <v>59</v>
      </c>
      <c r="MD102" s="57" t="s">
        <v>59</v>
      </c>
      <c r="ME102" s="57" t="s">
        <v>59</v>
      </c>
      <c r="MF102" s="57" t="s">
        <v>59</v>
      </c>
      <c r="MG102" s="57" t="s">
        <v>59</v>
      </c>
      <c r="MH102" s="57" t="s">
        <v>59</v>
      </c>
      <c r="MI102" s="57" t="s">
        <v>59</v>
      </c>
      <c r="MJ102" s="57" t="s">
        <v>59</v>
      </c>
      <c r="MK102" s="57" t="s">
        <v>59</v>
      </c>
      <c r="ML102" s="57" t="s">
        <v>59</v>
      </c>
      <c r="MM102" s="57" t="s">
        <v>59</v>
      </c>
      <c r="MN102" s="57" t="s">
        <v>59</v>
      </c>
      <c r="MO102" s="57" t="s">
        <v>59</v>
      </c>
      <c r="MP102" s="57" t="s">
        <v>59</v>
      </c>
      <c r="MQ102" s="57" t="s">
        <v>59</v>
      </c>
      <c r="MR102" s="57" t="s">
        <v>59</v>
      </c>
      <c r="MS102" s="57" t="s">
        <v>59</v>
      </c>
      <c r="MT102" s="57" t="s">
        <v>59</v>
      </c>
      <c r="MU102" s="57" t="s">
        <v>59</v>
      </c>
      <c r="MV102" s="57" t="s">
        <v>59</v>
      </c>
      <c r="MW102" s="57" t="s">
        <v>59</v>
      </c>
      <c r="MX102" s="57" t="s">
        <v>59</v>
      </c>
      <c r="MY102" s="57" t="s">
        <v>59</v>
      </c>
      <c r="MZ102" s="57" t="s">
        <v>59</v>
      </c>
      <c r="NA102" s="57" t="s">
        <v>59</v>
      </c>
      <c r="NB102" s="57" t="s">
        <v>59</v>
      </c>
      <c r="NC102" s="57" t="s">
        <v>59</v>
      </c>
      <c r="ND102" s="57" t="s">
        <v>59</v>
      </c>
      <c r="NE102" s="57" t="s">
        <v>59</v>
      </c>
      <c r="NF102" s="57" t="s">
        <v>59</v>
      </c>
      <c r="NG102" s="57" t="s">
        <v>59</v>
      </c>
      <c r="NH102" s="57" t="s">
        <v>59</v>
      </c>
      <c r="NI102" s="57" t="s">
        <v>59</v>
      </c>
      <c r="NJ102" s="57" t="s">
        <v>59</v>
      </c>
      <c r="NK102" s="57" t="s">
        <v>59</v>
      </c>
      <c r="NL102" s="57" t="s">
        <v>59</v>
      </c>
      <c r="NM102" s="57" t="s">
        <v>59</v>
      </c>
      <c r="NN102" s="57" t="s">
        <v>59</v>
      </c>
      <c r="NO102" s="57" t="s">
        <v>59</v>
      </c>
      <c r="NP102" s="57" t="s">
        <v>59</v>
      </c>
      <c r="NQ102" s="57" t="s">
        <v>59</v>
      </c>
      <c r="NR102" s="57" t="s">
        <v>59</v>
      </c>
      <c r="NS102" s="57" t="s">
        <v>59</v>
      </c>
      <c r="NT102" s="57" t="s">
        <v>59</v>
      </c>
      <c r="NU102" s="57" t="s">
        <v>59</v>
      </c>
      <c r="NV102" s="57" t="s">
        <v>59</v>
      </c>
      <c r="NW102" s="57" t="s">
        <v>59</v>
      </c>
      <c r="NX102" s="57" t="s">
        <v>59</v>
      </c>
    </row>
    <row r="103" spans="1:388" s="60" customFormat="1" ht="134.25" customHeight="1">
      <c r="A103" s="156"/>
      <c r="B103" s="157"/>
      <c r="C103" s="158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  <c r="AY103" s="59"/>
      <c r="AZ103" s="59"/>
      <c r="BA103" s="59"/>
      <c r="BB103" s="59"/>
      <c r="BC103" s="59"/>
      <c r="BD103" s="59"/>
      <c r="BE103" s="59"/>
      <c r="BF103" s="59"/>
      <c r="BG103" s="59"/>
      <c r="BH103" s="59"/>
      <c r="BI103" s="59"/>
      <c r="BJ103" s="59"/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59"/>
      <c r="BW103" s="59"/>
      <c r="BX103" s="59"/>
      <c r="BY103" s="59"/>
      <c r="BZ103" s="59"/>
      <c r="CA103" s="59"/>
      <c r="CB103" s="59"/>
      <c r="CC103" s="59"/>
      <c r="CD103" s="59"/>
      <c r="CE103" s="59"/>
      <c r="CF103" s="59"/>
      <c r="CG103" s="59"/>
      <c r="CH103" s="59"/>
      <c r="CI103" s="59"/>
      <c r="CJ103" s="59"/>
      <c r="CK103" s="59"/>
      <c r="CL103" s="59"/>
      <c r="CM103" s="59"/>
      <c r="CN103" s="59"/>
      <c r="CO103" s="59"/>
      <c r="CP103" s="59"/>
      <c r="CQ103" s="59"/>
      <c r="CR103" s="59"/>
      <c r="CS103" s="59"/>
      <c r="CT103" s="59"/>
      <c r="CU103" s="59"/>
      <c r="CV103" s="59"/>
      <c r="CW103" s="59"/>
      <c r="CX103" s="59"/>
      <c r="CY103" s="59"/>
      <c r="CZ103" s="59"/>
      <c r="DA103" s="59"/>
      <c r="DB103" s="59"/>
      <c r="DC103" s="59"/>
      <c r="DD103" s="59"/>
      <c r="DE103" s="59"/>
      <c r="DF103" s="59"/>
      <c r="DG103" s="59"/>
      <c r="DH103" s="59"/>
      <c r="DI103" s="59"/>
      <c r="DJ103" s="59"/>
      <c r="DK103" s="59"/>
      <c r="DL103" s="59"/>
      <c r="DM103" s="59"/>
      <c r="DN103" s="59"/>
      <c r="DO103" s="59"/>
      <c r="DP103" s="59"/>
      <c r="DQ103" s="59"/>
      <c r="DR103" s="59"/>
      <c r="DS103" s="59"/>
      <c r="DT103" s="59"/>
      <c r="DU103" s="59"/>
      <c r="DV103" s="59"/>
      <c r="DW103" s="59"/>
      <c r="DX103" s="59"/>
      <c r="DY103" s="59"/>
      <c r="DZ103" s="59"/>
      <c r="EA103" s="59"/>
      <c r="EB103" s="59"/>
      <c r="EC103" s="59"/>
      <c r="ED103" s="59"/>
      <c r="EE103" s="59"/>
      <c r="EF103" s="59"/>
      <c r="EG103" s="59"/>
      <c r="EH103" s="59"/>
      <c r="EI103" s="59"/>
      <c r="EJ103" s="59"/>
      <c r="EK103" s="59"/>
      <c r="EL103" s="59"/>
      <c r="EM103" s="59"/>
      <c r="EN103" s="59"/>
      <c r="EO103" s="59"/>
      <c r="EP103" s="59"/>
      <c r="EQ103" s="59"/>
      <c r="ER103" s="59"/>
      <c r="ES103" s="59"/>
      <c r="ET103" s="59"/>
      <c r="EU103" s="59"/>
      <c r="EV103" s="59"/>
      <c r="EW103" s="59"/>
      <c r="EX103" s="59"/>
      <c r="EY103" s="59"/>
      <c r="EZ103" s="59"/>
      <c r="FA103" s="59"/>
      <c r="FB103" s="59"/>
      <c r="FC103" s="59"/>
      <c r="FD103" s="59"/>
      <c r="FE103" s="59"/>
      <c r="FF103" s="59"/>
      <c r="FG103" s="59"/>
      <c r="FH103" s="59"/>
      <c r="FI103" s="59"/>
      <c r="FJ103" s="59"/>
      <c r="FK103" s="59"/>
      <c r="FL103" s="59"/>
      <c r="FM103" s="59"/>
      <c r="FN103" s="59"/>
      <c r="FO103" s="59"/>
      <c r="FP103" s="59"/>
      <c r="FQ103" s="59"/>
      <c r="FR103" s="59"/>
      <c r="FS103" s="59"/>
      <c r="FT103" s="59"/>
      <c r="FU103" s="59"/>
      <c r="FV103" s="59"/>
      <c r="FW103" s="59"/>
      <c r="FX103" s="59"/>
      <c r="FY103" s="59"/>
      <c r="FZ103" s="59"/>
      <c r="GA103" s="59"/>
      <c r="GB103" s="59"/>
      <c r="GC103" s="59"/>
      <c r="GD103" s="59"/>
      <c r="GE103" s="59"/>
      <c r="GF103" s="59"/>
      <c r="GG103" s="59"/>
      <c r="GH103" s="59"/>
      <c r="GI103" s="59"/>
      <c r="GJ103" s="59"/>
      <c r="GK103" s="59"/>
      <c r="GL103" s="59"/>
      <c r="GM103" s="59"/>
      <c r="GN103" s="59"/>
      <c r="GO103" s="59"/>
      <c r="GP103" s="59"/>
      <c r="GQ103" s="59"/>
      <c r="GR103" s="59"/>
      <c r="GS103" s="59"/>
      <c r="GT103" s="59"/>
      <c r="GU103" s="59"/>
      <c r="GV103" s="59"/>
      <c r="GW103" s="59"/>
      <c r="GX103" s="59"/>
      <c r="GY103" s="59"/>
      <c r="GZ103" s="59"/>
      <c r="HA103" s="59"/>
      <c r="HB103" s="59"/>
      <c r="HC103" s="59"/>
      <c r="HD103" s="59"/>
      <c r="HE103" s="59"/>
      <c r="HF103" s="59"/>
      <c r="HG103" s="59"/>
      <c r="HH103" s="59"/>
      <c r="HI103" s="59"/>
      <c r="HJ103" s="59"/>
      <c r="HK103" s="59"/>
      <c r="HL103" s="59"/>
      <c r="HM103" s="59"/>
      <c r="HN103" s="59"/>
      <c r="HO103" s="59"/>
      <c r="HP103" s="59"/>
      <c r="HQ103" s="59"/>
      <c r="HR103" s="59"/>
      <c r="HS103" s="59"/>
      <c r="HT103" s="59"/>
      <c r="HU103" s="59"/>
      <c r="HV103" s="59"/>
      <c r="HW103" s="59"/>
      <c r="HX103" s="59"/>
      <c r="HY103" s="59"/>
      <c r="HZ103" s="59"/>
      <c r="IA103" s="59"/>
      <c r="IB103" s="59"/>
      <c r="IC103" s="59"/>
      <c r="ID103" s="59"/>
      <c r="IE103" s="59"/>
      <c r="IF103" s="59"/>
      <c r="IG103" s="59"/>
      <c r="IH103" s="59"/>
      <c r="II103" s="59"/>
      <c r="IJ103" s="59"/>
      <c r="IK103" s="59"/>
      <c r="IL103" s="59"/>
      <c r="IM103" s="59"/>
      <c r="IN103" s="59"/>
      <c r="IO103" s="59"/>
      <c r="IP103" s="59"/>
      <c r="IQ103" s="59"/>
      <c r="IR103" s="59"/>
      <c r="IS103" s="59"/>
      <c r="IT103" s="59"/>
      <c r="IU103" s="59"/>
      <c r="IV103" s="59"/>
      <c r="IW103" s="59"/>
      <c r="IX103" s="59"/>
      <c r="IY103" s="59"/>
      <c r="IZ103" s="59"/>
      <c r="JA103" s="59"/>
      <c r="JB103" s="59"/>
      <c r="JC103" s="59"/>
      <c r="JD103" s="59"/>
      <c r="JE103" s="59"/>
      <c r="JF103" s="59"/>
      <c r="JG103" s="59"/>
      <c r="JH103" s="59"/>
      <c r="JI103" s="59"/>
      <c r="JJ103" s="59"/>
      <c r="JK103" s="59"/>
      <c r="JL103" s="59"/>
      <c r="JM103" s="59"/>
      <c r="JN103" s="59"/>
      <c r="JO103" s="59"/>
      <c r="JP103" s="59"/>
      <c r="JQ103" s="59"/>
      <c r="JR103" s="59"/>
      <c r="JS103" s="59"/>
      <c r="JT103" s="59"/>
      <c r="JU103" s="59"/>
      <c r="JV103" s="59"/>
      <c r="JW103" s="59"/>
      <c r="JX103" s="59"/>
      <c r="JY103" s="59"/>
      <c r="JZ103" s="59"/>
      <c r="KA103" s="59"/>
      <c r="KB103" s="59"/>
      <c r="KC103" s="59"/>
      <c r="KD103" s="59"/>
      <c r="KE103" s="59"/>
      <c r="KF103" s="59"/>
      <c r="KG103" s="59"/>
      <c r="KH103" s="59"/>
      <c r="KI103" s="59"/>
      <c r="KJ103" s="59"/>
      <c r="KK103" s="59"/>
      <c r="KL103" s="59"/>
      <c r="KM103" s="59"/>
      <c r="KN103" s="59"/>
      <c r="KO103" s="59"/>
      <c r="KP103" s="59"/>
      <c r="KQ103" s="59"/>
      <c r="KR103" s="59"/>
      <c r="KS103" s="59"/>
      <c r="KT103" s="59"/>
      <c r="KU103" s="59"/>
      <c r="KV103" s="59"/>
      <c r="KW103" s="59"/>
      <c r="KX103" s="59"/>
      <c r="KY103" s="59"/>
      <c r="KZ103" s="59"/>
      <c r="LA103" s="59"/>
      <c r="LB103" s="59"/>
      <c r="LC103" s="59"/>
      <c r="LD103" s="59"/>
      <c r="LE103" s="59"/>
      <c r="LF103" s="59"/>
      <c r="LG103" s="59"/>
      <c r="LH103" s="59"/>
      <c r="LI103" s="59"/>
      <c r="LJ103" s="59"/>
      <c r="LK103" s="59"/>
      <c r="LL103" s="59"/>
      <c r="LM103" s="59"/>
      <c r="LN103" s="59"/>
      <c r="LO103" s="59"/>
      <c r="LP103" s="59"/>
      <c r="LQ103" s="59"/>
      <c r="LR103" s="59"/>
      <c r="LS103" s="59"/>
      <c r="LT103" s="59"/>
      <c r="LU103" s="59"/>
      <c r="LV103" s="59"/>
      <c r="LW103" s="59"/>
      <c r="LX103" s="59"/>
      <c r="LY103" s="59"/>
      <c r="LZ103" s="59"/>
      <c r="MA103" s="59"/>
      <c r="MB103" s="59"/>
      <c r="MC103" s="59"/>
      <c r="MD103" s="59"/>
      <c r="ME103" s="59"/>
      <c r="MF103" s="59"/>
      <c r="MG103" s="59"/>
      <c r="MH103" s="59"/>
      <c r="MI103" s="59"/>
      <c r="MJ103" s="59"/>
      <c r="MK103" s="59"/>
      <c r="ML103" s="59"/>
      <c r="MM103" s="59"/>
      <c r="MN103" s="59"/>
      <c r="MO103" s="59"/>
      <c r="MP103" s="59"/>
      <c r="MQ103" s="59"/>
      <c r="MR103" s="59"/>
      <c r="MS103" s="59"/>
      <c r="MT103" s="59"/>
      <c r="MU103" s="59"/>
      <c r="MV103" s="59"/>
      <c r="MW103" s="59"/>
      <c r="MX103" s="59"/>
      <c r="MY103" s="59"/>
      <c r="MZ103" s="59"/>
      <c r="NA103" s="59"/>
      <c r="NB103" s="59"/>
      <c r="NC103" s="59"/>
      <c r="ND103" s="59"/>
      <c r="NE103" s="59"/>
      <c r="NF103" s="59"/>
      <c r="NG103" s="59"/>
      <c r="NH103" s="59"/>
      <c r="NI103" s="59"/>
      <c r="NJ103" s="59"/>
      <c r="NK103" s="59"/>
      <c r="NL103" s="59"/>
      <c r="NM103" s="59"/>
      <c r="NN103" s="59"/>
      <c r="NO103" s="59"/>
      <c r="NP103" s="59"/>
      <c r="NQ103" s="59"/>
      <c r="NR103" s="59"/>
      <c r="NS103" s="59"/>
      <c r="NT103" s="59"/>
      <c r="NU103" s="59"/>
      <c r="NV103" s="59"/>
      <c r="NW103" s="59"/>
      <c r="NX103" s="59"/>
    </row>
    <row r="104" spans="1:388" ht="12.75" hidden="1" customHeight="1"/>
    <row r="105" spans="1:388" ht="12.75" hidden="1" customHeight="1"/>
    <row r="106" spans="1:388" ht="12.75" hidden="1" customHeight="1"/>
    <row r="107" spans="1:388" ht="12.75" hidden="1" customHeight="1"/>
    <row r="108" spans="1:388" ht="12.75" hidden="1" customHeight="1"/>
    <row r="109" spans="1:388" ht="12.75" hidden="1" customHeight="1"/>
    <row r="110" spans="1:388" ht="12.75" hidden="1" customHeight="1"/>
    <row r="111" spans="1:388" ht="12.75" hidden="1" customHeight="1"/>
    <row r="112" spans="1:388" ht="12.75" hidden="1" customHeight="1"/>
    <row r="113" ht="12.75" hidden="1" customHeight="1"/>
    <row r="114" ht="12.75" hidden="1" customHeight="1"/>
    <row r="115" ht="12.75" hidden="1" customHeight="1"/>
    <row r="116" ht="12.75" hidden="1" customHeight="1"/>
    <row r="117" ht="12.75" hidden="1" customHeight="1"/>
    <row r="118" ht="12.75" hidden="1" customHeight="1"/>
    <row r="119" ht="12.75" hidden="1" customHeight="1"/>
    <row r="120" ht="12.75" hidden="1" customHeight="1"/>
    <row r="121" ht="12.75" hidden="1" customHeight="1"/>
    <row r="122" ht="12.75" hidden="1" customHeight="1"/>
    <row r="123" ht="12.75" hidden="1" customHeight="1"/>
    <row r="124" ht="12.75" hidden="1" customHeight="1"/>
  </sheetData>
  <sheetProtection sheet="1" objects="1" scenarios="1"/>
  <mergeCells count="154">
    <mergeCell ref="A26:A27"/>
    <mergeCell ref="B26:B27"/>
    <mergeCell ref="A28:A29"/>
    <mergeCell ref="B28:B29"/>
    <mergeCell ref="A84:A85"/>
    <mergeCell ref="B84:B85"/>
    <mergeCell ref="A86:A87"/>
    <mergeCell ref="B86:B87"/>
    <mergeCell ref="A88:A89"/>
    <mergeCell ref="B88:B89"/>
    <mergeCell ref="A40:A41"/>
    <mergeCell ref="B40:B41"/>
    <mergeCell ref="A42:A43"/>
    <mergeCell ref="B42:B43"/>
    <mergeCell ref="A44:A45"/>
    <mergeCell ref="B44:B45"/>
    <mergeCell ref="B54:B55"/>
    <mergeCell ref="A56:A57"/>
    <mergeCell ref="B56:B57"/>
    <mergeCell ref="A46:A47"/>
    <mergeCell ref="B46:B47"/>
    <mergeCell ref="A48:A49"/>
    <mergeCell ref="B48:B49"/>
    <mergeCell ref="A50:A51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D1:J1"/>
    <mergeCell ref="K1:Q1"/>
    <mergeCell ref="R1:X1"/>
    <mergeCell ref="Y1:AE1"/>
    <mergeCell ref="AF1:AL1"/>
    <mergeCell ref="AM1:AS1"/>
    <mergeCell ref="CJ1:CP1"/>
    <mergeCell ref="CQ1:CW1"/>
    <mergeCell ref="CX1:DD1"/>
    <mergeCell ref="DE1:DK1"/>
    <mergeCell ref="DL1:DR1"/>
    <mergeCell ref="DS1:DY1"/>
    <mergeCell ref="AT1:AZ1"/>
    <mergeCell ref="BA1:BG1"/>
    <mergeCell ref="BH1:BN1"/>
    <mergeCell ref="BO1:BU1"/>
    <mergeCell ref="BV1:CB1"/>
    <mergeCell ref="CC1:CI1"/>
    <mergeCell ref="FP1:FV1"/>
    <mergeCell ref="FW1:GC1"/>
    <mergeCell ref="GD1:GJ1"/>
    <mergeCell ref="GK1:GQ1"/>
    <mergeCell ref="GR1:GX1"/>
    <mergeCell ref="GY1:HE1"/>
    <mergeCell ref="DZ1:EF1"/>
    <mergeCell ref="EG1:EM1"/>
    <mergeCell ref="EN1:ET1"/>
    <mergeCell ref="EU1:FA1"/>
    <mergeCell ref="FB1:FH1"/>
    <mergeCell ref="FI1:FO1"/>
    <mergeCell ref="LU1:MA1"/>
    <mergeCell ref="IV1:JB1"/>
    <mergeCell ref="JC1:JI1"/>
    <mergeCell ref="JJ1:JP1"/>
    <mergeCell ref="JQ1:JW1"/>
    <mergeCell ref="JX1:KD1"/>
    <mergeCell ref="KE1:KK1"/>
    <mergeCell ref="HF1:HL1"/>
    <mergeCell ref="HM1:HS1"/>
    <mergeCell ref="HT1:HZ1"/>
    <mergeCell ref="IA1:IG1"/>
    <mergeCell ref="IH1:IN1"/>
    <mergeCell ref="IO1:IU1"/>
    <mergeCell ref="NR1:NX1"/>
    <mergeCell ref="A36:A37"/>
    <mergeCell ref="B36:B37"/>
    <mergeCell ref="A38:A39"/>
    <mergeCell ref="B38:B39"/>
    <mergeCell ref="B32:B33"/>
    <mergeCell ref="A34:A35"/>
    <mergeCell ref="B34:B35"/>
    <mergeCell ref="MB1:MH1"/>
    <mergeCell ref="MI1:MO1"/>
    <mergeCell ref="MP1:MV1"/>
    <mergeCell ref="MW1:NC1"/>
    <mergeCell ref="ND1:NJ1"/>
    <mergeCell ref="NK1:NQ1"/>
    <mergeCell ref="KL1:KR1"/>
    <mergeCell ref="KS1:KY1"/>
    <mergeCell ref="KZ1:LF1"/>
    <mergeCell ref="LG1:LM1"/>
    <mergeCell ref="A4:A5"/>
    <mergeCell ref="B4:B5"/>
    <mergeCell ref="A30:A31"/>
    <mergeCell ref="B30:B31"/>
    <mergeCell ref="A32:A33"/>
    <mergeCell ref="LN1:LT1"/>
    <mergeCell ref="B50:B51"/>
    <mergeCell ref="A102:C10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90:A91"/>
    <mergeCell ref="B90:B91"/>
    <mergeCell ref="A92:A93"/>
    <mergeCell ref="B92:B93"/>
    <mergeCell ref="A94:A95"/>
    <mergeCell ref="B94:B95"/>
    <mergeCell ref="A96:A97"/>
    <mergeCell ref="B96:B97"/>
    <mergeCell ref="A98:A99"/>
    <mergeCell ref="B98:B99"/>
    <mergeCell ref="A82:A83"/>
    <mergeCell ref="B82:B83"/>
    <mergeCell ref="A100:A101"/>
    <mergeCell ref="B100:B10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</mergeCells>
  <conditionalFormatting sqref="D4:XFD101">
    <cfRule type="expression" dxfId="65" priority="1">
      <formula>OR(TEXT(WEEKDAY(D$3),"JJJJ")=Jours_chômés)</formula>
    </cfRule>
    <cfRule type="expression" dxfId="64" priority="10" stopIfTrue="1">
      <formula>OR(D$3=Fériés)</formula>
    </cfRule>
  </conditionalFormatting>
  <conditionalFormatting sqref="D2:NW3">
    <cfRule type="expression" dxfId="63" priority="4" stopIfTrue="1">
      <formula>OR(D$3=TODAY())</formula>
    </cfRule>
  </conditionalFormatting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colBreaks count="54" manualBreakCount="54">
    <brk id="10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94" max="1048575" man="1"/>
    <brk id="101" max="1048575" man="1"/>
    <brk id="108" max="1048575" man="1"/>
    <brk id="115" max="1048575" man="1"/>
    <brk id="122" max="1048575" man="1"/>
    <brk id="129" max="1048575" man="1"/>
    <brk id="136" max="1048575" man="1"/>
    <brk id="143" max="1048575" man="1"/>
    <brk id="150" max="1048575" man="1"/>
    <brk id="157" max="1048575" man="1"/>
    <brk id="164" max="1048575" man="1"/>
    <brk id="171" max="1048575" man="1"/>
    <brk id="178" max="1048575" man="1"/>
    <brk id="185" max="1048575" man="1"/>
    <brk id="192" max="1048575" man="1"/>
    <brk id="199" max="1048575" man="1"/>
    <brk id="206" max="1048575" man="1"/>
    <brk id="213" max="1048575" man="1"/>
    <brk id="220" max="1048575" man="1"/>
    <brk id="227" max="1048575" man="1"/>
    <brk id="234" max="1048575" man="1"/>
    <brk id="241" max="1048575" man="1"/>
    <brk id="248" max="1048575" man="1"/>
    <brk id="255" max="1048575" man="1"/>
    <brk id="262" max="1048575" man="1"/>
    <brk id="269" max="1048575" man="1"/>
    <brk id="276" max="1048575" man="1"/>
    <brk id="283" max="1048575" man="1"/>
    <brk id="290" max="1048575" man="1"/>
    <brk id="297" max="1048575" man="1"/>
    <brk id="304" max="1048575" man="1"/>
    <brk id="311" max="1048575" man="1"/>
    <brk id="318" max="1048575" man="1"/>
    <brk id="325" max="1048575" man="1"/>
    <brk id="332" max="1048575" man="1"/>
    <brk id="339" max="1048575" man="1"/>
    <brk id="346" max="1048575" man="1"/>
    <brk id="353" max="1048575" man="1"/>
    <brk id="360" max="1048575" man="1"/>
    <brk id="367" max="1048575" man="1"/>
    <brk id="374" max="1048575" man="1"/>
    <brk id="38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BJ33"/>
  <sheetViews>
    <sheetView showGridLines="0" showRowColHeaders="0" zoomScaleNormal="100" workbookViewId="0">
      <selection activeCell="K10" sqref="K10"/>
    </sheetView>
  </sheetViews>
  <sheetFormatPr baseColWidth="10" defaultColWidth="0" defaultRowHeight="0" customHeight="1" zeroHeight="1"/>
  <cols>
    <col min="1" max="1" width="4.28515625" style="39" customWidth="1"/>
    <col min="2" max="2" width="2.85546875" style="61" customWidth="1"/>
    <col min="3" max="3" width="10.7109375" style="39" customWidth="1"/>
    <col min="4" max="4" width="0.7109375" style="39" customWidth="1"/>
    <col min="5" max="5" width="4.28515625" style="39" customWidth="1"/>
    <col min="6" max="6" width="2.85546875" style="61" customWidth="1"/>
    <col min="7" max="7" width="10.7109375" style="39" customWidth="1"/>
    <col min="8" max="8" width="0.7109375" style="39" customWidth="1"/>
    <col min="9" max="9" width="4.28515625" style="39" customWidth="1"/>
    <col min="10" max="10" width="2.85546875" style="61" customWidth="1"/>
    <col min="11" max="11" width="10.7109375" style="39" customWidth="1"/>
    <col min="12" max="12" width="0.7109375" style="39" customWidth="1"/>
    <col min="13" max="13" width="4.28515625" style="39" customWidth="1"/>
    <col min="14" max="14" width="2.85546875" style="61" customWidth="1"/>
    <col min="15" max="15" width="10.7109375" style="39" customWidth="1"/>
    <col min="16" max="16" width="0.7109375" style="39" customWidth="1"/>
    <col min="17" max="17" width="4.28515625" style="39" customWidth="1"/>
    <col min="18" max="18" width="2.85546875" style="61" customWidth="1"/>
    <col min="19" max="19" width="10.7109375" style="39" customWidth="1"/>
    <col min="20" max="20" width="0.7109375" style="39" customWidth="1"/>
    <col min="21" max="21" width="4.28515625" style="39" customWidth="1"/>
    <col min="22" max="22" width="2.85546875" style="61" customWidth="1"/>
    <col min="23" max="23" width="10.7109375" style="39" customWidth="1"/>
    <col min="24" max="24" width="0.7109375" style="39" customWidth="1"/>
    <col min="25" max="25" width="4.28515625" style="39" customWidth="1"/>
    <col min="26" max="26" width="2.85546875" style="61" customWidth="1"/>
    <col min="27" max="27" width="10.7109375" style="39" customWidth="1"/>
    <col min="28" max="28" width="0.7109375" style="39" customWidth="1"/>
    <col min="29" max="29" width="4.28515625" style="39" customWidth="1"/>
    <col min="30" max="30" width="2.85546875" style="61" customWidth="1"/>
    <col min="31" max="31" width="10.7109375" style="39" customWidth="1"/>
    <col min="32" max="32" width="0.7109375" style="39" customWidth="1"/>
    <col min="33" max="33" width="4.28515625" style="39" customWidth="1"/>
    <col min="34" max="34" width="2.85546875" style="61" customWidth="1"/>
    <col min="35" max="35" width="10.7109375" style="39" customWidth="1"/>
    <col min="36" max="36" width="0.7109375" style="39" customWidth="1"/>
    <col min="37" max="37" width="4.28515625" style="39" customWidth="1"/>
    <col min="38" max="38" width="2.85546875" style="61" customWidth="1"/>
    <col min="39" max="39" width="10.7109375" style="39" customWidth="1"/>
    <col min="40" max="40" width="0.7109375" style="39" customWidth="1"/>
    <col min="41" max="41" width="4.28515625" style="39" customWidth="1"/>
    <col min="42" max="42" width="2.85546875" style="61" customWidth="1"/>
    <col min="43" max="43" width="10.7109375" style="39" customWidth="1"/>
    <col min="44" max="44" width="0.7109375" style="39" customWidth="1"/>
    <col min="45" max="45" width="4.28515625" style="39" customWidth="1"/>
    <col min="46" max="46" width="2.85546875" style="61" customWidth="1"/>
    <col min="47" max="47" width="10.7109375" style="39" customWidth="1"/>
    <col min="48" max="48" width="0.140625" style="39" customWidth="1"/>
    <col min="49" max="62" width="0" style="39" hidden="1" customWidth="1"/>
    <col min="63" max="16384" width="11.42578125" style="39" hidden="1"/>
  </cols>
  <sheetData>
    <row r="1" spans="1:47" ht="30" customHeight="1">
      <c r="A1" s="163" t="str">
        <f>"Calendrier de l'année "&amp;YEAR(B3)&amp;IF(YEAR(AT3)=YEAR(B3),""," / "&amp;YEAR(B3)+1)</f>
        <v>Calendrier de l'année 2017 / 2018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5"/>
    </row>
    <row r="2" spans="1:47" ht="27" customHeight="1">
      <c r="A2" s="170" t="str">
        <f>UPPER(TEXT(DATE(An,MONTH(1&amp;Premier_mois),1),"MMMM AAAA"))</f>
        <v>MAI 2017</v>
      </c>
      <c r="B2" s="167"/>
      <c r="C2" s="168"/>
      <c r="D2" s="94"/>
      <c r="E2" s="166" t="str">
        <f>UPPER(TEXT(DATE(An,MONTH(1&amp;Premier_mois)+1,1),"MMMM AAAA"))</f>
        <v>JUIN 2017</v>
      </c>
      <c r="F2" s="167"/>
      <c r="G2" s="168"/>
      <c r="H2" s="94"/>
      <c r="I2" s="166" t="str">
        <f>UPPER(TEXT(DATE(An,MONTH(1&amp;Premier_mois)+2,1),"MMMM AAAA"))</f>
        <v>JUILLET 2017</v>
      </c>
      <c r="J2" s="167"/>
      <c r="K2" s="168"/>
      <c r="L2" s="94"/>
      <c r="M2" s="166" t="str">
        <f>UPPER(TEXT(DATE(An,MONTH(1&amp;Premier_mois)+3,1),"MMMM AAAA"))</f>
        <v>AOÛT 2017</v>
      </c>
      <c r="N2" s="167"/>
      <c r="O2" s="168"/>
      <c r="P2" s="94"/>
      <c r="Q2" s="166" t="str">
        <f>UPPER(TEXT(DATE(An,MONTH(1&amp;Premier_mois)+4,1),"MMMM AAAA"))</f>
        <v>SEPTEMBRE 2017</v>
      </c>
      <c r="R2" s="167"/>
      <c r="S2" s="168"/>
      <c r="T2" s="94"/>
      <c r="U2" s="166" t="str">
        <f>UPPER(TEXT(DATE(An,MONTH(1&amp;Premier_mois)+5,1),"MMMM AAAA"))</f>
        <v>OCTOBRE 2017</v>
      </c>
      <c r="V2" s="167"/>
      <c r="W2" s="168"/>
      <c r="X2" s="94"/>
      <c r="Y2" s="166" t="str">
        <f>UPPER(TEXT(DATE(An,MONTH(1&amp;Premier_mois)+6,1),"MMMM AAAA"))</f>
        <v>NOVEMBRE 2017</v>
      </c>
      <c r="Z2" s="167"/>
      <c r="AA2" s="168"/>
      <c r="AB2" s="94"/>
      <c r="AC2" s="166" t="str">
        <f>UPPER(TEXT(DATE(An,MONTH(1&amp;Premier_mois)+7,1),"MMMM AAAA"))</f>
        <v>DÉCEMBRE 2017</v>
      </c>
      <c r="AD2" s="167"/>
      <c r="AE2" s="168"/>
      <c r="AF2" s="94"/>
      <c r="AG2" s="166" t="str">
        <f>UPPER(TEXT(DATE(An,MONTH(1&amp;Premier_mois)+8,1),"MMMM AAAA"))</f>
        <v>JANVIER 2018</v>
      </c>
      <c r="AH2" s="167"/>
      <c r="AI2" s="168"/>
      <c r="AJ2" s="94"/>
      <c r="AK2" s="166" t="str">
        <f>UPPER(TEXT(DATE(An,MONTH(1&amp;Premier_mois)+9,1),"MMMM AAAA"))</f>
        <v>FÉVRIER 2018</v>
      </c>
      <c r="AL2" s="167"/>
      <c r="AM2" s="168"/>
      <c r="AN2" s="94"/>
      <c r="AO2" s="166" t="str">
        <f>UPPER(TEXT(DATE(An,MONTH(1&amp;Premier_mois)+10,1),"MMMM AAAA"))</f>
        <v>MARS 2018</v>
      </c>
      <c r="AP2" s="167"/>
      <c r="AQ2" s="168"/>
      <c r="AR2" s="94"/>
      <c r="AS2" s="166" t="str">
        <f>UPPER(TEXT(DATE(An,MONTH(1&amp;Premier_mois)+11,1),"MMMM AAAA"))</f>
        <v>AVRIL 2018</v>
      </c>
      <c r="AT2" s="167"/>
      <c r="AU2" s="169"/>
    </row>
    <row r="3" spans="1:47" ht="27" customHeight="1">
      <c r="A3" s="95" t="str">
        <f>UPPER(TEXT(B3,"jjj"))</f>
        <v>LUN</v>
      </c>
      <c r="B3" s="96">
        <f>DATE(An,MONTH(1&amp;Premier_mois),1)</f>
        <v>42856</v>
      </c>
      <c r="C3" s="99">
        <f>IFERROR(IF(WEEKDAY(B3,2)=1,INT((B3-LOOKUP(B3,DATE(YEAR(B3)+{-1;0;1},1,3)-WEEKDAY(DATE(YEAR(B3)+{-1;0;1},1,3))+2))/7)+1,""),"")</f>
        <v>18</v>
      </c>
      <c r="D3" s="97"/>
      <c r="E3" s="98" t="str">
        <f>UPPER(TEXT(F3,"jjj"))</f>
        <v>JEU</v>
      </c>
      <c r="F3" s="96">
        <f>DATE(An,MONTH(1&amp;Premier_mois)+1,1)</f>
        <v>42887</v>
      </c>
      <c r="G3" s="99" t="str">
        <f>IFERROR(IF(WEEKDAY(F3,2)=1,INT((F3-LOOKUP(F3,DATE(YEAR(F3)+{-1;0;1},1,3)-WEEKDAY(DATE(YEAR(F3)+{-1;0;1},1,3))+2))/7)+1,""),"")</f>
        <v/>
      </c>
      <c r="H3" s="97"/>
      <c r="I3" s="98" t="str">
        <f>UPPER(TEXT(J3,"jjj"))</f>
        <v>SAM</v>
      </c>
      <c r="J3" s="96">
        <f>DATE(An,MONTH(1&amp;Premier_mois)+2,1)</f>
        <v>42917</v>
      </c>
      <c r="K3" s="99" t="str">
        <f>IFERROR(IF(WEEKDAY(J3,2)=1,INT((J3-LOOKUP(J3,DATE(YEAR(J3)+{-1;0;1},1,3)-WEEKDAY(DATE(YEAR(J3)+{-1;0;1},1,3))+2))/7)+1,""),"")</f>
        <v/>
      </c>
      <c r="L3" s="97"/>
      <c r="M3" s="98" t="str">
        <f>UPPER(TEXT(N3,"jjj"))</f>
        <v>MAR</v>
      </c>
      <c r="N3" s="96">
        <f>DATE(An,MONTH(1&amp;Premier_mois)+3,1)</f>
        <v>42948</v>
      </c>
      <c r="O3" s="99" t="str">
        <f>IFERROR(IF(WEEKDAY(N3,2)=1,INT((N3-LOOKUP(N3,DATE(YEAR(N3)+{-1;0;1},1,3)-WEEKDAY(DATE(YEAR(N3)+{-1;0;1},1,3))+2))/7)+1,""),"")</f>
        <v/>
      </c>
      <c r="P3" s="97"/>
      <c r="Q3" s="98" t="str">
        <f>UPPER(TEXT(R3,"jjj"))</f>
        <v>VEN</v>
      </c>
      <c r="R3" s="96">
        <f>DATE(An,MONTH(1&amp;Premier_mois)+4,1)</f>
        <v>42979</v>
      </c>
      <c r="S3" s="99" t="str">
        <f>IFERROR(IF(WEEKDAY(R3,2)=1,INT((R3-LOOKUP(R3,DATE(YEAR(R3)+{-1;0;1},1,3)-WEEKDAY(DATE(YEAR(R3)+{-1;0;1},1,3))+2))/7)+1,""),"")</f>
        <v/>
      </c>
      <c r="T3" s="97"/>
      <c r="U3" s="98" t="str">
        <f>UPPER(TEXT(V3,"jjj"))</f>
        <v>DIM</v>
      </c>
      <c r="V3" s="96">
        <f>DATE(An,MONTH(1&amp;Premier_mois)+5,1)</f>
        <v>43009</v>
      </c>
      <c r="W3" s="99" t="str">
        <f>IFERROR(IF(WEEKDAY(V3,2)=1,INT((V3-LOOKUP(V3,DATE(YEAR(V3)+{-1;0;1},1,3)-WEEKDAY(DATE(YEAR(V3)+{-1;0;1},1,3))+2))/7)+1,""),"")</f>
        <v/>
      </c>
      <c r="X3" s="97"/>
      <c r="Y3" s="98" t="str">
        <f>UPPER(TEXT(Z3,"jjj"))</f>
        <v>MER</v>
      </c>
      <c r="Z3" s="96">
        <f>DATE(An,MONTH(1&amp;Premier_mois)+6,1)</f>
        <v>43040</v>
      </c>
      <c r="AA3" s="99" t="str">
        <f>IFERROR(IF(WEEKDAY(Z3,2)=1,INT((Z3-LOOKUP(Z3,DATE(YEAR(Z3)+{-1;0;1},1,3)-WEEKDAY(DATE(YEAR(Z3)+{-1;0;1},1,3))+2))/7)+1,""),"")</f>
        <v/>
      </c>
      <c r="AB3" s="97"/>
      <c r="AC3" s="98" t="str">
        <f>UPPER(TEXT(AD3,"jjj"))</f>
        <v>VEN</v>
      </c>
      <c r="AD3" s="96">
        <f>DATE(An,MONTH(1&amp;Premier_mois)+7,1)</f>
        <v>43070</v>
      </c>
      <c r="AE3" s="99" t="str">
        <f>IFERROR(IF(WEEKDAY(AD3,2)=1,INT((AD3-LOOKUP(AD3,DATE(YEAR(AD3)+{-1;0;1},1,3)-WEEKDAY(DATE(YEAR(AD3)+{-1;0;1},1,3))+2))/7)+1,""),"")</f>
        <v/>
      </c>
      <c r="AF3" s="97"/>
      <c r="AG3" s="98" t="str">
        <f>UPPER(TEXT(AH3,"jjj"))</f>
        <v>LUN</v>
      </c>
      <c r="AH3" s="96">
        <f>DATE(An,MONTH(1&amp;Premier_mois)+8,1)</f>
        <v>43101</v>
      </c>
      <c r="AI3" s="99">
        <f>IFERROR(IF(WEEKDAY(AH3,2)=1,INT((AH3-LOOKUP(AH3,DATE(YEAR(AH3)+{-1;0;1},1,3)-WEEKDAY(DATE(YEAR(AH3)+{-1;0;1},1,3))+2))/7)+1,""),"")</f>
        <v>1</v>
      </c>
      <c r="AJ3" s="97"/>
      <c r="AK3" s="98" t="str">
        <f>UPPER(TEXT(AL3,"jjj"))</f>
        <v>JEU</v>
      </c>
      <c r="AL3" s="96">
        <f>DATE(An,MONTH(1&amp;Premier_mois)+9,1)</f>
        <v>43132</v>
      </c>
      <c r="AM3" s="99" t="str">
        <f>IFERROR(IF(WEEKDAY(AL3,2)=1,INT((AL3-LOOKUP(AL3,DATE(YEAR(AL3)+{-1;0;1},1,3)-WEEKDAY(DATE(YEAR(AL3)+{-1;0;1},1,3))+2))/7)+1,""),"")</f>
        <v/>
      </c>
      <c r="AN3" s="97"/>
      <c r="AO3" s="98" t="str">
        <f>UPPER(TEXT(AP3,"jjj"))</f>
        <v>JEU</v>
      </c>
      <c r="AP3" s="96">
        <f>DATE(An,MONTH(1&amp;Premier_mois)+10,1)</f>
        <v>43160</v>
      </c>
      <c r="AQ3" s="99" t="str">
        <f>IFERROR(IF(WEEKDAY(AP3,2)=1,INT((AP3-LOOKUP(AP3,DATE(YEAR(AP3)+{-1;0;1},1,3)-WEEKDAY(DATE(YEAR(AP3)+{-1;0;1},1,3))+2))/7)+1,""),"")</f>
        <v/>
      </c>
      <c r="AR3" s="97"/>
      <c r="AS3" s="98" t="str">
        <f>UPPER(TEXT(AT3,"jjj"))</f>
        <v>DIM</v>
      </c>
      <c r="AT3" s="96">
        <f>DATE(An,MONTH(1&amp;Premier_mois)+11,1)</f>
        <v>43191</v>
      </c>
      <c r="AU3" s="100" t="str">
        <f>IFERROR(IF(WEEKDAY(AT3,2)=1,INT((AT3-LOOKUP(AT3,DATE(YEAR(AT3)+{-1;0;1},1,3)-WEEKDAY(DATE(YEAR(AT3)+{-1;0;1},1,3))+2))/7)+1,""),"")</f>
        <v/>
      </c>
    </row>
    <row r="4" spans="1:47" ht="27" customHeight="1">
      <c r="A4" s="95" t="str">
        <f>UPPER(TEXT(B4,"jjj"))</f>
        <v>MAR</v>
      </c>
      <c r="B4" s="96">
        <f>B3+1</f>
        <v>42857</v>
      </c>
      <c r="C4" s="99" t="str">
        <f>IFERROR(IF(WEEKDAY(B4,2)=1,INT((B4-LOOKUP(B4,DATE(YEAR(B4)+{-1;0;1},1,3)-WEEKDAY(DATE(YEAR(B4)+{-1;0;1},1,3))+2))/7)+1,""),"")</f>
        <v/>
      </c>
      <c r="D4" s="97"/>
      <c r="E4" s="98" t="str">
        <f>UPPER(TEXT(F4,"jjj"))</f>
        <v>VEN</v>
      </c>
      <c r="F4" s="96">
        <f>F3+1</f>
        <v>42888</v>
      </c>
      <c r="G4" s="99" t="str">
        <f>IFERROR(IF(WEEKDAY(F4,2)=1,INT((F4-LOOKUP(F4,DATE(YEAR(F4)+{-1;0;1},1,3)-WEEKDAY(DATE(YEAR(F4)+{-1;0;1},1,3))+2))/7)+1,""),"")</f>
        <v/>
      </c>
      <c r="H4" s="97"/>
      <c r="I4" s="98" t="str">
        <f>UPPER(TEXT(J4,"jjj"))</f>
        <v>DIM</v>
      </c>
      <c r="J4" s="96">
        <f>J3+1</f>
        <v>42918</v>
      </c>
      <c r="K4" s="99" t="str">
        <f>IFERROR(IF(WEEKDAY(J4,2)=1,INT((J4-LOOKUP(J4,DATE(YEAR(J4)+{-1;0;1},1,3)-WEEKDAY(DATE(YEAR(J4)+{-1;0;1},1,3))+2))/7)+1,""),"")</f>
        <v/>
      </c>
      <c r="L4" s="97"/>
      <c r="M4" s="98" t="str">
        <f>UPPER(TEXT(N4,"jjj"))</f>
        <v>MER</v>
      </c>
      <c r="N4" s="96">
        <f>N3+1</f>
        <v>42949</v>
      </c>
      <c r="O4" s="99" t="str">
        <f>IFERROR(IF(WEEKDAY(N4,2)=1,INT((N4-LOOKUP(N4,DATE(YEAR(N4)+{-1;0;1},1,3)-WEEKDAY(DATE(YEAR(N4)+{-1;0;1},1,3))+2))/7)+1,""),"")</f>
        <v/>
      </c>
      <c r="P4" s="97"/>
      <c r="Q4" s="98" t="str">
        <f>UPPER(TEXT(R4,"jjj"))</f>
        <v>SAM</v>
      </c>
      <c r="R4" s="96">
        <f>R3+1</f>
        <v>42980</v>
      </c>
      <c r="S4" s="99" t="str">
        <f>IFERROR(IF(WEEKDAY(R4,2)=1,INT((R4-LOOKUP(R4,DATE(YEAR(R4)+{-1;0;1},1,3)-WEEKDAY(DATE(YEAR(R4)+{-1;0;1},1,3))+2))/7)+1,""),"")</f>
        <v/>
      </c>
      <c r="T4" s="97"/>
      <c r="U4" s="98" t="str">
        <f>UPPER(TEXT(V4,"jjj"))</f>
        <v>LUN</v>
      </c>
      <c r="V4" s="96">
        <f>V3+1</f>
        <v>43010</v>
      </c>
      <c r="W4" s="99">
        <f>IFERROR(IF(WEEKDAY(V4,2)=1,INT((V4-LOOKUP(V4,DATE(YEAR(V4)+{-1;0;1},1,3)-WEEKDAY(DATE(YEAR(V4)+{-1;0;1},1,3))+2))/7)+1,""),"")</f>
        <v>40</v>
      </c>
      <c r="X4" s="97"/>
      <c r="Y4" s="98" t="str">
        <f>UPPER(TEXT(Z4,"jjj"))</f>
        <v>JEU</v>
      </c>
      <c r="Z4" s="96">
        <f>Z3+1</f>
        <v>43041</v>
      </c>
      <c r="AA4" s="99" t="str">
        <f>IFERROR(IF(WEEKDAY(Z4,2)=1,INT((Z4-LOOKUP(Z4,DATE(YEAR(Z4)+{-1;0;1},1,3)-WEEKDAY(DATE(YEAR(Z4)+{-1;0;1},1,3))+2))/7)+1,""),"")</f>
        <v/>
      </c>
      <c r="AB4" s="97"/>
      <c r="AC4" s="98" t="str">
        <f>UPPER(TEXT(AD4,"jjj"))</f>
        <v>SAM</v>
      </c>
      <c r="AD4" s="96">
        <f>AD3+1</f>
        <v>43071</v>
      </c>
      <c r="AE4" s="99" t="str">
        <f>IFERROR(IF(WEEKDAY(AD4,2)=1,INT((AD4-LOOKUP(AD4,DATE(YEAR(AD4)+{-1;0;1},1,3)-WEEKDAY(DATE(YEAR(AD4)+{-1;0;1},1,3))+2))/7)+1,""),"")</f>
        <v/>
      </c>
      <c r="AF4" s="97"/>
      <c r="AG4" s="98" t="str">
        <f>UPPER(TEXT(AH4,"jjj"))</f>
        <v>MAR</v>
      </c>
      <c r="AH4" s="96">
        <f>AH3+1</f>
        <v>43102</v>
      </c>
      <c r="AI4" s="99" t="str">
        <f>IFERROR(IF(WEEKDAY(AH4,2)=1,INT((AH4-LOOKUP(AH4,DATE(YEAR(AH4)+{-1;0;1},1,3)-WEEKDAY(DATE(YEAR(AH4)+{-1;0;1},1,3))+2))/7)+1,""),"")</f>
        <v/>
      </c>
      <c r="AJ4" s="97"/>
      <c r="AK4" s="98" t="str">
        <f>UPPER(TEXT(AL4,"jjj"))</f>
        <v>VEN</v>
      </c>
      <c r="AL4" s="96">
        <f>AL3+1</f>
        <v>43133</v>
      </c>
      <c r="AM4" s="99" t="str">
        <f>IFERROR(IF(WEEKDAY(AL4,2)=1,INT((AL4-LOOKUP(AL4,DATE(YEAR(AL4)+{-1;0;1},1,3)-WEEKDAY(DATE(YEAR(AL4)+{-1;0;1},1,3))+2))/7)+1,""),"")</f>
        <v/>
      </c>
      <c r="AN4" s="97"/>
      <c r="AO4" s="98" t="str">
        <f>UPPER(TEXT(AP4,"jjj"))</f>
        <v>VEN</v>
      </c>
      <c r="AP4" s="96">
        <f>AP3+1</f>
        <v>43161</v>
      </c>
      <c r="AQ4" s="99" t="str">
        <f>IFERROR(IF(WEEKDAY(AP4,2)=1,INT((AP4-LOOKUP(AP4,DATE(YEAR(AP4)+{-1;0;1},1,3)-WEEKDAY(DATE(YEAR(AP4)+{-1;0;1},1,3))+2))/7)+1,""),"")</f>
        <v/>
      </c>
      <c r="AR4" s="97"/>
      <c r="AS4" s="98" t="str">
        <f>UPPER(TEXT(AT4,"jjj"))</f>
        <v>LUN</v>
      </c>
      <c r="AT4" s="96">
        <f>AT3+1</f>
        <v>43192</v>
      </c>
      <c r="AU4" s="100">
        <f>IFERROR(IF(WEEKDAY(AT4,2)=1,INT((AT4-LOOKUP(AT4,DATE(YEAR(AT4)+{-1;0;1},1,3)-WEEKDAY(DATE(YEAR(AT4)+{-1;0;1},1,3))+2))/7)+1,""),"")</f>
        <v>14</v>
      </c>
    </row>
    <row r="5" spans="1:47" ht="27" customHeight="1">
      <c r="A5" s="95" t="str">
        <f t="shared" ref="A5:A33" si="0">UPPER(TEXT(B5,"jjj"))</f>
        <v>MER</v>
      </c>
      <c r="B5" s="96">
        <f t="shared" ref="B5:B30" si="1">B4+1</f>
        <v>42858</v>
      </c>
      <c r="C5" s="99" t="str">
        <f>IFERROR(IF(WEEKDAY(B5,2)=1,INT((B5-LOOKUP(B5,DATE(YEAR(B5)+{-1;0;1},1,3)-WEEKDAY(DATE(YEAR(B5)+{-1;0;1},1,3))+2))/7)+1,""),"")</f>
        <v/>
      </c>
      <c r="D5" s="97"/>
      <c r="E5" s="98" t="str">
        <f t="shared" ref="E5:E33" si="2">UPPER(TEXT(F5,"jjj"))</f>
        <v>SAM</v>
      </c>
      <c r="F5" s="96">
        <f t="shared" ref="F5:F30" si="3">F4+1</f>
        <v>42889</v>
      </c>
      <c r="G5" s="99" t="str">
        <f>IFERROR(IF(WEEKDAY(F5,2)=1,INT((F5-LOOKUP(F5,DATE(YEAR(F5)+{-1;0;1},1,3)-WEEKDAY(DATE(YEAR(F5)+{-1;0;1},1,3))+2))/7)+1,""),"")</f>
        <v/>
      </c>
      <c r="H5" s="97"/>
      <c r="I5" s="98" t="str">
        <f t="shared" ref="I5:I33" si="4">UPPER(TEXT(J5,"jjj"))</f>
        <v>LUN</v>
      </c>
      <c r="J5" s="96">
        <f t="shared" ref="J5:J30" si="5">J4+1</f>
        <v>42919</v>
      </c>
      <c r="K5" s="99">
        <f>IFERROR(IF(WEEKDAY(J5,2)=1,INT((J5-LOOKUP(J5,DATE(YEAR(J5)+{-1;0;1},1,3)-WEEKDAY(DATE(YEAR(J5)+{-1;0;1},1,3))+2))/7)+1,""),"")</f>
        <v>27</v>
      </c>
      <c r="L5" s="97"/>
      <c r="M5" s="98" t="str">
        <f t="shared" ref="M5:M33" si="6">UPPER(TEXT(N5,"jjj"))</f>
        <v>JEU</v>
      </c>
      <c r="N5" s="96">
        <f t="shared" ref="N5:N30" si="7">N4+1</f>
        <v>42950</v>
      </c>
      <c r="O5" s="99" t="str">
        <f>IFERROR(IF(WEEKDAY(N5,2)=1,INT((N5-LOOKUP(N5,DATE(YEAR(N5)+{-1;0;1},1,3)-WEEKDAY(DATE(YEAR(N5)+{-1;0;1},1,3))+2))/7)+1,""),"")</f>
        <v/>
      </c>
      <c r="P5" s="97"/>
      <c r="Q5" s="98" t="str">
        <f t="shared" ref="Q5:Q33" si="8">UPPER(TEXT(R5,"jjj"))</f>
        <v>DIM</v>
      </c>
      <c r="R5" s="96">
        <f t="shared" ref="R5:R30" si="9">R4+1</f>
        <v>42981</v>
      </c>
      <c r="S5" s="99" t="str">
        <f>IFERROR(IF(WEEKDAY(R5,2)=1,INT((R5-LOOKUP(R5,DATE(YEAR(R5)+{-1;0;1},1,3)-WEEKDAY(DATE(YEAR(R5)+{-1;0;1},1,3))+2))/7)+1,""),"")</f>
        <v/>
      </c>
      <c r="T5" s="97"/>
      <c r="U5" s="98" t="str">
        <f t="shared" ref="U5:U33" si="10">UPPER(TEXT(V5,"jjj"))</f>
        <v>MAR</v>
      </c>
      <c r="V5" s="96">
        <f t="shared" ref="V5:V30" si="11">V4+1</f>
        <v>43011</v>
      </c>
      <c r="W5" s="99" t="str">
        <f>IFERROR(IF(WEEKDAY(V5,2)=1,INT((V5-LOOKUP(V5,DATE(YEAR(V5)+{-1;0;1},1,3)-WEEKDAY(DATE(YEAR(V5)+{-1;0;1},1,3))+2))/7)+1,""),"")</f>
        <v/>
      </c>
      <c r="X5" s="97"/>
      <c r="Y5" s="98" t="str">
        <f t="shared" ref="Y5:Y33" si="12">UPPER(TEXT(Z5,"jjj"))</f>
        <v>VEN</v>
      </c>
      <c r="Z5" s="96">
        <f t="shared" ref="Z5:Z30" si="13">Z4+1</f>
        <v>43042</v>
      </c>
      <c r="AA5" s="99" t="str">
        <f>IFERROR(IF(WEEKDAY(Z5,2)=1,INT((Z5-LOOKUP(Z5,DATE(YEAR(Z5)+{-1;0;1},1,3)-WEEKDAY(DATE(YEAR(Z5)+{-1;0;1},1,3))+2))/7)+1,""),"")</f>
        <v/>
      </c>
      <c r="AB5" s="97"/>
      <c r="AC5" s="98" t="str">
        <f t="shared" ref="AC5:AC33" si="14">UPPER(TEXT(AD5,"jjj"))</f>
        <v>DIM</v>
      </c>
      <c r="AD5" s="96">
        <f t="shared" ref="AD5:AD30" si="15">AD4+1</f>
        <v>43072</v>
      </c>
      <c r="AE5" s="99" t="str">
        <f>IFERROR(IF(WEEKDAY(AD5,2)=1,INT((AD5-LOOKUP(AD5,DATE(YEAR(AD5)+{-1;0;1},1,3)-WEEKDAY(DATE(YEAR(AD5)+{-1;0;1},1,3))+2))/7)+1,""),"")</f>
        <v/>
      </c>
      <c r="AF5" s="97"/>
      <c r="AG5" s="98" t="str">
        <f t="shared" ref="AG5:AG33" si="16">UPPER(TEXT(AH5,"jjj"))</f>
        <v>MER</v>
      </c>
      <c r="AH5" s="96">
        <f t="shared" ref="AH5:AH30" si="17">AH4+1</f>
        <v>43103</v>
      </c>
      <c r="AI5" s="99" t="str">
        <f>IFERROR(IF(WEEKDAY(AH5,2)=1,INT((AH5-LOOKUP(AH5,DATE(YEAR(AH5)+{-1;0;1},1,3)-WEEKDAY(DATE(YEAR(AH5)+{-1;0;1},1,3))+2))/7)+1,""),"")</f>
        <v/>
      </c>
      <c r="AJ5" s="97"/>
      <c r="AK5" s="98" t="str">
        <f t="shared" ref="AK5:AK33" si="18">UPPER(TEXT(AL5,"jjj"))</f>
        <v>SAM</v>
      </c>
      <c r="AL5" s="96">
        <f t="shared" ref="AL5:AL30" si="19">AL4+1</f>
        <v>43134</v>
      </c>
      <c r="AM5" s="99" t="str">
        <f>IFERROR(IF(WEEKDAY(AL5,2)=1,INT((AL5-LOOKUP(AL5,DATE(YEAR(AL5)+{-1;0;1},1,3)-WEEKDAY(DATE(YEAR(AL5)+{-1;0;1},1,3))+2))/7)+1,""),"")</f>
        <v/>
      </c>
      <c r="AN5" s="97"/>
      <c r="AO5" s="98" t="str">
        <f t="shared" ref="AO5:AO33" si="20">UPPER(TEXT(AP5,"jjj"))</f>
        <v>SAM</v>
      </c>
      <c r="AP5" s="96">
        <f t="shared" ref="AP5:AP30" si="21">AP4+1</f>
        <v>43162</v>
      </c>
      <c r="AQ5" s="99" t="str">
        <f>IFERROR(IF(WEEKDAY(AP5,2)=1,INT((AP5-LOOKUP(AP5,DATE(YEAR(AP5)+{-1;0;1},1,3)-WEEKDAY(DATE(YEAR(AP5)+{-1;0;1},1,3))+2))/7)+1,""),"")</f>
        <v/>
      </c>
      <c r="AR5" s="97"/>
      <c r="AS5" s="98" t="str">
        <f t="shared" ref="AS5:AS33" si="22">UPPER(TEXT(AT5,"jjj"))</f>
        <v>MAR</v>
      </c>
      <c r="AT5" s="96">
        <f t="shared" ref="AT5:AT30" si="23">AT4+1</f>
        <v>43193</v>
      </c>
      <c r="AU5" s="100" t="str">
        <f>IFERROR(IF(WEEKDAY(AT5,2)=1,INT((AT5-LOOKUP(AT5,DATE(YEAR(AT5)+{-1;0;1},1,3)-WEEKDAY(DATE(YEAR(AT5)+{-1;0;1},1,3))+2))/7)+1,""),"")</f>
        <v/>
      </c>
    </row>
    <row r="6" spans="1:47" ht="27" customHeight="1">
      <c r="A6" s="95" t="str">
        <f t="shared" si="0"/>
        <v>JEU</v>
      </c>
      <c r="B6" s="96">
        <f t="shared" si="1"/>
        <v>42859</v>
      </c>
      <c r="C6" s="99" t="str">
        <f>IFERROR(IF(WEEKDAY(B6,2)=1,INT((B6-LOOKUP(B6,DATE(YEAR(B6)+{-1;0;1},1,3)-WEEKDAY(DATE(YEAR(B6)+{-1;0;1},1,3))+2))/7)+1,""),"")</f>
        <v/>
      </c>
      <c r="D6" s="97"/>
      <c r="E6" s="98" t="str">
        <f t="shared" si="2"/>
        <v>DIM</v>
      </c>
      <c r="F6" s="96">
        <f t="shared" si="3"/>
        <v>42890</v>
      </c>
      <c r="G6" s="99" t="str">
        <f>IFERROR(IF(WEEKDAY(F6,2)=1,INT((F6-LOOKUP(F6,DATE(YEAR(F6)+{-1;0;1},1,3)-WEEKDAY(DATE(YEAR(F6)+{-1;0;1},1,3))+2))/7)+1,""),"")</f>
        <v/>
      </c>
      <c r="H6" s="97"/>
      <c r="I6" s="98" t="str">
        <f t="shared" si="4"/>
        <v>MAR</v>
      </c>
      <c r="J6" s="96">
        <f t="shared" si="5"/>
        <v>42920</v>
      </c>
      <c r="K6" s="99" t="str">
        <f>IFERROR(IF(WEEKDAY(J6,2)=1,INT((J6-LOOKUP(J6,DATE(YEAR(J6)+{-1;0;1},1,3)-WEEKDAY(DATE(YEAR(J6)+{-1;0;1},1,3))+2))/7)+1,""),"")</f>
        <v/>
      </c>
      <c r="L6" s="97"/>
      <c r="M6" s="98" t="str">
        <f t="shared" si="6"/>
        <v>VEN</v>
      </c>
      <c r="N6" s="96">
        <f t="shared" si="7"/>
        <v>42951</v>
      </c>
      <c r="O6" s="99" t="str">
        <f>IFERROR(IF(WEEKDAY(N6,2)=1,INT((N6-LOOKUP(N6,DATE(YEAR(N6)+{-1;0;1},1,3)-WEEKDAY(DATE(YEAR(N6)+{-1;0;1},1,3))+2))/7)+1,""),"")</f>
        <v/>
      </c>
      <c r="P6" s="97"/>
      <c r="Q6" s="98" t="str">
        <f t="shared" si="8"/>
        <v>LUN</v>
      </c>
      <c r="R6" s="96">
        <f t="shared" si="9"/>
        <v>42982</v>
      </c>
      <c r="S6" s="99">
        <f>IFERROR(IF(WEEKDAY(R6,2)=1,INT((R6-LOOKUP(R6,DATE(YEAR(R6)+{-1;0;1},1,3)-WEEKDAY(DATE(YEAR(R6)+{-1;0;1},1,3))+2))/7)+1,""),"")</f>
        <v>36</v>
      </c>
      <c r="T6" s="97"/>
      <c r="U6" s="98" t="str">
        <f t="shared" si="10"/>
        <v>MER</v>
      </c>
      <c r="V6" s="96">
        <f t="shared" si="11"/>
        <v>43012</v>
      </c>
      <c r="W6" s="99" t="str">
        <f>IFERROR(IF(WEEKDAY(V6,2)=1,INT((V6-LOOKUP(V6,DATE(YEAR(V6)+{-1;0;1},1,3)-WEEKDAY(DATE(YEAR(V6)+{-1;0;1},1,3))+2))/7)+1,""),"")</f>
        <v/>
      </c>
      <c r="X6" s="97"/>
      <c r="Y6" s="98" t="str">
        <f t="shared" si="12"/>
        <v>SAM</v>
      </c>
      <c r="Z6" s="96">
        <f t="shared" si="13"/>
        <v>43043</v>
      </c>
      <c r="AA6" s="99" t="str">
        <f>IFERROR(IF(WEEKDAY(Z6,2)=1,INT((Z6-LOOKUP(Z6,DATE(YEAR(Z6)+{-1;0;1},1,3)-WEEKDAY(DATE(YEAR(Z6)+{-1;0;1},1,3))+2))/7)+1,""),"")</f>
        <v/>
      </c>
      <c r="AB6" s="97"/>
      <c r="AC6" s="98" t="str">
        <f t="shared" si="14"/>
        <v>LUN</v>
      </c>
      <c r="AD6" s="96">
        <f t="shared" si="15"/>
        <v>43073</v>
      </c>
      <c r="AE6" s="99">
        <f>IFERROR(IF(WEEKDAY(AD6,2)=1,INT((AD6-LOOKUP(AD6,DATE(YEAR(AD6)+{-1;0;1},1,3)-WEEKDAY(DATE(YEAR(AD6)+{-1;0;1},1,3))+2))/7)+1,""),"")</f>
        <v>49</v>
      </c>
      <c r="AF6" s="97"/>
      <c r="AG6" s="98" t="str">
        <f t="shared" si="16"/>
        <v>JEU</v>
      </c>
      <c r="AH6" s="96">
        <f t="shared" si="17"/>
        <v>43104</v>
      </c>
      <c r="AI6" s="99" t="str">
        <f>IFERROR(IF(WEEKDAY(AH6,2)=1,INT((AH6-LOOKUP(AH6,DATE(YEAR(AH6)+{-1;0;1},1,3)-WEEKDAY(DATE(YEAR(AH6)+{-1;0;1},1,3))+2))/7)+1,""),"")</f>
        <v/>
      </c>
      <c r="AJ6" s="97"/>
      <c r="AK6" s="98" t="str">
        <f t="shared" si="18"/>
        <v>DIM</v>
      </c>
      <c r="AL6" s="96">
        <f t="shared" si="19"/>
        <v>43135</v>
      </c>
      <c r="AM6" s="99" t="str">
        <f>IFERROR(IF(WEEKDAY(AL6,2)=1,INT((AL6-LOOKUP(AL6,DATE(YEAR(AL6)+{-1;0;1},1,3)-WEEKDAY(DATE(YEAR(AL6)+{-1;0;1},1,3))+2))/7)+1,""),"")</f>
        <v/>
      </c>
      <c r="AN6" s="97"/>
      <c r="AO6" s="98" t="str">
        <f t="shared" si="20"/>
        <v>DIM</v>
      </c>
      <c r="AP6" s="96">
        <f t="shared" si="21"/>
        <v>43163</v>
      </c>
      <c r="AQ6" s="99" t="str">
        <f>IFERROR(IF(WEEKDAY(AP6,2)=1,INT((AP6-LOOKUP(AP6,DATE(YEAR(AP6)+{-1;0;1},1,3)-WEEKDAY(DATE(YEAR(AP6)+{-1;0;1},1,3))+2))/7)+1,""),"")</f>
        <v/>
      </c>
      <c r="AR6" s="97"/>
      <c r="AS6" s="98" t="str">
        <f t="shared" si="22"/>
        <v>MER</v>
      </c>
      <c r="AT6" s="96">
        <f t="shared" si="23"/>
        <v>43194</v>
      </c>
      <c r="AU6" s="100" t="str">
        <f>IFERROR(IF(WEEKDAY(AT6,2)=1,INT((AT6-LOOKUP(AT6,DATE(YEAR(AT6)+{-1;0;1},1,3)-WEEKDAY(DATE(YEAR(AT6)+{-1;0;1},1,3))+2))/7)+1,""),"")</f>
        <v/>
      </c>
    </row>
    <row r="7" spans="1:47" ht="27" customHeight="1">
      <c r="A7" s="95" t="str">
        <f t="shared" si="0"/>
        <v>VEN</v>
      </c>
      <c r="B7" s="96">
        <f t="shared" si="1"/>
        <v>42860</v>
      </c>
      <c r="C7" s="99" t="str">
        <f>IFERROR(IF(WEEKDAY(B7,2)=1,INT((B7-LOOKUP(B7,DATE(YEAR(B7)+{-1;0;1},1,3)-WEEKDAY(DATE(YEAR(B7)+{-1;0;1},1,3))+2))/7)+1,""),"")</f>
        <v/>
      </c>
      <c r="D7" s="97"/>
      <c r="E7" s="98" t="str">
        <f t="shared" si="2"/>
        <v>LUN</v>
      </c>
      <c r="F7" s="96">
        <f t="shared" si="3"/>
        <v>42891</v>
      </c>
      <c r="G7" s="99">
        <f>IFERROR(IF(WEEKDAY(F7,2)=1,INT((F7-LOOKUP(F7,DATE(YEAR(F7)+{-1;0;1},1,3)-WEEKDAY(DATE(YEAR(F7)+{-1;0;1},1,3))+2))/7)+1,""),"")</f>
        <v>23</v>
      </c>
      <c r="H7" s="97"/>
      <c r="I7" s="98" t="str">
        <f t="shared" si="4"/>
        <v>MER</v>
      </c>
      <c r="J7" s="96">
        <f t="shared" si="5"/>
        <v>42921</v>
      </c>
      <c r="K7" s="99" t="str">
        <f>IFERROR(IF(WEEKDAY(J7,2)=1,INT((J7-LOOKUP(J7,DATE(YEAR(J7)+{-1;0;1},1,3)-WEEKDAY(DATE(YEAR(J7)+{-1;0;1},1,3))+2))/7)+1,""),"")</f>
        <v/>
      </c>
      <c r="L7" s="97"/>
      <c r="M7" s="98" t="str">
        <f t="shared" si="6"/>
        <v>SAM</v>
      </c>
      <c r="N7" s="96">
        <f t="shared" si="7"/>
        <v>42952</v>
      </c>
      <c r="O7" s="99" t="str">
        <f>IFERROR(IF(WEEKDAY(N7,2)=1,INT((N7-LOOKUP(N7,DATE(YEAR(N7)+{-1;0;1},1,3)-WEEKDAY(DATE(YEAR(N7)+{-1;0;1},1,3))+2))/7)+1,""),"")</f>
        <v/>
      </c>
      <c r="P7" s="97"/>
      <c r="Q7" s="98" t="str">
        <f t="shared" si="8"/>
        <v>MAR</v>
      </c>
      <c r="R7" s="96">
        <f t="shared" si="9"/>
        <v>42983</v>
      </c>
      <c r="S7" s="99" t="str">
        <f>IFERROR(IF(WEEKDAY(R7,2)=1,INT((R7-LOOKUP(R7,DATE(YEAR(R7)+{-1;0;1},1,3)-WEEKDAY(DATE(YEAR(R7)+{-1;0;1},1,3))+2))/7)+1,""),"")</f>
        <v/>
      </c>
      <c r="T7" s="97"/>
      <c r="U7" s="98" t="str">
        <f t="shared" si="10"/>
        <v>JEU</v>
      </c>
      <c r="V7" s="96">
        <f t="shared" si="11"/>
        <v>43013</v>
      </c>
      <c r="W7" s="99" t="str">
        <f>IFERROR(IF(WEEKDAY(V7,2)=1,INT((V7-LOOKUP(V7,DATE(YEAR(V7)+{-1;0;1},1,3)-WEEKDAY(DATE(YEAR(V7)+{-1;0;1},1,3))+2))/7)+1,""),"")</f>
        <v/>
      </c>
      <c r="X7" s="97"/>
      <c r="Y7" s="98" t="str">
        <f t="shared" si="12"/>
        <v>DIM</v>
      </c>
      <c r="Z7" s="96">
        <f t="shared" si="13"/>
        <v>43044</v>
      </c>
      <c r="AA7" s="99" t="str">
        <f>IFERROR(IF(WEEKDAY(Z7,2)=1,INT((Z7-LOOKUP(Z7,DATE(YEAR(Z7)+{-1;0;1},1,3)-WEEKDAY(DATE(YEAR(Z7)+{-1;0;1},1,3))+2))/7)+1,""),"")</f>
        <v/>
      </c>
      <c r="AB7" s="97"/>
      <c r="AC7" s="98" t="str">
        <f t="shared" si="14"/>
        <v>MAR</v>
      </c>
      <c r="AD7" s="96">
        <f t="shared" si="15"/>
        <v>43074</v>
      </c>
      <c r="AE7" s="99" t="str">
        <f>IFERROR(IF(WEEKDAY(AD7,2)=1,INT((AD7-LOOKUP(AD7,DATE(YEAR(AD7)+{-1;0;1},1,3)-WEEKDAY(DATE(YEAR(AD7)+{-1;0;1},1,3))+2))/7)+1,""),"")</f>
        <v/>
      </c>
      <c r="AF7" s="97"/>
      <c r="AG7" s="98" t="str">
        <f t="shared" si="16"/>
        <v>VEN</v>
      </c>
      <c r="AH7" s="96">
        <f t="shared" si="17"/>
        <v>43105</v>
      </c>
      <c r="AI7" s="99" t="str">
        <f>IFERROR(IF(WEEKDAY(AH7,2)=1,INT((AH7-LOOKUP(AH7,DATE(YEAR(AH7)+{-1;0;1},1,3)-WEEKDAY(DATE(YEAR(AH7)+{-1;0;1},1,3))+2))/7)+1,""),"")</f>
        <v/>
      </c>
      <c r="AJ7" s="97"/>
      <c r="AK7" s="98" t="str">
        <f t="shared" si="18"/>
        <v>LUN</v>
      </c>
      <c r="AL7" s="96">
        <f t="shared" si="19"/>
        <v>43136</v>
      </c>
      <c r="AM7" s="99">
        <f>IFERROR(IF(WEEKDAY(AL7,2)=1,INT((AL7-LOOKUP(AL7,DATE(YEAR(AL7)+{-1;0;1},1,3)-WEEKDAY(DATE(YEAR(AL7)+{-1;0;1},1,3))+2))/7)+1,""),"")</f>
        <v>6</v>
      </c>
      <c r="AN7" s="97"/>
      <c r="AO7" s="98" t="str">
        <f t="shared" si="20"/>
        <v>LUN</v>
      </c>
      <c r="AP7" s="96">
        <f t="shared" si="21"/>
        <v>43164</v>
      </c>
      <c r="AQ7" s="99">
        <f>IFERROR(IF(WEEKDAY(AP7,2)=1,INT((AP7-LOOKUP(AP7,DATE(YEAR(AP7)+{-1;0;1},1,3)-WEEKDAY(DATE(YEAR(AP7)+{-1;0;1},1,3))+2))/7)+1,""),"")</f>
        <v>10</v>
      </c>
      <c r="AR7" s="97"/>
      <c r="AS7" s="98" t="str">
        <f t="shared" si="22"/>
        <v>JEU</v>
      </c>
      <c r="AT7" s="96">
        <f t="shared" si="23"/>
        <v>43195</v>
      </c>
      <c r="AU7" s="100" t="str">
        <f>IFERROR(IF(WEEKDAY(AT7,2)=1,INT((AT7-LOOKUP(AT7,DATE(YEAR(AT7)+{-1;0;1},1,3)-WEEKDAY(DATE(YEAR(AT7)+{-1;0;1},1,3))+2))/7)+1,""),"")</f>
        <v/>
      </c>
    </row>
    <row r="8" spans="1:47" ht="27" customHeight="1">
      <c r="A8" s="95" t="str">
        <f t="shared" si="0"/>
        <v>SAM</v>
      </c>
      <c r="B8" s="96">
        <f t="shared" si="1"/>
        <v>42861</v>
      </c>
      <c r="C8" s="99" t="str">
        <f>IFERROR(IF(WEEKDAY(B8,2)=1,INT((B8-LOOKUP(B8,DATE(YEAR(B8)+{-1;0;1},1,3)-WEEKDAY(DATE(YEAR(B8)+{-1;0;1},1,3))+2))/7)+1,""),"")</f>
        <v/>
      </c>
      <c r="D8" s="97"/>
      <c r="E8" s="98" t="str">
        <f t="shared" si="2"/>
        <v>MAR</v>
      </c>
      <c r="F8" s="96">
        <f t="shared" si="3"/>
        <v>42892</v>
      </c>
      <c r="G8" s="99" t="str">
        <f>IFERROR(IF(WEEKDAY(F8,2)=1,INT((F8-LOOKUP(F8,DATE(YEAR(F8)+{-1;0;1},1,3)-WEEKDAY(DATE(YEAR(F8)+{-1;0;1},1,3))+2))/7)+1,""),"")</f>
        <v/>
      </c>
      <c r="H8" s="97"/>
      <c r="I8" s="98" t="str">
        <f t="shared" si="4"/>
        <v>JEU</v>
      </c>
      <c r="J8" s="96">
        <f t="shared" si="5"/>
        <v>42922</v>
      </c>
      <c r="K8" s="99" t="str">
        <f>IFERROR(IF(WEEKDAY(J8,2)=1,INT((J8-LOOKUP(J8,DATE(YEAR(J8)+{-1;0;1},1,3)-WEEKDAY(DATE(YEAR(J8)+{-1;0;1},1,3))+2))/7)+1,""),"")</f>
        <v/>
      </c>
      <c r="L8" s="97"/>
      <c r="M8" s="98" t="str">
        <f t="shared" si="6"/>
        <v>DIM</v>
      </c>
      <c r="N8" s="96">
        <f t="shared" si="7"/>
        <v>42953</v>
      </c>
      <c r="O8" s="99" t="str">
        <f>IFERROR(IF(WEEKDAY(N8,2)=1,INT((N8-LOOKUP(N8,DATE(YEAR(N8)+{-1;0;1},1,3)-WEEKDAY(DATE(YEAR(N8)+{-1;0;1},1,3))+2))/7)+1,""),"")</f>
        <v/>
      </c>
      <c r="P8" s="97"/>
      <c r="Q8" s="98" t="str">
        <f t="shared" si="8"/>
        <v>MER</v>
      </c>
      <c r="R8" s="96">
        <f t="shared" si="9"/>
        <v>42984</v>
      </c>
      <c r="S8" s="99" t="str">
        <f>IFERROR(IF(WEEKDAY(R8,2)=1,INT((R8-LOOKUP(R8,DATE(YEAR(R8)+{-1;0;1},1,3)-WEEKDAY(DATE(YEAR(R8)+{-1;0;1},1,3))+2))/7)+1,""),"")</f>
        <v/>
      </c>
      <c r="T8" s="97"/>
      <c r="U8" s="98" t="str">
        <f t="shared" si="10"/>
        <v>VEN</v>
      </c>
      <c r="V8" s="96">
        <f t="shared" si="11"/>
        <v>43014</v>
      </c>
      <c r="W8" s="99" t="str">
        <f>IFERROR(IF(WEEKDAY(V8,2)=1,INT((V8-LOOKUP(V8,DATE(YEAR(V8)+{-1;0;1},1,3)-WEEKDAY(DATE(YEAR(V8)+{-1;0;1},1,3))+2))/7)+1,""),"")</f>
        <v/>
      </c>
      <c r="X8" s="97"/>
      <c r="Y8" s="98" t="str">
        <f t="shared" si="12"/>
        <v>LUN</v>
      </c>
      <c r="Z8" s="96">
        <f t="shared" si="13"/>
        <v>43045</v>
      </c>
      <c r="AA8" s="99">
        <f>IFERROR(IF(WEEKDAY(Z8,2)=1,INT((Z8-LOOKUP(Z8,DATE(YEAR(Z8)+{-1;0;1},1,3)-WEEKDAY(DATE(YEAR(Z8)+{-1;0;1},1,3))+2))/7)+1,""),"")</f>
        <v>45</v>
      </c>
      <c r="AB8" s="97"/>
      <c r="AC8" s="98" t="str">
        <f t="shared" si="14"/>
        <v>MER</v>
      </c>
      <c r="AD8" s="96">
        <f t="shared" si="15"/>
        <v>43075</v>
      </c>
      <c r="AE8" s="99" t="str">
        <f>IFERROR(IF(WEEKDAY(AD8,2)=1,INT((AD8-LOOKUP(AD8,DATE(YEAR(AD8)+{-1;0;1},1,3)-WEEKDAY(DATE(YEAR(AD8)+{-1;0;1},1,3))+2))/7)+1,""),"")</f>
        <v/>
      </c>
      <c r="AF8" s="97"/>
      <c r="AG8" s="98" t="str">
        <f t="shared" si="16"/>
        <v>SAM</v>
      </c>
      <c r="AH8" s="96">
        <f t="shared" si="17"/>
        <v>43106</v>
      </c>
      <c r="AI8" s="99" t="str">
        <f>IFERROR(IF(WEEKDAY(AH8,2)=1,INT((AH8-LOOKUP(AH8,DATE(YEAR(AH8)+{-1;0;1},1,3)-WEEKDAY(DATE(YEAR(AH8)+{-1;0;1},1,3))+2))/7)+1,""),"")</f>
        <v/>
      </c>
      <c r="AJ8" s="97"/>
      <c r="AK8" s="98" t="str">
        <f t="shared" si="18"/>
        <v>MAR</v>
      </c>
      <c r="AL8" s="96">
        <f t="shared" si="19"/>
        <v>43137</v>
      </c>
      <c r="AM8" s="99" t="str">
        <f>IFERROR(IF(WEEKDAY(AL8,2)=1,INT((AL8-LOOKUP(AL8,DATE(YEAR(AL8)+{-1;0;1},1,3)-WEEKDAY(DATE(YEAR(AL8)+{-1;0;1},1,3))+2))/7)+1,""),"")</f>
        <v/>
      </c>
      <c r="AN8" s="97"/>
      <c r="AO8" s="98" t="str">
        <f t="shared" si="20"/>
        <v>MAR</v>
      </c>
      <c r="AP8" s="96">
        <f t="shared" si="21"/>
        <v>43165</v>
      </c>
      <c r="AQ8" s="99" t="str">
        <f>IFERROR(IF(WEEKDAY(AP8,2)=1,INT((AP8-LOOKUP(AP8,DATE(YEAR(AP8)+{-1;0;1},1,3)-WEEKDAY(DATE(YEAR(AP8)+{-1;0;1},1,3))+2))/7)+1,""),"")</f>
        <v/>
      </c>
      <c r="AR8" s="97"/>
      <c r="AS8" s="98" t="str">
        <f t="shared" si="22"/>
        <v>VEN</v>
      </c>
      <c r="AT8" s="96">
        <f t="shared" si="23"/>
        <v>43196</v>
      </c>
      <c r="AU8" s="100" t="str">
        <f>IFERROR(IF(WEEKDAY(AT8,2)=1,INT((AT8-LOOKUP(AT8,DATE(YEAR(AT8)+{-1;0;1},1,3)-WEEKDAY(DATE(YEAR(AT8)+{-1;0;1},1,3))+2))/7)+1,""),"")</f>
        <v/>
      </c>
    </row>
    <row r="9" spans="1:47" ht="27" customHeight="1">
      <c r="A9" s="95" t="str">
        <f t="shared" si="0"/>
        <v>DIM</v>
      </c>
      <c r="B9" s="96">
        <f t="shared" si="1"/>
        <v>42862</v>
      </c>
      <c r="C9" s="99" t="str">
        <f>IFERROR(IF(WEEKDAY(B9,2)=1,INT((B9-LOOKUP(B9,DATE(YEAR(B9)+{-1;0;1},1,3)-WEEKDAY(DATE(YEAR(B9)+{-1;0;1},1,3))+2))/7)+1,""),"")</f>
        <v/>
      </c>
      <c r="D9" s="97"/>
      <c r="E9" s="98" t="str">
        <f t="shared" si="2"/>
        <v>MER</v>
      </c>
      <c r="F9" s="96">
        <f t="shared" si="3"/>
        <v>42893</v>
      </c>
      <c r="G9" s="99" t="str">
        <f>IFERROR(IF(WEEKDAY(F9,2)=1,INT((F9-LOOKUP(F9,DATE(YEAR(F9)+{-1;0;1},1,3)-WEEKDAY(DATE(YEAR(F9)+{-1;0;1},1,3))+2))/7)+1,""),"")</f>
        <v/>
      </c>
      <c r="H9" s="97"/>
      <c r="I9" s="98" t="str">
        <f t="shared" si="4"/>
        <v>VEN</v>
      </c>
      <c r="J9" s="96">
        <f t="shared" si="5"/>
        <v>42923</v>
      </c>
      <c r="K9" s="99" t="str">
        <f>IFERROR(IF(WEEKDAY(J9,2)=1,INT((J9-LOOKUP(J9,DATE(YEAR(J9)+{-1;0;1},1,3)-WEEKDAY(DATE(YEAR(J9)+{-1;0;1},1,3))+2))/7)+1,""),"")</f>
        <v/>
      </c>
      <c r="L9" s="97"/>
      <c r="M9" s="98" t="str">
        <f t="shared" si="6"/>
        <v>LUN</v>
      </c>
      <c r="N9" s="96">
        <f t="shared" si="7"/>
        <v>42954</v>
      </c>
      <c r="O9" s="99">
        <f>IFERROR(IF(WEEKDAY(N9,2)=1,INT((N9-LOOKUP(N9,DATE(YEAR(N9)+{-1;0;1},1,3)-WEEKDAY(DATE(YEAR(N9)+{-1;0;1},1,3))+2))/7)+1,""),"")</f>
        <v>32</v>
      </c>
      <c r="P9" s="97"/>
      <c r="Q9" s="98" t="str">
        <f t="shared" si="8"/>
        <v>JEU</v>
      </c>
      <c r="R9" s="96">
        <f t="shared" si="9"/>
        <v>42985</v>
      </c>
      <c r="S9" s="99" t="str">
        <f>IFERROR(IF(WEEKDAY(R9,2)=1,INT((R9-LOOKUP(R9,DATE(YEAR(R9)+{-1;0;1},1,3)-WEEKDAY(DATE(YEAR(R9)+{-1;0;1},1,3))+2))/7)+1,""),"")</f>
        <v/>
      </c>
      <c r="T9" s="97"/>
      <c r="U9" s="98" t="str">
        <f t="shared" si="10"/>
        <v>SAM</v>
      </c>
      <c r="V9" s="96">
        <f t="shared" si="11"/>
        <v>43015</v>
      </c>
      <c r="W9" s="99" t="str">
        <f>IFERROR(IF(WEEKDAY(V9,2)=1,INT((V9-LOOKUP(V9,DATE(YEAR(V9)+{-1;0;1},1,3)-WEEKDAY(DATE(YEAR(V9)+{-1;0;1},1,3))+2))/7)+1,""),"")</f>
        <v/>
      </c>
      <c r="X9" s="97"/>
      <c r="Y9" s="98" t="str">
        <f t="shared" si="12"/>
        <v>MAR</v>
      </c>
      <c r="Z9" s="96">
        <f t="shared" si="13"/>
        <v>43046</v>
      </c>
      <c r="AA9" s="99" t="str">
        <f>IFERROR(IF(WEEKDAY(Z9,2)=1,INT((Z9-LOOKUP(Z9,DATE(YEAR(Z9)+{-1;0;1},1,3)-WEEKDAY(DATE(YEAR(Z9)+{-1;0;1},1,3))+2))/7)+1,""),"")</f>
        <v/>
      </c>
      <c r="AB9" s="97"/>
      <c r="AC9" s="98" t="str">
        <f t="shared" si="14"/>
        <v>JEU</v>
      </c>
      <c r="AD9" s="96">
        <f t="shared" si="15"/>
        <v>43076</v>
      </c>
      <c r="AE9" s="99" t="str">
        <f>IFERROR(IF(WEEKDAY(AD9,2)=1,INT((AD9-LOOKUP(AD9,DATE(YEAR(AD9)+{-1;0;1},1,3)-WEEKDAY(DATE(YEAR(AD9)+{-1;0;1},1,3))+2))/7)+1,""),"")</f>
        <v/>
      </c>
      <c r="AF9" s="97"/>
      <c r="AG9" s="98" t="str">
        <f t="shared" si="16"/>
        <v>DIM</v>
      </c>
      <c r="AH9" s="96">
        <f t="shared" si="17"/>
        <v>43107</v>
      </c>
      <c r="AI9" s="99" t="str">
        <f>IFERROR(IF(WEEKDAY(AH9,2)=1,INT((AH9-LOOKUP(AH9,DATE(YEAR(AH9)+{-1;0;1},1,3)-WEEKDAY(DATE(YEAR(AH9)+{-1;0;1},1,3))+2))/7)+1,""),"")</f>
        <v/>
      </c>
      <c r="AJ9" s="97"/>
      <c r="AK9" s="98" t="str">
        <f t="shared" si="18"/>
        <v>MER</v>
      </c>
      <c r="AL9" s="96">
        <f t="shared" si="19"/>
        <v>43138</v>
      </c>
      <c r="AM9" s="99" t="str">
        <f>IFERROR(IF(WEEKDAY(AL9,2)=1,INT((AL9-LOOKUP(AL9,DATE(YEAR(AL9)+{-1;0;1},1,3)-WEEKDAY(DATE(YEAR(AL9)+{-1;0;1},1,3))+2))/7)+1,""),"")</f>
        <v/>
      </c>
      <c r="AN9" s="97"/>
      <c r="AO9" s="98" t="str">
        <f t="shared" si="20"/>
        <v>MER</v>
      </c>
      <c r="AP9" s="96">
        <f t="shared" si="21"/>
        <v>43166</v>
      </c>
      <c r="AQ9" s="99" t="str">
        <f>IFERROR(IF(WEEKDAY(AP9,2)=1,INT((AP9-LOOKUP(AP9,DATE(YEAR(AP9)+{-1;0;1},1,3)-WEEKDAY(DATE(YEAR(AP9)+{-1;0;1},1,3))+2))/7)+1,""),"")</f>
        <v/>
      </c>
      <c r="AR9" s="97"/>
      <c r="AS9" s="98" t="str">
        <f t="shared" si="22"/>
        <v>SAM</v>
      </c>
      <c r="AT9" s="96">
        <f t="shared" si="23"/>
        <v>43197</v>
      </c>
      <c r="AU9" s="100" t="str">
        <f>IFERROR(IF(WEEKDAY(AT9,2)=1,INT((AT9-LOOKUP(AT9,DATE(YEAR(AT9)+{-1;0;1},1,3)-WEEKDAY(DATE(YEAR(AT9)+{-1;0;1},1,3))+2))/7)+1,""),"")</f>
        <v/>
      </c>
    </row>
    <row r="10" spans="1:47" ht="27" customHeight="1">
      <c r="A10" s="95" t="str">
        <f t="shared" si="0"/>
        <v>LUN</v>
      </c>
      <c r="B10" s="96">
        <f t="shared" si="1"/>
        <v>42863</v>
      </c>
      <c r="C10" s="99">
        <f>IFERROR(IF(WEEKDAY(B10,2)=1,INT((B10-LOOKUP(B10,DATE(YEAR(B10)+{-1;0;1},1,3)-WEEKDAY(DATE(YEAR(B10)+{-1;0;1},1,3))+2))/7)+1,""),"")</f>
        <v>19</v>
      </c>
      <c r="D10" s="97"/>
      <c r="E10" s="98" t="str">
        <f t="shared" si="2"/>
        <v>JEU</v>
      </c>
      <c r="F10" s="96">
        <f t="shared" si="3"/>
        <v>42894</v>
      </c>
      <c r="G10" s="99" t="str">
        <f>IFERROR(IF(WEEKDAY(F10,2)=1,INT((F10-LOOKUP(F10,DATE(YEAR(F10)+{-1;0;1},1,3)-WEEKDAY(DATE(YEAR(F10)+{-1;0;1},1,3))+2))/7)+1,""),"")</f>
        <v/>
      </c>
      <c r="H10" s="97"/>
      <c r="I10" s="98" t="str">
        <f t="shared" si="4"/>
        <v>SAM</v>
      </c>
      <c r="J10" s="96">
        <f t="shared" si="5"/>
        <v>42924</v>
      </c>
      <c r="K10" s="99" t="str">
        <f>IFERROR(IF(WEEKDAY(J10,2)=1,INT((J10-LOOKUP(J10,DATE(YEAR(J10)+{-1;0;1},1,3)-WEEKDAY(DATE(YEAR(J10)+{-1;0;1},1,3))+2))/7)+1,""),"")</f>
        <v/>
      </c>
      <c r="L10" s="97"/>
      <c r="M10" s="98" t="str">
        <f t="shared" si="6"/>
        <v>MAR</v>
      </c>
      <c r="N10" s="96">
        <f t="shared" si="7"/>
        <v>42955</v>
      </c>
      <c r="O10" s="99" t="str">
        <f>IFERROR(IF(WEEKDAY(N10,2)=1,INT((N10-LOOKUP(N10,DATE(YEAR(N10)+{-1;0;1},1,3)-WEEKDAY(DATE(YEAR(N10)+{-1;0;1},1,3))+2))/7)+1,""),"")</f>
        <v/>
      </c>
      <c r="P10" s="97"/>
      <c r="Q10" s="98" t="str">
        <f t="shared" si="8"/>
        <v>VEN</v>
      </c>
      <c r="R10" s="96">
        <f t="shared" si="9"/>
        <v>42986</v>
      </c>
      <c r="S10" s="99" t="str">
        <f>IFERROR(IF(WEEKDAY(R10,2)=1,INT((R10-LOOKUP(R10,DATE(YEAR(R10)+{-1;0;1},1,3)-WEEKDAY(DATE(YEAR(R10)+{-1;0;1},1,3))+2))/7)+1,""),"")</f>
        <v/>
      </c>
      <c r="T10" s="97"/>
      <c r="U10" s="98" t="str">
        <f t="shared" si="10"/>
        <v>DIM</v>
      </c>
      <c r="V10" s="96">
        <f t="shared" si="11"/>
        <v>43016</v>
      </c>
      <c r="W10" s="99" t="str">
        <f>IFERROR(IF(WEEKDAY(V10,2)=1,INT((V10-LOOKUP(V10,DATE(YEAR(V10)+{-1;0;1},1,3)-WEEKDAY(DATE(YEAR(V10)+{-1;0;1},1,3))+2))/7)+1,""),"")</f>
        <v/>
      </c>
      <c r="X10" s="97"/>
      <c r="Y10" s="98" t="str">
        <f t="shared" si="12"/>
        <v>MER</v>
      </c>
      <c r="Z10" s="96">
        <f t="shared" si="13"/>
        <v>43047</v>
      </c>
      <c r="AA10" s="99" t="str">
        <f>IFERROR(IF(WEEKDAY(Z10,2)=1,INT((Z10-LOOKUP(Z10,DATE(YEAR(Z10)+{-1;0;1},1,3)-WEEKDAY(DATE(YEAR(Z10)+{-1;0;1},1,3))+2))/7)+1,""),"")</f>
        <v/>
      </c>
      <c r="AB10" s="97"/>
      <c r="AC10" s="98" t="str">
        <f t="shared" si="14"/>
        <v>VEN</v>
      </c>
      <c r="AD10" s="96">
        <f t="shared" si="15"/>
        <v>43077</v>
      </c>
      <c r="AE10" s="99" t="str">
        <f>IFERROR(IF(WEEKDAY(AD10,2)=1,INT((AD10-LOOKUP(AD10,DATE(YEAR(AD10)+{-1;0;1},1,3)-WEEKDAY(DATE(YEAR(AD10)+{-1;0;1},1,3))+2))/7)+1,""),"")</f>
        <v/>
      </c>
      <c r="AF10" s="97"/>
      <c r="AG10" s="98" t="str">
        <f t="shared" si="16"/>
        <v>LUN</v>
      </c>
      <c r="AH10" s="96">
        <f t="shared" si="17"/>
        <v>43108</v>
      </c>
      <c r="AI10" s="99">
        <f>IFERROR(IF(WEEKDAY(AH10,2)=1,INT((AH10-LOOKUP(AH10,DATE(YEAR(AH10)+{-1;0;1},1,3)-WEEKDAY(DATE(YEAR(AH10)+{-1;0;1},1,3))+2))/7)+1,""),"")</f>
        <v>2</v>
      </c>
      <c r="AJ10" s="97"/>
      <c r="AK10" s="98" t="str">
        <f t="shared" si="18"/>
        <v>JEU</v>
      </c>
      <c r="AL10" s="96">
        <f t="shared" si="19"/>
        <v>43139</v>
      </c>
      <c r="AM10" s="99" t="str">
        <f>IFERROR(IF(WEEKDAY(AL10,2)=1,INT((AL10-LOOKUP(AL10,DATE(YEAR(AL10)+{-1;0;1},1,3)-WEEKDAY(DATE(YEAR(AL10)+{-1;0;1},1,3))+2))/7)+1,""),"")</f>
        <v/>
      </c>
      <c r="AN10" s="97"/>
      <c r="AO10" s="98" t="str">
        <f t="shared" si="20"/>
        <v>JEU</v>
      </c>
      <c r="AP10" s="96">
        <f t="shared" si="21"/>
        <v>43167</v>
      </c>
      <c r="AQ10" s="99" t="str">
        <f>IFERROR(IF(WEEKDAY(AP10,2)=1,INT((AP10-LOOKUP(AP10,DATE(YEAR(AP10)+{-1;0;1},1,3)-WEEKDAY(DATE(YEAR(AP10)+{-1;0;1},1,3))+2))/7)+1,""),"")</f>
        <v/>
      </c>
      <c r="AR10" s="97"/>
      <c r="AS10" s="98" t="str">
        <f t="shared" si="22"/>
        <v>DIM</v>
      </c>
      <c r="AT10" s="96">
        <f t="shared" si="23"/>
        <v>43198</v>
      </c>
      <c r="AU10" s="100" t="str">
        <f>IFERROR(IF(WEEKDAY(AT10,2)=1,INT((AT10-LOOKUP(AT10,DATE(YEAR(AT10)+{-1;0;1},1,3)-WEEKDAY(DATE(YEAR(AT10)+{-1;0;1},1,3))+2))/7)+1,""),"")</f>
        <v/>
      </c>
    </row>
    <row r="11" spans="1:47" ht="27" customHeight="1">
      <c r="A11" s="95" t="str">
        <f t="shared" si="0"/>
        <v>MAR</v>
      </c>
      <c r="B11" s="96">
        <f t="shared" si="1"/>
        <v>42864</v>
      </c>
      <c r="C11" s="99" t="str">
        <f>IFERROR(IF(WEEKDAY(B11,2)=1,INT((B11-LOOKUP(B11,DATE(YEAR(B11)+{-1;0;1},1,3)-WEEKDAY(DATE(YEAR(B11)+{-1;0;1},1,3))+2))/7)+1,""),"")</f>
        <v/>
      </c>
      <c r="D11" s="97"/>
      <c r="E11" s="98" t="str">
        <f t="shared" si="2"/>
        <v>VEN</v>
      </c>
      <c r="F11" s="96">
        <f t="shared" si="3"/>
        <v>42895</v>
      </c>
      <c r="G11" s="99" t="str">
        <f>IFERROR(IF(WEEKDAY(F11,2)=1,INT((F11-LOOKUP(F11,DATE(YEAR(F11)+{-1;0;1},1,3)-WEEKDAY(DATE(YEAR(F11)+{-1;0;1},1,3))+2))/7)+1,""),"")</f>
        <v/>
      </c>
      <c r="H11" s="97"/>
      <c r="I11" s="98" t="str">
        <f t="shared" si="4"/>
        <v>DIM</v>
      </c>
      <c r="J11" s="96">
        <f t="shared" si="5"/>
        <v>42925</v>
      </c>
      <c r="K11" s="99" t="str">
        <f>IFERROR(IF(WEEKDAY(J11,2)=1,INT((J11-LOOKUP(J11,DATE(YEAR(J11)+{-1;0;1},1,3)-WEEKDAY(DATE(YEAR(J11)+{-1;0;1},1,3))+2))/7)+1,""),"")</f>
        <v/>
      </c>
      <c r="L11" s="97"/>
      <c r="M11" s="98" t="str">
        <f t="shared" si="6"/>
        <v>MER</v>
      </c>
      <c r="N11" s="96">
        <f t="shared" si="7"/>
        <v>42956</v>
      </c>
      <c r="O11" s="99" t="str">
        <f>IFERROR(IF(WEEKDAY(N11,2)=1,INT((N11-LOOKUP(N11,DATE(YEAR(N11)+{-1;0;1},1,3)-WEEKDAY(DATE(YEAR(N11)+{-1;0;1},1,3))+2))/7)+1,""),"")</f>
        <v/>
      </c>
      <c r="P11" s="97"/>
      <c r="Q11" s="98" t="str">
        <f t="shared" si="8"/>
        <v>SAM</v>
      </c>
      <c r="R11" s="96">
        <f t="shared" si="9"/>
        <v>42987</v>
      </c>
      <c r="S11" s="99" t="str">
        <f>IFERROR(IF(WEEKDAY(R11,2)=1,INT((R11-LOOKUP(R11,DATE(YEAR(R11)+{-1;0;1},1,3)-WEEKDAY(DATE(YEAR(R11)+{-1;0;1},1,3))+2))/7)+1,""),"")</f>
        <v/>
      </c>
      <c r="T11" s="97"/>
      <c r="U11" s="98" t="str">
        <f t="shared" si="10"/>
        <v>LUN</v>
      </c>
      <c r="V11" s="96">
        <f t="shared" si="11"/>
        <v>43017</v>
      </c>
      <c r="W11" s="99">
        <f>IFERROR(IF(WEEKDAY(V11,2)=1,INT((V11-LOOKUP(V11,DATE(YEAR(V11)+{-1;0;1},1,3)-WEEKDAY(DATE(YEAR(V11)+{-1;0;1},1,3))+2))/7)+1,""),"")</f>
        <v>41</v>
      </c>
      <c r="X11" s="97"/>
      <c r="Y11" s="98" t="str">
        <f t="shared" si="12"/>
        <v>JEU</v>
      </c>
      <c r="Z11" s="96">
        <f t="shared" si="13"/>
        <v>43048</v>
      </c>
      <c r="AA11" s="99" t="str">
        <f>IFERROR(IF(WEEKDAY(Z11,2)=1,INT((Z11-LOOKUP(Z11,DATE(YEAR(Z11)+{-1;0;1},1,3)-WEEKDAY(DATE(YEAR(Z11)+{-1;0;1},1,3))+2))/7)+1,""),"")</f>
        <v/>
      </c>
      <c r="AB11" s="97"/>
      <c r="AC11" s="98" t="str">
        <f t="shared" si="14"/>
        <v>SAM</v>
      </c>
      <c r="AD11" s="96">
        <f t="shared" si="15"/>
        <v>43078</v>
      </c>
      <c r="AE11" s="99" t="str">
        <f>IFERROR(IF(WEEKDAY(AD11,2)=1,INT((AD11-LOOKUP(AD11,DATE(YEAR(AD11)+{-1;0;1},1,3)-WEEKDAY(DATE(YEAR(AD11)+{-1;0;1},1,3))+2))/7)+1,""),"")</f>
        <v/>
      </c>
      <c r="AF11" s="97"/>
      <c r="AG11" s="98" t="str">
        <f t="shared" si="16"/>
        <v>MAR</v>
      </c>
      <c r="AH11" s="96">
        <f t="shared" si="17"/>
        <v>43109</v>
      </c>
      <c r="AI11" s="99" t="str">
        <f>IFERROR(IF(WEEKDAY(AH11,2)=1,INT((AH11-LOOKUP(AH11,DATE(YEAR(AH11)+{-1;0;1},1,3)-WEEKDAY(DATE(YEAR(AH11)+{-1;0;1},1,3))+2))/7)+1,""),"")</f>
        <v/>
      </c>
      <c r="AJ11" s="97"/>
      <c r="AK11" s="98" t="str">
        <f t="shared" si="18"/>
        <v>VEN</v>
      </c>
      <c r="AL11" s="96">
        <f t="shared" si="19"/>
        <v>43140</v>
      </c>
      <c r="AM11" s="99" t="str">
        <f>IFERROR(IF(WEEKDAY(AL11,2)=1,INT((AL11-LOOKUP(AL11,DATE(YEAR(AL11)+{-1;0;1},1,3)-WEEKDAY(DATE(YEAR(AL11)+{-1;0;1},1,3))+2))/7)+1,""),"")</f>
        <v/>
      </c>
      <c r="AN11" s="97"/>
      <c r="AO11" s="98" t="str">
        <f t="shared" si="20"/>
        <v>VEN</v>
      </c>
      <c r="AP11" s="96">
        <f t="shared" si="21"/>
        <v>43168</v>
      </c>
      <c r="AQ11" s="99" t="str">
        <f>IFERROR(IF(WEEKDAY(AP11,2)=1,INT((AP11-LOOKUP(AP11,DATE(YEAR(AP11)+{-1;0;1},1,3)-WEEKDAY(DATE(YEAR(AP11)+{-1;0;1},1,3))+2))/7)+1,""),"")</f>
        <v/>
      </c>
      <c r="AR11" s="97"/>
      <c r="AS11" s="98" t="str">
        <f t="shared" si="22"/>
        <v>LUN</v>
      </c>
      <c r="AT11" s="96">
        <f t="shared" si="23"/>
        <v>43199</v>
      </c>
      <c r="AU11" s="100">
        <f>IFERROR(IF(WEEKDAY(AT11,2)=1,INT((AT11-LOOKUP(AT11,DATE(YEAR(AT11)+{-1;0;1},1,3)-WEEKDAY(DATE(YEAR(AT11)+{-1;0;1},1,3))+2))/7)+1,""),"")</f>
        <v>15</v>
      </c>
    </row>
    <row r="12" spans="1:47" ht="27" customHeight="1">
      <c r="A12" s="95" t="str">
        <f t="shared" si="0"/>
        <v>MER</v>
      </c>
      <c r="B12" s="96">
        <f t="shared" si="1"/>
        <v>42865</v>
      </c>
      <c r="C12" s="99" t="str">
        <f>IFERROR(IF(WEEKDAY(B12,2)=1,INT((B12-LOOKUP(B12,DATE(YEAR(B12)+{-1;0;1},1,3)-WEEKDAY(DATE(YEAR(B12)+{-1;0;1},1,3))+2))/7)+1,""),"")</f>
        <v/>
      </c>
      <c r="D12" s="97"/>
      <c r="E12" s="98" t="str">
        <f t="shared" si="2"/>
        <v>SAM</v>
      </c>
      <c r="F12" s="96">
        <f t="shared" si="3"/>
        <v>42896</v>
      </c>
      <c r="G12" s="99" t="str">
        <f>IFERROR(IF(WEEKDAY(F12,2)=1,INT((F12-LOOKUP(F12,DATE(YEAR(F12)+{-1;0;1},1,3)-WEEKDAY(DATE(YEAR(F12)+{-1;0;1},1,3))+2))/7)+1,""),"")</f>
        <v/>
      </c>
      <c r="H12" s="97"/>
      <c r="I12" s="98" t="str">
        <f t="shared" si="4"/>
        <v>LUN</v>
      </c>
      <c r="J12" s="96">
        <f t="shared" si="5"/>
        <v>42926</v>
      </c>
      <c r="K12" s="99">
        <f>IFERROR(IF(WEEKDAY(J12,2)=1,INT((J12-LOOKUP(J12,DATE(YEAR(J12)+{-1;0;1},1,3)-WEEKDAY(DATE(YEAR(J12)+{-1;0;1},1,3))+2))/7)+1,""),"")</f>
        <v>28</v>
      </c>
      <c r="L12" s="97"/>
      <c r="M12" s="98" t="str">
        <f t="shared" si="6"/>
        <v>JEU</v>
      </c>
      <c r="N12" s="96">
        <f t="shared" si="7"/>
        <v>42957</v>
      </c>
      <c r="O12" s="99" t="str">
        <f>IFERROR(IF(WEEKDAY(N12,2)=1,INT((N12-LOOKUP(N12,DATE(YEAR(N12)+{-1;0;1},1,3)-WEEKDAY(DATE(YEAR(N12)+{-1;0;1},1,3))+2))/7)+1,""),"")</f>
        <v/>
      </c>
      <c r="P12" s="97"/>
      <c r="Q12" s="98" t="str">
        <f t="shared" si="8"/>
        <v>DIM</v>
      </c>
      <c r="R12" s="96">
        <f t="shared" si="9"/>
        <v>42988</v>
      </c>
      <c r="S12" s="99" t="str">
        <f>IFERROR(IF(WEEKDAY(R12,2)=1,INT((R12-LOOKUP(R12,DATE(YEAR(R12)+{-1;0;1},1,3)-WEEKDAY(DATE(YEAR(R12)+{-1;0;1},1,3))+2))/7)+1,""),"")</f>
        <v/>
      </c>
      <c r="T12" s="97"/>
      <c r="U12" s="98" t="str">
        <f t="shared" si="10"/>
        <v>MAR</v>
      </c>
      <c r="V12" s="96">
        <f t="shared" si="11"/>
        <v>43018</v>
      </c>
      <c r="W12" s="99" t="str">
        <f>IFERROR(IF(WEEKDAY(V12,2)=1,INT((V12-LOOKUP(V12,DATE(YEAR(V12)+{-1;0;1},1,3)-WEEKDAY(DATE(YEAR(V12)+{-1;0;1},1,3))+2))/7)+1,""),"")</f>
        <v/>
      </c>
      <c r="X12" s="97"/>
      <c r="Y12" s="98" t="str">
        <f t="shared" si="12"/>
        <v>VEN</v>
      </c>
      <c r="Z12" s="96">
        <f t="shared" si="13"/>
        <v>43049</v>
      </c>
      <c r="AA12" s="99" t="str">
        <f>IFERROR(IF(WEEKDAY(Z12,2)=1,INT((Z12-LOOKUP(Z12,DATE(YEAR(Z12)+{-1;0;1},1,3)-WEEKDAY(DATE(YEAR(Z12)+{-1;0;1},1,3))+2))/7)+1,""),"")</f>
        <v/>
      </c>
      <c r="AB12" s="97"/>
      <c r="AC12" s="98" t="str">
        <f t="shared" si="14"/>
        <v>DIM</v>
      </c>
      <c r="AD12" s="96">
        <f t="shared" si="15"/>
        <v>43079</v>
      </c>
      <c r="AE12" s="99" t="str">
        <f>IFERROR(IF(WEEKDAY(AD12,2)=1,INT((AD12-LOOKUP(AD12,DATE(YEAR(AD12)+{-1;0;1},1,3)-WEEKDAY(DATE(YEAR(AD12)+{-1;0;1},1,3))+2))/7)+1,""),"")</f>
        <v/>
      </c>
      <c r="AF12" s="97"/>
      <c r="AG12" s="98" t="str">
        <f t="shared" si="16"/>
        <v>MER</v>
      </c>
      <c r="AH12" s="96">
        <f t="shared" si="17"/>
        <v>43110</v>
      </c>
      <c r="AI12" s="99" t="str">
        <f>IFERROR(IF(WEEKDAY(AH12,2)=1,INT((AH12-LOOKUP(AH12,DATE(YEAR(AH12)+{-1;0;1},1,3)-WEEKDAY(DATE(YEAR(AH12)+{-1;0;1},1,3))+2))/7)+1,""),"")</f>
        <v/>
      </c>
      <c r="AJ12" s="97"/>
      <c r="AK12" s="98" t="str">
        <f t="shared" si="18"/>
        <v>SAM</v>
      </c>
      <c r="AL12" s="96">
        <f t="shared" si="19"/>
        <v>43141</v>
      </c>
      <c r="AM12" s="99" t="str">
        <f>IFERROR(IF(WEEKDAY(AL12,2)=1,INT((AL12-LOOKUP(AL12,DATE(YEAR(AL12)+{-1;0;1},1,3)-WEEKDAY(DATE(YEAR(AL12)+{-1;0;1},1,3))+2))/7)+1,""),"")</f>
        <v/>
      </c>
      <c r="AN12" s="97"/>
      <c r="AO12" s="98" t="str">
        <f t="shared" si="20"/>
        <v>SAM</v>
      </c>
      <c r="AP12" s="96">
        <f t="shared" si="21"/>
        <v>43169</v>
      </c>
      <c r="AQ12" s="99" t="str">
        <f>IFERROR(IF(WEEKDAY(AP12,2)=1,INT((AP12-LOOKUP(AP12,DATE(YEAR(AP12)+{-1;0;1},1,3)-WEEKDAY(DATE(YEAR(AP12)+{-1;0;1},1,3))+2))/7)+1,""),"")</f>
        <v/>
      </c>
      <c r="AR12" s="97"/>
      <c r="AS12" s="98" t="str">
        <f t="shared" si="22"/>
        <v>MAR</v>
      </c>
      <c r="AT12" s="96">
        <f t="shared" si="23"/>
        <v>43200</v>
      </c>
      <c r="AU12" s="100" t="str">
        <f>IFERROR(IF(WEEKDAY(AT12,2)=1,INT((AT12-LOOKUP(AT12,DATE(YEAR(AT12)+{-1;0;1},1,3)-WEEKDAY(DATE(YEAR(AT12)+{-1;0;1},1,3))+2))/7)+1,""),"")</f>
        <v/>
      </c>
    </row>
    <row r="13" spans="1:47" ht="27" customHeight="1">
      <c r="A13" s="95" t="str">
        <f t="shared" si="0"/>
        <v>JEU</v>
      </c>
      <c r="B13" s="96">
        <f t="shared" si="1"/>
        <v>42866</v>
      </c>
      <c r="C13" s="99" t="str">
        <f>IFERROR(IF(WEEKDAY(B13,2)=1,INT((B13-LOOKUP(B13,DATE(YEAR(B13)+{-1;0;1},1,3)-WEEKDAY(DATE(YEAR(B13)+{-1;0;1},1,3))+2))/7)+1,""),"")</f>
        <v/>
      </c>
      <c r="D13" s="97"/>
      <c r="E13" s="98" t="str">
        <f t="shared" si="2"/>
        <v>DIM</v>
      </c>
      <c r="F13" s="96">
        <f t="shared" si="3"/>
        <v>42897</v>
      </c>
      <c r="G13" s="99" t="str">
        <f>IFERROR(IF(WEEKDAY(F13,2)=1,INT((F13-LOOKUP(F13,DATE(YEAR(F13)+{-1;0;1},1,3)-WEEKDAY(DATE(YEAR(F13)+{-1;0;1},1,3))+2))/7)+1,""),"")</f>
        <v/>
      </c>
      <c r="H13" s="97"/>
      <c r="I13" s="98" t="str">
        <f t="shared" si="4"/>
        <v>MAR</v>
      </c>
      <c r="J13" s="96">
        <f t="shared" si="5"/>
        <v>42927</v>
      </c>
      <c r="K13" s="99" t="str">
        <f>IFERROR(IF(WEEKDAY(J13,2)=1,INT((J13-LOOKUP(J13,DATE(YEAR(J13)+{-1;0;1},1,3)-WEEKDAY(DATE(YEAR(J13)+{-1;0;1},1,3))+2))/7)+1,""),"")</f>
        <v/>
      </c>
      <c r="L13" s="97"/>
      <c r="M13" s="98" t="str">
        <f t="shared" si="6"/>
        <v>VEN</v>
      </c>
      <c r="N13" s="96">
        <f t="shared" si="7"/>
        <v>42958</v>
      </c>
      <c r="O13" s="99" t="str">
        <f>IFERROR(IF(WEEKDAY(N13,2)=1,INT((N13-LOOKUP(N13,DATE(YEAR(N13)+{-1;0;1},1,3)-WEEKDAY(DATE(YEAR(N13)+{-1;0;1},1,3))+2))/7)+1,""),"")</f>
        <v/>
      </c>
      <c r="P13" s="97"/>
      <c r="Q13" s="98" t="str">
        <f t="shared" si="8"/>
        <v>LUN</v>
      </c>
      <c r="R13" s="96">
        <f t="shared" si="9"/>
        <v>42989</v>
      </c>
      <c r="S13" s="99">
        <f>IFERROR(IF(WEEKDAY(R13,2)=1,INT((R13-LOOKUP(R13,DATE(YEAR(R13)+{-1;0;1},1,3)-WEEKDAY(DATE(YEAR(R13)+{-1;0;1},1,3))+2))/7)+1,""),"")</f>
        <v>37</v>
      </c>
      <c r="T13" s="97"/>
      <c r="U13" s="98" t="str">
        <f t="shared" si="10"/>
        <v>MER</v>
      </c>
      <c r="V13" s="96">
        <f t="shared" si="11"/>
        <v>43019</v>
      </c>
      <c r="W13" s="99" t="str">
        <f>IFERROR(IF(WEEKDAY(V13,2)=1,INT((V13-LOOKUP(V13,DATE(YEAR(V13)+{-1;0;1},1,3)-WEEKDAY(DATE(YEAR(V13)+{-1;0;1},1,3))+2))/7)+1,""),"")</f>
        <v/>
      </c>
      <c r="X13" s="97"/>
      <c r="Y13" s="98" t="str">
        <f t="shared" si="12"/>
        <v>SAM</v>
      </c>
      <c r="Z13" s="96">
        <f t="shared" si="13"/>
        <v>43050</v>
      </c>
      <c r="AA13" s="99" t="str">
        <f>IFERROR(IF(WEEKDAY(Z13,2)=1,INT((Z13-LOOKUP(Z13,DATE(YEAR(Z13)+{-1;0;1},1,3)-WEEKDAY(DATE(YEAR(Z13)+{-1;0;1},1,3))+2))/7)+1,""),"")</f>
        <v/>
      </c>
      <c r="AB13" s="97"/>
      <c r="AC13" s="98" t="str">
        <f t="shared" si="14"/>
        <v>LUN</v>
      </c>
      <c r="AD13" s="96">
        <f t="shared" si="15"/>
        <v>43080</v>
      </c>
      <c r="AE13" s="99">
        <f>IFERROR(IF(WEEKDAY(AD13,2)=1,INT((AD13-LOOKUP(AD13,DATE(YEAR(AD13)+{-1;0;1},1,3)-WEEKDAY(DATE(YEAR(AD13)+{-1;0;1},1,3))+2))/7)+1,""),"")</f>
        <v>50</v>
      </c>
      <c r="AF13" s="97"/>
      <c r="AG13" s="98" t="str">
        <f t="shared" si="16"/>
        <v>JEU</v>
      </c>
      <c r="AH13" s="96">
        <f t="shared" si="17"/>
        <v>43111</v>
      </c>
      <c r="AI13" s="99" t="str">
        <f>IFERROR(IF(WEEKDAY(AH13,2)=1,INT((AH13-LOOKUP(AH13,DATE(YEAR(AH13)+{-1;0;1},1,3)-WEEKDAY(DATE(YEAR(AH13)+{-1;0;1},1,3))+2))/7)+1,""),"")</f>
        <v/>
      </c>
      <c r="AJ13" s="97"/>
      <c r="AK13" s="98" t="str">
        <f t="shared" si="18"/>
        <v>DIM</v>
      </c>
      <c r="AL13" s="96">
        <f t="shared" si="19"/>
        <v>43142</v>
      </c>
      <c r="AM13" s="99" t="str">
        <f>IFERROR(IF(WEEKDAY(AL13,2)=1,INT((AL13-LOOKUP(AL13,DATE(YEAR(AL13)+{-1;0;1},1,3)-WEEKDAY(DATE(YEAR(AL13)+{-1;0;1},1,3))+2))/7)+1,""),"")</f>
        <v/>
      </c>
      <c r="AN13" s="97"/>
      <c r="AO13" s="98" t="str">
        <f t="shared" si="20"/>
        <v>DIM</v>
      </c>
      <c r="AP13" s="96">
        <f t="shared" si="21"/>
        <v>43170</v>
      </c>
      <c r="AQ13" s="99" t="str">
        <f>IFERROR(IF(WEEKDAY(AP13,2)=1,INT((AP13-LOOKUP(AP13,DATE(YEAR(AP13)+{-1;0;1},1,3)-WEEKDAY(DATE(YEAR(AP13)+{-1;0;1},1,3))+2))/7)+1,""),"")</f>
        <v/>
      </c>
      <c r="AR13" s="97"/>
      <c r="AS13" s="98" t="str">
        <f t="shared" si="22"/>
        <v>MER</v>
      </c>
      <c r="AT13" s="96">
        <f t="shared" si="23"/>
        <v>43201</v>
      </c>
      <c r="AU13" s="100" t="str">
        <f>IFERROR(IF(WEEKDAY(AT13,2)=1,INT((AT13-LOOKUP(AT13,DATE(YEAR(AT13)+{-1;0;1},1,3)-WEEKDAY(DATE(YEAR(AT13)+{-1;0;1},1,3))+2))/7)+1,""),"")</f>
        <v/>
      </c>
    </row>
    <row r="14" spans="1:47" ht="27" customHeight="1">
      <c r="A14" s="95" t="str">
        <f t="shared" si="0"/>
        <v>VEN</v>
      </c>
      <c r="B14" s="96">
        <f t="shared" si="1"/>
        <v>42867</v>
      </c>
      <c r="C14" s="99" t="str">
        <f>IFERROR(IF(WEEKDAY(B14,2)=1,INT((B14-LOOKUP(B14,DATE(YEAR(B14)+{-1;0;1},1,3)-WEEKDAY(DATE(YEAR(B14)+{-1;0;1},1,3))+2))/7)+1,""),"")</f>
        <v/>
      </c>
      <c r="D14" s="97"/>
      <c r="E14" s="98" t="str">
        <f t="shared" si="2"/>
        <v>LUN</v>
      </c>
      <c r="F14" s="96">
        <f t="shared" si="3"/>
        <v>42898</v>
      </c>
      <c r="G14" s="99">
        <f>IFERROR(IF(WEEKDAY(F14,2)=1,INT((F14-LOOKUP(F14,DATE(YEAR(F14)+{-1;0;1},1,3)-WEEKDAY(DATE(YEAR(F14)+{-1;0;1},1,3))+2))/7)+1,""),"")</f>
        <v>24</v>
      </c>
      <c r="H14" s="97"/>
      <c r="I14" s="98" t="str">
        <f t="shared" si="4"/>
        <v>MER</v>
      </c>
      <c r="J14" s="96">
        <f t="shared" si="5"/>
        <v>42928</v>
      </c>
      <c r="K14" s="99" t="str">
        <f>IFERROR(IF(WEEKDAY(J14,2)=1,INT((J14-LOOKUP(J14,DATE(YEAR(J14)+{-1;0;1},1,3)-WEEKDAY(DATE(YEAR(J14)+{-1;0;1},1,3))+2))/7)+1,""),"")</f>
        <v/>
      </c>
      <c r="L14" s="97"/>
      <c r="M14" s="98" t="str">
        <f t="shared" si="6"/>
        <v>SAM</v>
      </c>
      <c r="N14" s="96">
        <f t="shared" si="7"/>
        <v>42959</v>
      </c>
      <c r="O14" s="99" t="str">
        <f>IFERROR(IF(WEEKDAY(N14,2)=1,INT((N14-LOOKUP(N14,DATE(YEAR(N14)+{-1;0;1},1,3)-WEEKDAY(DATE(YEAR(N14)+{-1;0;1},1,3))+2))/7)+1,""),"")</f>
        <v/>
      </c>
      <c r="P14" s="97"/>
      <c r="Q14" s="98" t="str">
        <f t="shared" si="8"/>
        <v>MAR</v>
      </c>
      <c r="R14" s="96">
        <f t="shared" si="9"/>
        <v>42990</v>
      </c>
      <c r="S14" s="99" t="str">
        <f>IFERROR(IF(WEEKDAY(R14,2)=1,INT((R14-LOOKUP(R14,DATE(YEAR(R14)+{-1;0;1},1,3)-WEEKDAY(DATE(YEAR(R14)+{-1;0;1},1,3))+2))/7)+1,""),"")</f>
        <v/>
      </c>
      <c r="T14" s="97"/>
      <c r="U14" s="98" t="str">
        <f t="shared" si="10"/>
        <v>JEU</v>
      </c>
      <c r="V14" s="96">
        <f t="shared" si="11"/>
        <v>43020</v>
      </c>
      <c r="W14" s="99" t="str">
        <f>IFERROR(IF(WEEKDAY(V14,2)=1,INT((V14-LOOKUP(V14,DATE(YEAR(V14)+{-1;0;1},1,3)-WEEKDAY(DATE(YEAR(V14)+{-1;0;1},1,3))+2))/7)+1,""),"")</f>
        <v/>
      </c>
      <c r="X14" s="97"/>
      <c r="Y14" s="98" t="str">
        <f t="shared" si="12"/>
        <v>DIM</v>
      </c>
      <c r="Z14" s="96">
        <f t="shared" si="13"/>
        <v>43051</v>
      </c>
      <c r="AA14" s="99" t="str">
        <f>IFERROR(IF(WEEKDAY(Z14,2)=1,INT((Z14-LOOKUP(Z14,DATE(YEAR(Z14)+{-1;0;1},1,3)-WEEKDAY(DATE(YEAR(Z14)+{-1;0;1},1,3))+2))/7)+1,""),"")</f>
        <v/>
      </c>
      <c r="AB14" s="97"/>
      <c r="AC14" s="98" t="str">
        <f t="shared" si="14"/>
        <v>MAR</v>
      </c>
      <c r="AD14" s="96">
        <f t="shared" si="15"/>
        <v>43081</v>
      </c>
      <c r="AE14" s="99" t="str">
        <f>IFERROR(IF(WEEKDAY(AD14,2)=1,INT((AD14-LOOKUP(AD14,DATE(YEAR(AD14)+{-1;0;1},1,3)-WEEKDAY(DATE(YEAR(AD14)+{-1;0;1},1,3))+2))/7)+1,""),"")</f>
        <v/>
      </c>
      <c r="AF14" s="97"/>
      <c r="AG14" s="98" t="str">
        <f t="shared" si="16"/>
        <v>VEN</v>
      </c>
      <c r="AH14" s="96">
        <f t="shared" si="17"/>
        <v>43112</v>
      </c>
      <c r="AI14" s="99" t="str">
        <f>IFERROR(IF(WEEKDAY(AH14,2)=1,INT((AH14-LOOKUP(AH14,DATE(YEAR(AH14)+{-1;0;1},1,3)-WEEKDAY(DATE(YEAR(AH14)+{-1;0;1},1,3))+2))/7)+1,""),"")</f>
        <v/>
      </c>
      <c r="AJ14" s="97"/>
      <c r="AK14" s="98" t="str">
        <f t="shared" si="18"/>
        <v>LUN</v>
      </c>
      <c r="AL14" s="96">
        <f t="shared" si="19"/>
        <v>43143</v>
      </c>
      <c r="AM14" s="99">
        <f>IFERROR(IF(WEEKDAY(AL14,2)=1,INT((AL14-LOOKUP(AL14,DATE(YEAR(AL14)+{-1;0;1},1,3)-WEEKDAY(DATE(YEAR(AL14)+{-1;0;1},1,3))+2))/7)+1,""),"")</f>
        <v>7</v>
      </c>
      <c r="AN14" s="97"/>
      <c r="AO14" s="98" t="str">
        <f t="shared" si="20"/>
        <v>LUN</v>
      </c>
      <c r="AP14" s="96">
        <f t="shared" si="21"/>
        <v>43171</v>
      </c>
      <c r="AQ14" s="99">
        <f>IFERROR(IF(WEEKDAY(AP14,2)=1,INT((AP14-LOOKUP(AP14,DATE(YEAR(AP14)+{-1;0;1},1,3)-WEEKDAY(DATE(YEAR(AP14)+{-1;0;1},1,3))+2))/7)+1,""),"")</f>
        <v>11</v>
      </c>
      <c r="AR14" s="97"/>
      <c r="AS14" s="98" t="str">
        <f t="shared" si="22"/>
        <v>JEU</v>
      </c>
      <c r="AT14" s="96">
        <f t="shared" si="23"/>
        <v>43202</v>
      </c>
      <c r="AU14" s="100" t="str">
        <f>IFERROR(IF(WEEKDAY(AT14,2)=1,INT((AT14-LOOKUP(AT14,DATE(YEAR(AT14)+{-1;0;1},1,3)-WEEKDAY(DATE(YEAR(AT14)+{-1;0;1},1,3))+2))/7)+1,""),"")</f>
        <v/>
      </c>
    </row>
    <row r="15" spans="1:47" ht="27" customHeight="1">
      <c r="A15" s="95" t="str">
        <f t="shared" si="0"/>
        <v>SAM</v>
      </c>
      <c r="B15" s="96">
        <f t="shared" si="1"/>
        <v>42868</v>
      </c>
      <c r="C15" s="99" t="str">
        <f>IFERROR(IF(WEEKDAY(B15,2)=1,INT((B15-LOOKUP(B15,DATE(YEAR(B15)+{-1;0;1},1,3)-WEEKDAY(DATE(YEAR(B15)+{-1;0;1},1,3))+2))/7)+1,""),"")</f>
        <v/>
      </c>
      <c r="D15" s="97"/>
      <c r="E15" s="98" t="str">
        <f t="shared" si="2"/>
        <v>MAR</v>
      </c>
      <c r="F15" s="96">
        <f t="shared" si="3"/>
        <v>42899</v>
      </c>
      <c r="G15" s="99" t="str">
        <f>IFERROR(IF(WEEKDAY(F15,2)=1,INT((F15-LOOKUP(F15,DATE(YEAR(F15)+{-1;0;1},1,3)-WEEKDAY(DATE(YEAR(F15)+{-1;0;1},1,3))+2))/7)+1,""),"")</f>
        <v/>
      </c>
      <c r="H15" s="97"/>
      <c r="I15" s="98" t="str">
        <f t="shared" si="4"/>
        <v>JEU</v>
      </c>
      <c r="J15" s="96">
        <f t="shared" si="5"/>
        <v>42929</v>
      </c>
      <c r="K15" s="99" t="str">
        <f>IFERROR(IF(WEEKDAY(J15,2)=1,INT((J15-LOOKUP(J15,DATE(YEAR(J15)+{-1;0;1},1,3)-WEEKDAY(DATE(YEAR(J15)+{-1;0;1},1,3))+2))/7)+1,""),"")</f>
        <v/>
      </c>
      <c r="L15" s="97"/>
      <c r="M15" s="98" t="str">
        <f t="shared" si="6"/>
        <v>DIM</v>
      </c>
      <c r="N15" s="96">
        <f t="shared" si="7"/>
        <v>42960</v>
      </c>
      <c r="O15" s="99" t="str">
        <f>IFERROR(IF(WEEKDAY(N15,2)=1,INT((N15-LOOKUP(N15,DATE(YEAR(N15)+{-1;0;1},1,3)-WEEKDAY(DATE(YEAR(N15)+{-1;0;1},1,3))+2))/7)+1,""),"")</f>
        <v/>
      </c>
      <c r="P15" s="97"/>
      <c r="Q15" s="98" t="str">
        <f t="shared" si="8"/>
        <v>MER</v>
      </c>
      <c r="R15" s="96">
        <f t="shared" si="9"/>
        <v>42991</v>
      </c>
      <c r="S15" s="99" t="str">
        <f>IFERROR(IF(WEEKDAY(R15,2)=1,INT((R15-LOOKUP(R15,DATE(YEAR(R15)+{-1;0;1},1,3)-WEEKDAY(DATE(YEAR(R15)+{-1;0;1},1,3))+2))/7)+1,""),"")</f>
        <v/>
      </c>
      <c r="T15" s="97"/>
      <c r="U15" s="98" t="str">
        <f t="shared" si="10"/>
        <v>VEN</v>
      </c>
      <c r="V15" s="96">
        <f t="shared" si="11"/>
        <v>43021</v>
      </c>
      <c r="W15" s="99" t="str">
        <f>IFERROR(IF(WEEKDAY(V15,2)=1,INT((V15-LOOKUP(V15,DATE(YEAR(V15)+{-1;0;1},1,3)-WEEKDAY(DATE(YEAR(V15)+{-1;0;1},1,3))+2))/7)+1,""),"")</f>
        <v/>
      </c>
      <c r="X15" s="97"/>
      <c r="Y15" s="98" t="str">
        <f t="shared" si="12"/>
        <v>LUN</v>
      </c>
      <c r="Z15" s="96">
        <f t="shared" si="13"/>
        <v>43052</v>
      </c>
      <c r="AA15" s="99">
        <f>IFERROR(IF(WEEKDAY(Z15,2)=1,INT((Z15-LOOKUP(Z15,DATE(YEAR(Z15)+{-1;0;1},1,3)-WEEKDAY(DATE(YEAR(Z15)+{-1;0;1},1,3))+2))/7)+1,""),"")</f>
        <v>46</v>
      </c>
      <c r="AB15" s="97"/>
      <c r="AC15" s="98" t="str">
        <f t="shared" si="14"/>
        <v>MER</v>
      </c>
      <c r="AD15" s="96">
        <f t="shared" si="15"/>
        <v>43082</v>
      </c>
      <c r="AE15" s="99" t="str">
        <f>IFERROR(IF(WEEKDAY(AD15,2)=1,INT((AD15-LOOKUP(AD15,DATE(YEAR(AD15)+{-1;0;1},1,3)-WEEKDAY(DATE(YEAR(AD15)+{-1;0;1},1,3))+2))/7)+1,""),"")</f>
        <v/>
      </c>
      <c r="AF15" s="97"/>
      <c r="AG15" s="98" t="str">
        <f t="shared" si="16"/>
        <v>SAM</v>
      </c>
      <c r="AH15" s="96">
        <f t="shared" si="17"/>
        <v>43113</v>
      </c>
      <c r="AI15" s="99" t="str">
        <f>IFERROR(IF(WEEKDAY(AH15,2)=1,INT((AH15-LOOKUP(AH15,DATE(YEAR(AH15)+{-1;0;1},1,3)-WEEKDAY(DATE(YEAR(AH15)+{-1;0;1},1,3))+2))/7)+1,""),"")</f>
        <v/>
      </c>
      <c r="AJ15" s="97"/>
      <c r="AK15" s="98" t="str">
        <f t="shared" si="18"/>
        <v>MAR</v>
      </c>
      <c r="AL15" s="96">
        <f t="shared" si="19"/>
        <v>43144</v>
      </c>
      <c r="AM15" s="99" t="str">
        <f>IFERROR(IF(WEEKDAY(AL15,2)=1,INT((AL15-LOOKUP(AL15,DATE(YEAR(AL15)+{-1;0;1},1,3)-WEEKDAY(DATE(YEAR(AL15)+{-1;0;1},1,3))+2))/7)+1,""),"")</f>
        <v/>
      </c>
      <c r="AN15" s="97"/>
      <c r="AO15" s="98" t="str">
        <f t="shared" si="20"/>
        <v>MAR</v>
      </c>
      <c r="AP15" s="96">
        <f t="shared" si="21"/>
        <v>43172</v>
      </c>
      <c r="AQ15" s="99" t="str">
        <f>IFERROR(IF(WEEKDAY(AP15,2)=1,INT((AP15-LOOKUP(AP15,DATE(YEAR(AP15)+{-1;0;1},1,3)-WEEKDAY(DATE(YEAR(AP15)+{-1;0;1},1,3))+2))/7)+1,""),"")</f>
        <v/>
      </c>
      <c r="AR15" s="97"/>
      <c r="AS15" s="98" t="str">
        <f t="shared" si="22"/>
        <v>VEN</v>
      </c>
      <c r="AT15" s="96">
        <f t="shared" si="23"/>
        <v>43203</v>
      </c>
      <c r="AU15" s="100" t="str">
        <f>IFERROR(IF(WEEKDAY(AT15,2)=1,INT((AT15-LOOKUP(AT15,DATE(YEAR(AT15)+{-1;0;1},1,3)-WEEKDAY(DATE(YEAR(AT15)+{-1;0;1},1,3))+2))/7)+1,""),"")</f>
        <v/>
      </c>
    </row>
    <row r="16" spans="1:47" ht="27" customHeight="1">
      <c r="A16" s="95" t="str">
        <f t="shared" si="0"/>
        <v>DIM</v>
      </c>
      <c r="B16" s="96">
        <f t="shared" si="1"/>
        <v>42869</v>
      </c>
      <c r="C16" s="99" t="str">
        <f>IFERROR(IF(WEEKDAY(B16,2)=1,INT((B16-LOOKUP(B16,DATE(YEAR(B16)+{-1;0;1},1,3)-WEEKDAY(DATE(YEAR(B16)+{-1;0;1},1,3))+2))/7)+1,""),"")</f>
        <v/>
      </c>
      <c r="D16" s="97"/>
      <c r="E16" s="98" t="str">
        <f t="shared" si="2"/>
        <v>MER</v>
      </c>
      <c r="F16" s="96">
        <f t="shared" si="3"/>
        <v>42900</v>
      </c>
      <c r="G16" s="99" t="str">
        <f>IFERROR(IF(WEEKDAY(F16,2)=1,INT((F16-LOOKUP(F16,DATE(YEAR(F16)+{-1;0;1},1,3)-WEEKDAY(DATE(YEAR(F16)+{-1;0;1},1,3))+2))/7)+1,""),"")</f>
        <v/>
      </c>
      <c r="H16" s="97"/>
      <c r="I16" s="98" t="str">
        <f t="shared" si="4"/>
        <v>VEN</v>
      </c>
      <c r="J16" s="96">
        <f t="shared" si="5"/>
        <v>42930</v>
      </c>
      <c r="K16" s="99" t="str">
        <f>IFERROR(IF(WEEKDAY(J16,2)=1,INT((J16-LOOKUP(J16,DATE(YEAR(J16)+{-1;0;1},1,3)-WEEKDAY(DATE(YEAR(J16)+{-1;0;1},1,3))+2))/7)+1,""),"")</f>
        <v/>
      </c>
      <c r="L16" s="97"/>
      <c r="M16" s="98" t="str">
        <f t="shared" si="6"/>
        <v>LUN</v>
      </c>
      <c r="N16" s="96">
        <f t="shared" si="7"/>
        <v>42961</v>
      </c>
      <c r="O16" s="99">
        <f>IFERROR(IF(WEEKDAY(N16,2)=1,INT((N16-LOOKUP(N16,DATE(YEAR(N16)+{-1;0;1},1,3)-WEEKDAY(DATE(YEAR(N16)+{-1;0;1},1,3))+2))/7)+1,""),"")</f>
        <v>33</v>
      </c>
      <c r="P16" s="97"/>
      <c r="Q16" s="98" t="str">
        <f t="shared" si="8"/>
        <v>JEU</v>
      </c>
      <c r="R16" s="96">
        <f t="shared" si="9"/>
        <v>42992</v>
      </c>
      <c r="S16" s="99" t="str">
        <f>IFERROR(IF(WEEKDAY(R16,2)=1,INT((R16-LOOKUP(R16,DATE(YEAR(R16)+{-1;0;1},1,3)-WEEKDAY(DATE(YEAR(R16)+{-1;0;1},1,3))+2))/7)+1,""),"")</f>
        <v/>
      </c>
      <c r="T16" s="97"/>
      <c r="U16" s="98" t="str">
        <f t="shared" si="10"/>
        <v>SAM</v>
      </c>
      <c r="V16" s="96">
        <f t="shared" si="11"/>
        <v>43022</v>
      </c>
      <c r="W16" s="99" t="str">
        <f>IFERROR(IF(WEEKDAY(V16,2)=1,INT((V16-LOOKUP(V16,DATE(YEAR(V16)+{-1;0;1},1,3)-WEEKDAY(DATE(YEAR(V16)+{-1;0;1},1,3))+2))/7)+1,""),"")</f>
        <v/>
      </c>
      <c r="X16" s="97"/>
      <c r="Y16" s="98" t="str">
        <f t="shared" si="12"/>
        <v>MAR</v>
      </c>
      <c r="Z16" s="96">
        <f t="shared" si="13"/>
        <v>43053</v>
      </c>
      <c r="AA16" s="99" t="str">
        <f>IFERROR(IF(WEEKDAY(Z16,2)=1,INT((Z16-LOOKUP(Z16,DATE(YEAR(Z16)+{-1;0;1},1,3)-WEEKDAY(DATE(YEAR(Z16)+{-1;0;1},1,3))+2))/7)+1,""),"")</f>
        <v/>
      </c>
      <c r="AB16" s="97"/>
      <c r="AC16" s="98" t="str">
        <f t="shared" si="14"/>
        <v>JEU</v>
      </c>
      <c r="AD16" s="96">
        <f t="shared" si="15"/>
        <v>43083</v>
      </c>
      <c r="AE16" s="99" t="str">
        <f>IFERROR(IF(WEEKDAY(AD16,2)=1,INT((AD16-LOOKUP(AD16,DATE(YEAR(AD16)+{-1;0;1},1,3)-WEEKDAY(DATE(YEAR(AD16)+{-1;0;1},1,3))+2))/7)+1,""),"")</f>
        <v/>
      </c>
      <c r="AF16" s="97"/>
      <c r="AG16" s="98" t="str">
        <f t="shared" si="16"/>
        <v>DIM</v>
      </c>
      <c r="AH16" s="96">
        <f t="shared" si="17"/>
        <v>43114</v>
      </c>
      <c r="AI16" s="99" t="str">
        <f>IFERROR(IF(WEEKDAY(AH16,2)=1,INT((AH16-LOOKUP(AH16,DATE(YEAR(AH16)+{-1;0;1},1,3)-WEEKDAY(DATE(YEAR(AH16)+{-1;0;1},1,3))+2))/7)+1,""),"")</f>
        <v/>
      </c>
      <c r="AJ16" s="97"/>
      <c r="AK16" s="98" t="str">
        <f t="shared" si="18"/>
        <v>MER</v>
      </c>
      <c r="AL16" s="96">
        <f t="shared" si="19"/>
        <v>43145</v>
      </c>
      <c r="AM16" s="99" t="str">
        <f>IFERROR(IF(WEEKDAY(AL16,2)=1,INT((AL16-LOOKUP(AL16,DATE(YEAR(AL16)+{-1;0;1},1,3)-WEEKDAY(DATE(YEAR(AL16)+{-1;0;1},1,3))+2))/7)+1,""),"")</f>
        <v/>
      </c>
      <c r="AN16" s="97"/>
      <c r="AO16" s="98" t="str">
        <f t="shared" si="20"/>
        <v>MER</v>
      </c>
      <c r="AP16" s="96">
        <f t="shared" si="21"/>
        <v>43173</v>
      </c>
      <c r="AQ16" s="99" t="str">
        <f>IFERROR(IF(WEEKDAY(AP16,2)=1,INT((AP16-LOOKUP(AP16,DATE(YEAR(AP16)+{-1;0;1},1,3)-WEEKDAY(DATE(YEAR(AP16)+{-1;0;1},1,3))+2))/7)+1,""),"")</f>
        <v/>
      </c>
      <c r="AR16" s="97"/>
      <c r="AS16" s="98" t="str">
        <f t="shared" si="22"/>
        <v>SAM</v>
      </c>
      <c r="AT16" s="96">
        <f t="shared" si="23"/>
        <v>43204</v>
      </c>
      <c r="AU16" s="100" t="str">
        <f>IFERROR(IF(WEEKDAY(AT16,2)=1,INT((AT16-LOOKUP(AT16,DATE(YEAR(AT16)+{-1;0;1},1,3)-WEEKDAY(DATE(YEAR(AT16)+{-1;0;1},1,3))+2))/7)+1,""),"")</f>
        <v/>
      </c>
    </row>
    <row r="17" spans="1:47" ht="27" customHeight="1">
      <c r="A17" s="95" t="str">
        <f t="shared" si="0"/>
        <v>LUN</v>
      </c>
      <c r="B17" s="96">
        <f t="shared" si="1"/>
        <v>42870</v>
      </c>
      <c r="C17" s="99">
        <f>IFERROR(IF(WEEKDAY(B17,2)=1,INT((B17-LOOKUP(B17,DATE(YEAR(B17)+{-1;0;1},1,3)-WEEKDAY(DATE(YEAR(B17)+{-1;0;1},1,3))+2))/7)+1,""),"")</f>
        <v>20</v>
      </c>
      <c r="D17" s="97"/>
      <c r="E17" s="98" t="str">
        <f t="shared" si="2"/>
        <v>JEU</v>
      </c>
      <c r="F17" s="96">
        <f t="shared" si="3"/>
        <v>42901</v>
      </c>
      <c r="G17" s="99" t="str">
        <f>IFERROR(IF(WEEKDAY(F17,2)=1,INT((F17-LOOKUP(F17,DATE(YEAR(F17)+{-1;0;1},1,3)-WEEKDAY(DATE(YEAR(F17)+{-1;0;1},1,3))+2))/7)+1,""),"")</f>
        <v/>
      </c>
      <c r="H17" s="97"/>
      <c r="I17" s="98" t="str">
        <f t="shared" si="4"/>
        <v>SAM</v>
      </c>
      <c r="J17" s="96">
        <f t="shared" si="5"/>
        <v>42931</v>
      </c>
      <c r="K17" s="99" t="str">
        <f>IFERROR(IF(WEEKDAY(J17,2)=1,INT((J17-LOOKUP(J17,DATE(YEAR(J17)+{-1;0;1},1,3)-WEEKDAY(DATE(YEAR(J17)+{-1;0;1},1,3))+2))/7)+1,""),"")</f>
        <v/>
      </c>
      <c r="L17" s="97"/>
      <c r="M17" s="98" t="str">
        <f t="shared" si="6"/>
        <v>MAR</v>
      </c>
      <c r="N17" s="96">
        <f t="shared" si="7"/>
        <v>42962</v>
      </c>
      <c r="O17" s="99" t="str">
        <f>IFERROR(IF(WEEKDAY(N17,2)=1,INT((N17-LOOKUP(N17,DATE(YEAR(N17)+{-1;0;1},1,3)-WEEKDAY(DATE(YEAR(N17)+{-1;0;1},1,3))+2))/7)+1,""),"")</f>
        <v/>
      </c>
      <c r="P17" s="97"/>
      <c r="Q17" s="98" t="str">
        <f t="shared" si="8"/>
        <v>VEN</v>
      </c>
      <c r="R17" s="96">
        <f t="shared" si="9"/>
        <v>42993</v>
      </c>
      <c r="S17" s="99" t="str">
        <f>IFERROR(IF(WEEKDAY(R17,2)=1,INT((R17-LOOKUP(R17,DATE(YEAR(R17)+{-1;0;1},1,3)-WEEKDAY(DATE(YEAR(R17)+{-1;0;1},1,3))+2))/7)+1,""),"")</f>
        <v/>
      </c>
      <c r="T17" s="97"/>
      <c r="U17" s="98" t="str">
        <f t="shared" si="10"/>
        <v>DIM</v>
      </c>
      <c r="V17" s="96">
        <f t="shared" si="11"/>
        <v>43023</v>
      </c>
      <c r="W17" s="99" t="str">
        <f>IFERROR(IF(WEEKDAY(V17,2)=1,INT((V17-LOOKUP(V17,DATE(YEAR(V17)+{-1;0;1},1,3)-WEEKDAY(DATE(YEAR(V17)+{-1;0;1},1,3))+2))/7)+1,""),"")</f>
        <v/>
      </c>
      <c r="X17" s="97"/>
      <c r="Y17" s="98" t="str">
        <f t="shared" si="12"/>
        <v>MER</v>
      </c>
      <c r="Z17" s="96">
        <f t="shared" si="13"/>
        <v>43054</v>
      </c>
      <c r="AA17" s="99" t="str">
        <f>IFERROR(IF(WEEKDAY(Z17,2)=1,INT((Z17-LOOKUP(Z17,DATE(YEAR(Z17)+{-1;0;1},1,3)-WEEKDAY(DATE(YEAR(Z17)+{-1;0;1},1,3))+2))/7)+1,""),"")</f>
        <v/>
      </c>
      <c r="AB17" s="97"/>
      <c r="AC17" s="98" t="str">
        <f t="shared" si="14"/>
        <v>VEN</v>
      </c>
      <c r="AD17" s="96">
        <f t="shared" si="15"/>
        <v>43084</v>
      </c>
      <c r="AE17" s="99" t="str">
        <f>IFERROR(IF(WEEKDAY(AD17,2)=1,INT((AD17-LOOKUP(AD17,DATE(YEAR(AD17)+{-1;0;1},1,3)-WEEKDAY(DATE(YEAR(AD17)+{-1;0;1},1,3))+2))/7)+1,""),"")</f>
        <v/>
      </c>
      <c r="AF17" s="97"/>
      <c r="AG17" s="98" t="str">
        <f t="shared" si="16"/>
        <v>LUN</v>
      </c>
      <c r="AH17" s="96">
        <f t="shared" si="17"/>
        <v>43115</v>
      </c>
      <c r="AI17" s="99">
        <f>IFERROR(IF(WEEKDAY(AH17,2)=1,INT((AH17-LOOKUP(AH17,DATE(YEAR(AH17)+{-1;0;1},1,3)-WEEKDAY(DATE(YEAR(AH17)+{-1;0;1},1,3))+2))/7)+1,""),"")</f>
        <v>3</v>
      </c>
      <c r="AJ17" s="97"/>
      <c r="AK17" s="98" t="str">
        <f t="shared" si="18"/>
        <v>JEU</v>
      </c>
      <c r="AL17" s="96">
        <f t="shared" si="19"/>
        <v>43146</v>
      </c>
      <c r="AM17" s="99" t="str">
        <f>IFERROR(IF(WEEKDAY(AL17,2)=1,INT((AL17-LOOKUP(AL17,DATE(YEAR(AL17)+{-1;0;1},1,3)-WEEKDAY(DATE(YEAR(AL17)+{-1;0;1},1,3))+2))/7)+1,""),"")</f>
        <v/>
      </c>
      <c r="AN17" s="97"/>
      <c r="AO17" s="98" t="str">
        <f t="shared" si="20"/>
        <v>JEU</v>
      </c>
      <c r="AP17" s="96">
        <f t="shared" si="21"/>
        <v>43174</v>
      </c>
      <c r="AQ17" s="99" t="str">
        <f>IFERROR(IF(WEEKDAY(AP17,2)=1,INT((AP17-LOOKUP(AP17,DATE(YEAR(AP17)+{-1;0;1},1,3)-WEEKDAY(DATE(YEAR(AP17)+{-1;0;1},1,3))+2))/7)+1,""),"")</f>
        <v/>
      </c>
      <c r="AR17" s="97"/>
      <c r="AS17" s="98" t="str">
        <f t="shared" si="22"/>
        <v>DIM</v>
      </c>
      <c r="AT17" s="96">
        <f t="shared" si="23"/>
        <v>43205</v>
      </c>
      <c r="AU17" s="100" t="str">
        <f>IFERROR(IF(WEEKDAY(AT17,2)=1,INT((AT17-LOOKUP(AT17,DATE(YEAR(AT17)+{-1;0;1},1,3)-WEEKDAY(DATE(YEAR(AT17)+{-1;0;1},1,3))+2))/7)+1,""),"")</f>
        <v/>
      </c>
    </row>
    <row r="18" spans="1:47" ht="27" customHeight="1">
      <c r="A18" s="95" t="str">
        <f t="shared" si="0"/>
        <v>MAR</v>
      </c>
      <c r="B18" s="96">
        <f t="shared" si="1"/>
        <v>42871</v>
      </c>
      <c r="C18" s="99" t="str">
        <f>IFERROR(IF(WEEKDAY(B18,2)=1,INT((B18-LOOKUP(B18,DATE(YEAR(B18)+{-1;0;1},1,3)-WEEKDAY(DATE(YEAR(B18)+{-1;0;1},1,3))+2))/7)+1,""),"")</f>
        <v/>
      </c>
      <c r="D18" s="97"/>
      <c r="E18" s="98" t="str">
        <f t="shared" si="2"/>
        <v>VEN</v>
      </c>
      <c r="F18" s="96">
        <f t="shared" si="3"/>
        <v>42902</v>
      </c>
      <c r="G18" s="99" t="str">
        <f>IFERROR(IF(WEEKDAY(F18,2)=1,INT((F18-LOOKUP(F18,DATE(YEAR(F18)+{-1;0;1},1,3)-WEEKDAY(DATE(YEAR(F18)+{-1;0;1},1,3))+2))/7)+1,""),"")</f>
        <v/>
      </c>
      <c r="H18" s="97"/>
      <c r="I18" s="98" t="str">
        <f t="shared" si="4"/>
        <v>DIM</v>
      </c>
      <c r="J18" s="96">
        <f t="shared" si="5"/>
        <v>42932</v>
      </c>
      <c r="K18" s="99" t="str">
        <f>IFERROR(IF(WEEKDAY(J18,2)=1,INT((J18-LOOKUP(J18,DATE(YEAR(J18)+{-1;0;1},1,3)-WEEKDAY(DATE(YEAR(J18)+{-1;0;1},1,3))+2))/7)+1,""),"")</f>
        <v/>
      </c>
      <c r="L18" s="97"/>
      <c r="M18" s="98" t="str">
        <f t="shared" si="6"/>
        <v>MER</v>
      </c>
      <c r="N18" s="96">
        <f t="shared" si="7"/>
        <v>42963</v>
      </c>
      <c r="O18" s="99" t="str">
        <f>IFERROR(IF(WEEKDAY(N18,2)=1,INT((N18-LOOKUP(N18,DATE(YEAR(N18)+{-1;0;1},1,3)-WEEKDAY(DATE(YEAR(N18)+{-1;0;1},1,3))+2))/7)+1,""),"")</f>
        <v/>
      </c>
      <c r="P18" s="97"/>
      <c r="Q18" s="98" t="str">
        <f t="shared" si="8"/>
        <v>SAM</v>
      </c>
      <c r="R18" s="96">
        <f t="shared" si="9"/>
        <v>42994</v>
      </c>
      <c r="S18" s="99" t="str">
        <f>IFERROR(IF(WEEKDAY(R18,2)=1,INT((R18-LOOKUP(R18,DATE(YEAR(R18)+{-1;0;1},1,3)-WEEKDAY(DATE(YEAR(R18)+{-1;0;1},1,3))+2))/7)+1,""),"")</f>
        <v/>
      </c>
      <c r="T18" s="97"/>
      <c r="U18" s="98" t="str">
        <f t="shared" si="10"/>
        <v>LUN</v>
      </c>
      <c r="V18" s="96">
        <f t="shared" si="11"/>
        <v>43024</v>
      </c>
      <c r="W18" s="99">
        <f>IFERROR(IF(WEEKDAY(V18,2)=1,INT((V18-LOOKUP(V18,DATE(YEAR(V18)+{-1;0;1},1,3)-WEEKDAY(DATE(YEAR(V18)+{-1;0;1},1,3))+2))/7)+1,""),"")</f>
        <v>42</v>
      </c>
      <c r="X18" s="97"/>
      <c r="Y18" s="98" t="str">
        <f t="shared" si="12"/>
        <v>JEU</v>
      </c>
      <c r="Z18" s="96">
        <f t="shared" si="13"/>
        <v>43055</v>
      </c>
      <c r="AA18" s="99" t="str">
        <f>IFERROR(IF(WEEKDAY(Z18,2)=1,INT((Z18-LOOKUP(Z18,DATE(YEAR(Z18)+{-1;0;1},1,3)-WEEKDAY(DATE(YEAR(Z18)+{-1;0;1},1,3))+2))/7)+1,""),"")</f>
        <v/>
      </c>
      <c r="AB18" s="97"/>
      <c r="AC18" s="98" t="str">
        <f t="shared" si="14"/>
        <v>SAM</v>
      </c>
      <c r="AD18" s="96">
        <f t="shared" si="15"/>
        <v>43085</v>
      </c>
      <c r="AE18" s="99" t="str">
        <f>IFERROR(IF(WEEKDAY(AD18,2)=1,INT((AD18-LOOKUP(AD18,DATE(YEAR(AD18)+{-1;0;1},1,3)-WEEKDAY(DATE(YEAR(AD18)+{-1;0;1},1,3))+2))/7)+1,""),"")</f>
        <v/>
      </c>
      <c r="AF18" s="97"/>
      <c r="AG18" s="98" t="str">
        <f t="shared" si="16"/>
        <v>MAR</v>
      </c>
      <c r="AH18" s="96">
        <f t="shared" si="17"/>
        <v>43116</v>
      </c>
      <c r="AI18" s="99" t="str">
        <f>IFERROR(IF(WEEKDAY(AH18,2)=1,INT((AH18-LOOKUP(AH18,DATE(YEAR(AH18)+{-1;0;1},1,3)-WEEKDAY(DATE(YEAR(AH18)+{-1;0;1},1,3))+2))/7)+1,""),"")</f>
        <v/>
      </c>
      <c r="AJ18" s="97"/>
      <c r="AK18" s="98" t="str">
        <f t="shared" si="18"/>
        <v>VEN</v>
      </c>
      <c r="AL18" s="96">
        <f t="shared" si="19"/>
        <v>43147</v>
      </c>
      <c r="AM18" s="99" t="str">
        <f>IFERROR(IF(WEEKDAY(AL18,2)=1,INT((AL18-LOOKUP(AL18,DATE(YEAR(AL18)+{-1;0;1},1,3)-WEEKDAY(DATE(YEAR(AL18)+{-1;0;1},1,3))+2))/7)+1,""),"")</f>
        <v/>
      </c>
      <c r="AN18" s="97"/>
      <c r="AO18" s="98" t="str">
        <f t="shared" si="20"/>
        <v>VEN</v>
      </c>
      <c r="AP18" s="96">
        <f t="shared" si="21"/>
        <v>43175</v>
      </c>
      <c r="AQ18" s="99" t="str">
        <f>IFERROR(IF(WEEKDAY(AP18,2)=1,INT((AP18-LOOKUP(AP18,DATE(YEAR(AP18)+{-1;0;1},1,3)-WEEKDAY(DATE(YEAR(AP18)+{-1;0;1},1,3))+2))/7)+1,""),"")</f>
        <v/>
      </c>
      <c r="AR18" s="97"/>
      <c r="AS18" s="98" t="str">
        <f t="shared" si="22"/>
        <v>LUN</v>
      </c>
      <c r="AT18" s="96">
        <f t="shared" si="23"/>
        <v>43206</v>
      </c>
      <c r="AU18" s="100">
        <f>IFERROR(IF(WEEKDAY(AT18,2)=1,INT((AT18-LOOKUP(AT18,DATE(YEAR(AT18)+{-1;0;1},1,3)-WEEKDAY(DATE(YEAR(AT18)+{-1;0;1},1,3))+2))/7)+1,""),"")</f>
        <v>16</v>
      </c>
    </row>
    <row r="19" spans="1:47" ht="27" customHeight="1">
      <c r="A19" s="95" t="str">
        <f t="shared" si="0"/>
        <v>MER</v>
      </c>
      <c r="B19" s="96">
        <f t="shared" si="1"/>
        <v>42872</v>
      </c>
      <c r="C19" s="99" t="str">
        <f>IFERROR(IF(WEEKDAY(B19,2)=1,INT((B19-LOOKUP(B19,DATE(YEAR(B19)+{-1;0;1},1,3)-WEEKDAY(DATE(YEAR(B19)+{-1;0;1},1,3))+2))/7)+1,""),"")</f>
        <v/>
      </c>
      <c r="D19" s="97"/>
      <c r="E19" s="98" t="str">
        <f t="shared" si="2"/>
        <v>SAM</v>
      </c>
      <c r="F19" s="96">
        <f t="shared" si="3"/>
        <v>42903</v>
      </c>
      <c r="G19" s="99" t="str">
        <f>IFERROR(IF(WEEKDAY(F19,2)=1,INT((F19-LOOKUP(F19,DATE(YEAR(F19)+{-1;0;1},1,3)-WEEKDAY(DATE(YEAR(F19)+{-1;0;1},1,3))+2))/7)+1,""),"")</f>
        <v/>
      </c>
      <c r="H19" s="97"/>
      <c r="I19" s="98" t="str">
        <f t="shared" si="4"/>
        <v>LUN</v>
      </c>
      <c r="J19" s="96">
        <f t="shared" si="5"/>
        <v>42933</v>
      </c>
      <c r="K19" s="99">
        <f>IFERROR(IF(WEEKDAY(J19,2)=1,INT((J19-LOOKUP(J19,DATE(YEAR(J19)+{-1;0;1},1,3)-WEEKDAY(DATE(YEAR(J19)+{-1;0;1},1,3))+2))/7)+1,""),"")</f>
        <v>29</v>
      </c>
      <c r="L19" s="97"/>
      <c r="M19" s="98" t="str">
        <f t="shared" si="6"/>
        <v>JEU</v>
      </c>
      <c r="N19" s="96">
        <f t="shared" si="7"/>
        <v>42964</v>
      </c>
      <c r="O19" s="99" t="str">
        <f>IFERROR(IF(WEEKDAY(N19,2)=1,INT((N19-LOOKUP(N19,DATE(YEAR(N19)+{-1;0;1},1,3)-WEEKDAY(DATE(YEAR(N19)+{-1;0;1},1,3))+2))/7)+1,""),"")</f>
        <v/>
      </c>
      <c r="P19" s="97"/>
      <c r="Q19" s="98" t="str">
        <f t="shared" si="8"/>
        <v>DIM</v>
      </c>
      <c r="R19" s="96">
        <f t="shared" si="9"/>
        <v>42995</v>
      </c>
      <c r="S19" s="99" t="str">
        <f>IFERROR(IF(WEEKDAY(R19,2)=1,INT((R19-LOOKUP(R19,DATE(YEAR(R19)+{-1;0;1},1,3)-WEEKDAY(DATE(YEAR(R19)+{-1;0;1},1,3))+2))/7)+1,""),"")</f>
        <v/>
      </c>
      <c r="T19" s="97"/>
      <c r="U19" s="98" t="str">
        <f t="shared" si="10"/>
        <v>MAR</v>
      </c>
      <c r="V19" s="96">
        <f t="shared" si="11"/>
        <v>43025</v>
      </c>
      <c r="W19" s="99" t="str">
        <f>IFERROR(IF(WEEKDAY(V19,2)=1,INT((V19-LOOKUP(V19,DATE(YEAR(V19)+{-1;0;1},1,3)-WEEKDAY(DATE(YEAR(V19)+{-1;0;1},1,3))+2))/7)+1,""),"")</f>
        <v/>
      </c>
      <c r="X19" s="97"/>
      <c r="Y19" s="98" t="str">
        <f t="shared" si="12"/>
        <v>VEN</v>
      </c>
      <c r="Z19" s="96">
        <f t="shared" si="13"/>
        <v>43056</v>
      </c>
      <c r="AA19" s="99" t="str">
        <f>IFERROR(IF(WEEKDAY(Z19,2)=1,INT((Z19-LOOKUP(Z19,DATE(YEAR(Z19)+{-1;0;1},1,3)-WEEKDAY(DATE(YEAR(Z19)+{-1;0;1},1,3))+2))/7)+1,""),"")</f>
        <v/>
      </c>
      <c r="AB19" s="97"/>
      <c r="AC19" s="98" t="str">
        <f t="shared" si="14"/>
        <v>DIM</v>
      </c>
      <c r="AD19" s="96">
        <f t="shared" si="15"/>
        <v>43086</v>
      </c>
      <c r="AE19" s="99" t="str">
        <f>IFERROR(IF(WEEKDAY(AD19,2)=1,INT((AD19-LOOKUP(AD19,DATE(YEAR(AD19)+{-1;0;1},1,3)-WEEKDAY(DATE(YEAR(AD19)+{-1;0;1},1,3))+2))/7)+1,""),"")</f>
        <v/>
      </c>
      <c r="AF19" s="97"/>
      <c r="AG19" s="98" t="str">
        <f t="shared" si="16"/>
        <v>MER</v>
      </c>
      <c r="AH19" s="96">
        <f t="shared" si="17"/>
        <v>43117</v>
      </c>
      <c r="AI19" s="99" t="str">
        <f>IFERROR(IF(WEEKDAY(AH19,2)=1,INT((AH19-LOOKUP(AH19,DATE(YEAR(AH19)+{-1;0;1},1,3)-WEEKDAY(DATE(YEAR(AH19)+{-1;0;1},1,3))+2))/7)+1,""),"")</f>
        <v/>
      </c>
      <c r="AJ19" s="97"/>
      <c r="AK19" s="98" t="str">
        <f t="shared" si="18"/>
        <v>SAM</v>
      </c>
      <c r="AL19" s="96">
        <f t="shared" si="19"/>
        <v>43148</v>
      </c>
      <c r="AM19" s="99" t="str">
        <f>IFERROR(IF(WEEKDAY(AL19,2)=1,INT((AL19-LOOKUP(AL19,DATE(YEAR(AL19)+{-1;0;1},1,3)-WEEKDAY(DATE(YEAR(AL19)+{-1;0;1},1,3))+2))/7)+1,""),"")</f>
        <v/>
      </c>
      <c r="AN19" s="97"/>
      <c r="AO19" s="98" t="str">
        <f t="shared" si="20"/>
        <v>SAM</v>
      </c>
      <c r="AP19" s="96">
        <f t="shared" si="21"/>
        <v>43176</v>
      </c>
      <c r="AQ19" s="99" t="str">
        <f>IFERROR(IF(WEEKDAY(AP19,2)=1,INT((AP19-LOOKUP(AP19,DATE(YEAR(AP19)+{-1;0;1},1,3)-WEEKDAY(DATE(YEAR(AP19)+{-1;0;1},1,3))+2))/7)+1,""),"")</f>
        <v/>
      </c>
      <c r="AR19" s="97"/>
      <c r="AS19" s="98" t="str">
        <f t="shared" si="22"/>
        <v>MAR</v>
      </c>
      <c r="AT19" s="96">
        <f t="shared" si="23"/>
        <v>43207</v>
      </c>
      <c r="AU19" s="100" t="str">
        <f>IFERROR(IF(WEEKDAY(AT19,2)=1,INT((AT19-LOOKUP(AT19,DATE(YEAR(AT19)+{-1;0;1},1,3)-WEEKDAY(DATE(YEAR(AT19)+{-1;0;1},1,3))+2))/7)+1,""),"")</f>
        <v/>
      </c>
    </row>
    <row r="20" spans="1:47" ht="27" customHeight="1">
      <c r="A20" s="95" t="str">
        <f t="shared" si="0"/>
        <v>JEU</v>
      </c>
      <c r="B20" s="96">
        <f t="shared" si="1"/>
        <v>42873</v>
      </c>
      <c r="C20" s="99" t="str">
        <f>IFERROR(IF(WEEKDAY(B20,2)=1,INT((B20-LOOKUP(B20,DATE(YEAR(B20)+{-1;0;1},1,3)-WEEKDAY(DATE(YEAR(B20)+{-1;0;1},1,3))+2))/7)+1,""),"")</f>
        <v/>
      </c>
      <c r="D20" s="97"/>
      <c r="E20" s="98" t="str">
        <f t="shared" si="2"/>
        <v>DIM</v>
      </c>
      <c r="F20" s="96">
        <f t="shared" si="3"/>
        <v>42904</v>
      </c>
      <c r="G20" s="99" t="str">
        <f>IFERROR(IF(WEEKDAY(F20,2)=1,INT((F20-LOOKUP(F20,DATE(YEAR(F20)+{-1;0;1},1,3)-WEEKDAY(DATE(YEAR(F20)+{-1;0;1},1,3))+2))/7)+1,""),"")</f>
        <v/>
      </c>
      <c r="H20" s="97"/>
      <c r="I20" s="98" t="str">
        <f t="shared" si="4"/>
        <v>MAR</v>
      </c>
      <c r="J20" s="96">
        <f t="shared" si="5"/>
        <v>42934</v>
      </c>
      <c r="K20" s="99" t="str">
        <f>IFERROR(IF(WEEKDAY(J20,2)=1,INT((J20-LOOKUP(J20,DATE(YEAR(J20)+{-1;0;1},1,3)-WEEKDAY(DATE(YEAR(J20)+{-1;0;1},1,3))+2))/7)+1,""),"")</f>
        <v/>
      </c>
      <c r="L20" s="97"/>
      <c r="M20" s="98" t="str">
        <f t="shared" si="6"/>
        <v>VEN</v>
      </c>
      <c r="N20" s="96">
        <f t="shared" si="7"/>
        <v>42965</v>
      </c>
      <c r="O20" s="99" t="str">
        <f>IFERROR(IF(WEEKDAY(N20,2)=1,INT((N20-LOOKUP(N20,DATE(YEAR(N20)+{-1;0;1},1,3)-WEEKDAY(DATE(YEAR(N20)+{-1;0;1},1,3))+2))/7)+1,""),"")</f>
        <v/>
      </c>
      <c r="P20" s="97"/>
      <c r="Q20" s="98" t="str">
        <f t="shared" si="8"/>
        <v>LUN</v>
      </c>
      <c r="R20" s="96">
        <f t="shared" si="9"/>
        <v>42996</v>
      </c>
      <c r="S20" s="99">
        <f>IFERROR(IF(WEEKDAY(R20,2)=1,INT((R20-LOOKUP(R20,DATE(YEAR(R20)+{-1;0;1},1,3)-WEEKDAY(DATE(YEAR(R20)+{-1;0;1},1,3))+2))/7)+1,""),"")</f>
        <v>38</v>
      </c>
      <c r="T20" s="97"/>
      <c r="U20" s="98" t="str">
        <f t="shared" si="10"/>
        <v>MER</v>
      </c>
      <c r="V20" s="96">
        <f t="shared" si="11"/>
        <v>43026</v>
      </c>
      <c r="W20" s="99" t="str">
        <f>IFERROR(IF(WEEKDAY(V20,2)=1,INT((V20-LOOKUP(V20,DATE(YEAR(V20)+{-1;0;1},1,3)-WEEKDAY(DATE(YEAR(V20)+{-1;0;1},1,3))+2))/7)+1,""),"")</f>
        <v/>
      </c>
      <c r="X20" s="97"/>
      <c r="Y20" s="98" t="str">
        <f t="shared" si="12"/>
        <v>SAM</v>
      </c>
      <c r="Z20" s="96">
        <f t="shared" si="13"/>
        <v>43057</v>
      </c>
      <c r="AA20" s="99" t="str">
        <f>IFERROR(IF(WEEKDAY(Z20,2)=1,INT((Z20-LOOKUP(Z20,DATE(YEAR(Z20)+{-1;0;1},1,3)-WEEKDAY(DATE(YEAR(Z20)+{-1;0;1},1,3))+2))/7)+1,""),"")</f>
        <v/>
      </c>
      <c r="AB20" s="97"/>
      <c r="AC20" s="98" t="str">
        <f t="shared" si="14"/>
        <v>LUN</v>
      </c>
      <c r="AD20" s="96">
        <f t="shared" si="15"/>
        <v>43087</v>
      </c>
      <c r="AE20" s="99">
        <f>IFERROR(IF(WEEKDAY(AD20,2)=1,INT((AD20-LOOKUP(AD20,DATE(YEAR(AD20)+{-1;0;1},1,3)-WEEKDAY(DATE(YEAR(AD20)+{-1;0;1},1,3))+2))/7)+1,""),"")</f>
        <v>51</v>
      </c>
      <c r="AF20" s="97"/>
      <c r="AG20" s="98" t="str">
        <f t="shared" si="16"/>
        <v>JEU</v>
      </c>
      <c r="AH20" s="96">
        <f t="shared" si="17"/>
        <v>43118</v>
      </c>
      <c r="AI20" s="99" t="str">
        <f>IFERROR(IF(WEEKDAY(AH20,2)=1,INT((AH20-LOOKUP(AH20,DATE(YEAR(AH20)+{-1;0;1},1,3)-WEEKDAY(DATE(YEAR(AH20)+{-1;0;1},1,3))+2))/7)+1,""),"")</f>
        <v/>
      </c>
      <c r="AJ20" s="97"/>
      <c r="AK20" s="98" t="str">
        <f t="shared" si="18"/>
        <v>DIM</v>
      </c>
      <c r="AL20" s="96">
        <f t="shared" si="19"/>
        <v>43149</v>
      </c>
      <c r="AM20" s="99" t="str">
        <f>IFERROR(IF(WEEKDAY(AL20,2)=1,INT((AL20-LOOKUP(AL20,DATE(YEAR(AL20)+{-1;0;1},1,3)-WEEKDAY(DATE(YEAR(AL20)+{-1;0;1},1,3))+2))/7)+1,""),"")</f>
        <v/>
      </c>
      <c r="AN20" s="97"/>
      <c r="AO20" s="98" t="str">
        <f t="shared" si="20"/>
        <v>DIM</v>
      </c>
      <c r="AP20" s="96">
        <f t="shared" si="21"/>
        <v>43177</v>
      </c>
      <c r="AQ20" s="99" t="str">
        <f>IFERROR(IF(WEEKDAY(AP20,2)=1,INT((AP20-LOOKUP(AP20,DATE(YEAR(AP20)+{-1;0;1},1,3)-WEEKDAY(DATE(YEAR(AP20)+{-1;0;1},1,3))+2))/7)+1,""),"")</f>
        <v/>
      </c>
      <c r="AR20" s="97"/>
      <c r="AS20" s="98" t="str">
        <f t="shared" si="22"/>
        <v>MER</v>
      </c>
      <c r="AT20" s="96">
        <f t="shared" si="23"/>
        <v>43208</v>
      </c>
      <c r="AU20" s="100" t="str">
        <f>IFERROR(IF(WEEKDAY(AT20,2)=1,INT((AT20-LOOKUP(AT20,DATE(YEAR(AT20)+{-1;0;1},1,3)-WEEKDAY(DATE(YEAR(AT20)+{-1;0;1},1,3))+2))/7)+1,""),"")</f>
        <v/>
      </c>
    </row>
    <row r="21" spans="1:47" ht="27" customHeight="1">
      <c r="A21" s="95" t="str">
        <f t="shared" si="0"/>
        <v>VEN</v>
      </c>
      <c r="B21" s="96">
        <f t="shared" si="1"/>
        <v>42874</v>
      </c>
      <c r="C21" s="99" t="str">
        <f>IFERROR(IF(WEEKDAY(B21,2)=1,INT((B21-LOOKUP(B21,DATE(YEAR(B21)+{-1;0;1},1,3)-WEEKDAY(DATE(YEAR(B21)+{-1;0;1},1,3))+2))/7)+1,""),"")</f>
        <v/>
      </c>
      <c r="D21" s="97"/>
      <c r="E21" s="98" t="str">
        <f t="shared" si="2"/>
        <v>LUN</v>
      </c>
      <c r="F21" s="96">
        <f t="shared" si="3"/>
        <v>42905</v>
      </c>
      <c r="G21" s="99">
        <f>IFERROR(IF(WEEKDAY(F21,2)=1,INT((F21-LOOKUP(F21,DATE(YEAR(F21)+{-1;0;1},1,3)-WEEKDAY(DATE(YEAR(F21)+{-1;0;1},1,3))+2))/7)+1,""),"")</f>
        <v>25</v>
      </c>
      <c r="H21" s="97"/>
      <c r="I21" s="98" t="str">
        <f t="shared" si="4"/>
        <v>MER</v>
      </c>
      <c r="J21" s="96">
        <f t="shared" si="5"/>
        <v>42935</v>
      </c>
      <c r="K21" s="99" t="str">
        <f>IFERROR(IF(WEEKDAY(J21,2)=1,INT((J21-LOOKUP(J21,DATE(YEAR(J21)+{-1;0;1},1,3)-WEEKDAY(DATE(YEAR(J21)+{-1;0;1},1,3))+2))/7)+1,""),"")</f>
        <v/>
      </c>
      <c r="L21" s="97"/>
      <c r="M21" s="98" t="str">
        <f t="shared" si="6"/>
        <v>SAM</v>
      </c>
      <c r="N21" s="96">
        <f t="shared" si="7"/>
        <v>42966</v>
      </c>
      <c r="O21" s="99" t="str">
        <f>IFERROR(IF(WEEKDAY(N21,2)=1,INT((N21-LOOKUP(N21,DATE(YEAR(N21)+{-1;0;1},1,3)-WEEKDAY(DATE(YEAR(N21)+{-1;0;1},1,3))+2))/7)+1,""),"")</f>
        <v/>
      </c>
      <c r="P21" s="97"/>
      <c r="Q21" s="98" t="str">
        <f t="shared" si="8"/>
        <v>MAR</v>
      </c>
      <c r="R21" s="96">
        <f t="shared" si="9"/>
        <v>42997</v>
      </c>
      <c r="S21" s="99" t="str">
        <f>IFERROR(IF(WEEKDAY(R21,2)=1,INT((R21-LOOKUP(R21,DATE(YEAR(R21)+{-1;0;1},1,3)-WEEKDAY(DATE(YEAR(R21)+{-1;0;1},1,3))+2))/7)+1,""),"")</f>
        <v/>
      </c>
      <c r="T21" s="97"/>
      <c r="U21" s="98" t="str">
        <f t="shared" si="10"/>
        <v>JEU</v>
      </c>
      <c r="V21" s="96">
        <f t="shared" si="11"/>
        <v>43027</v>
      </c>
      <c r="W21" s="99" t="str">
        <f>IFERROR(IF(WEEKDAY(V21,2)=1,INT((V21-LOOKUP(V21,DATE(YEAR(V21)+{-1;0;1},1,3)-WEEKDAY(DATE(YEAR(V21)+{-1;0;1},1,3))+2))/7)+1,""),"")</f>
        <v/>
      </c>
      <c r="X21" s="97"/>
      <c r="Y21" s="98" t="str">
        <f t="shared" si="12"/>
        <v>DIM</v>
      </c>
      <c r="Z21" s="96">
        <f t="shared" si="13"/>
        <v>43058</v>
      </c>
      <c r="AA21" s="99" t="str">
        <f>IFERROR(IF(WEEKDAY(Z21,2)=1,INT((Z21-LOOKUP(Z21,DATE(YEAR(Z21)+{-1;0;1},1,3)-WEEKDAY(DATE(YEAR(Z21)+{-1;0;1},1,3))+2))/7)+1,""),"")</f>
        <v/>
      </c>
      <c r="AB21" s="97"/>
      <c r="AC21" s="98" t="str">
        <f t="shared" si="14"/>
        <v>MAR</v>
      </c>
      <c r="AD21" s="96">
        <f t="shared" si="15"/>
        <v>43088</v>
      </c>
      <c r="AE21" s="99" t="str">
        <f>IFERROR(IF(WEEKDAY(AD21,2)=1,INT((AD21-LOOKUP(AD21,DATE(YEAR(AD21)+{-1;0;1},1,3)-WEEKDAY(DATE(YEAR(AD21)+{-1;0;1},1,3))+2))/7)+1,""),"")</f>
        <v/>
      </c>
      <c r="AF21" s="97"/>
      <c r="AG21" s="98" t="str">
        <f t="shared" si="16"/>
        <v>VEN</v>
      </c>
      <c r="AH21" s="96">
        <f t="shared" si="17"/>
        <v>43119</v>
      </c>
      <c r="AI21" s="99" t="str">
        <f>IFERROR(IF(WEEKDAY(AH21,2)=1,INT((AH21-LOOKUP(AH21,DATE(YEAR(AH21)+{-1;0;1},1,3)-WEEKDAY(DATE(YEAR(AH21)+{-1;0;1},1,3))+2))/7)+1,""),"")</f>
        <v/>
      </c>
      <c r="AJ21" s="97"/>
      <c r="AK21" s="98" t="str">
        <f t="shared" si="18"/>
        <v>LUN</v>
      </c>
      <c r="AL21" s="96">
        <f t="shared" si="19"/>
        <v>43150</v>
      </c>
      <c r="AM21" s="99">
        <f>IFERROR(IF(WEEKDAY(AL21,2)=1,INT((AL21-LOOKUP(AL21,DATE(YEAR(AL21)+{-1;0;1},1,3)-WEEKDAY(DATE(YEAR(AL21)+{-1;0;1},1,3))+2))/7)+1,""),"")</f>
        <v>8</v>
      </c>
      <c r="AN21" s="97"/>
      <c r="AO21" s="98" t="str">
        <f t="shared" si="20"/>
        <v>LUN</v>
      </c>
      <c r="AP21" s="96">
        <f t="shared" si="21"/>
        <v>43178</v>
      </c>
      <c r="AQ21" s="99">
        <f>IFERROR(IF(WEEKDAY(AP21,2)=1,INT((AP21-LOOKUP(AP21,DATE(YEAR(AP21)+{-1;0;1},1,3)-WEEKDAY(DATE(YEAR(AP21)+{-1;0;1},1,3))+2))/7)+1,""),"")</f>
        <v>12</v>
      </c>
      <c r="AR21" s="97"/>
      <c r="AS21" s="98" t="str">
        <f t="shared" si="22"/>
        <v>JEU</v>
      </c>
      <c r="AT21" s="96">
        <f t="shared" si="23"/>
        <v>43209</v>
      </c>
      <c r="AU21" s="100" t="str">
        <f>IFERROR(IF(WEEKDAY(AT21,2)=1,INT((AT21-LOOKUP(AT21,DATE(YEAR(AT21)+{-1;0;1},1,3)-WEEKDAY(DATE(YEAR(AT21)+{-1;0;1},1,3))+2))/7)+1,""),"")</f>
        <v/>
      </c>
    </row>
    <row r="22" spans="1:47" ht="27" customHeight="1">
      <c r="A22" s="95" t="str">
        <f t="shared" si="0"/>
        <v>SAM</v>
      </c>
      <c r="B22" s="96">
        <f t="shared" si="1"/>
        <v>42875</v>
      </c>
      <c r="C22" s="99" t="str">
        <f>IFERROR(IF(WEEKDAY(B22,2)=1,INT((B22-LOOKUP(B22,DATE(YEAR(B22)+{-1;0;1},1,3)-WEEKDAY(DATE(YEAR(B22)+{-1;0;1},1,3))+2))/7)+1,""),"")</f>
        <v/>
      </c>
      <c r="D22" s="97"/>
      <c r="E22" s="98" t="str">
        <f t="shared" si="2"/>
        <v>MAR</v>
      </c>
      <c r="F22" s="96">
        <f t="shared" si="3"/>
        <v>42906</v>
      </c>
      <c r="G22" s="99" t="str">
        <f>IFERROR(IF(WEEKDAY(F22,2)=1,INT((F22-LOOKUP(F22,DATE(YEAR(F22)+{-1;0;1},1,3)-WEEKDAY(DATE(YEAR(F22)+{-1;0;1},1,3))+2))/7)+1,""),"")</f>
        <v/>
      </c>
      <c r="H22" s="97"/>
      <c r="I22" s="98" t="str">
        <f t="shared" si="4"/>
        <v>JEU</v>
      </c>
      <c r="J22" s="96">
        <f t="shared" si="5"/>
        <v>42936</v>
      </c>
      <c r="K22" s="99" t="str">
        <f>IFERROR(IF(WEEKDAY(J22,2)=1,INT((J22-LOOKUP(J22,DATE(YEAR(J22)+{-1;0;1},1,3)-WEEKDAY(DATE(YEAR(J22)+{-1;0;1},1,3))+2))/7)+1,""),"")</f>
        <v/>
      </c>
      <c r="L22" s="97"/>
      <c r="M22" s="98" t="str">
        <f t="shared" si="6"/>
        <v>DIM</v>
      </c>
      <c r="N22" s="96">
        <f t="shared" si="7"/>
        <v>42967</v>
      </c>
      <c r="O22" s="99" t="str">
        <f>IFERROR(IF(WEEKDAY(N22,2)=1,INT((N22-LOOKUP(N22,DATE(YEAR(N22)+{-1;0;1},1,3)-WEEKDAY(DATE(YEAR(N22)+{-1;0;1},1,3))+2))/7)+1,""),"")</f>
        <v/>
      </c>
      <c r="P22" s="97"/>
      <c r="Q22" s="98" t="str">
        <f t="shared" si="8"/>
        <v>MER</v>
      </c>
      <c r="R22" s="96">
        <f t="shared" si="9"/>
        <v>42998</v>
      </c>
      <c r="S22" s="99" t="str">
        <f>IFERROR(IF(WEEKDAY(R22,2)=1,INT((R22-LOOKUP(R22,DATE(YEAR(R22)+{-1;0;1},1,3)-WEEKDAY(DATE(YEAR(R22)+{-1;0;1},1,3))+2))/7)+1,""),"")</f>
        <v/>
      </c>
      <c r="T22" s="97"/>
      <c r="U22" s="98" t="str">
        <f t="shared" si="10"/>
        <v>VEN</v>
      </c>
      <c r="V22" s="96">
        <f t="shared" si="11"/>
        <v>43028</v>
      </c>
      <c r="W22" s="99" t="str">
        <f>IFERROR(IF(WEEKDAY(V22,2)=1,INT((V22-LOOKUP(V22,DATE(YEAR(V22)+{-1;0;1},1,3)-WEEKDAY(DATE(YEAR(V22)+{-1;0;1},1,3))+2))/7)+1,""),"")</f>
        <v/>
      </c>
      <c r="X22" s="97"/>
      <c r="Y22" s="98" t="str">
        <f t="shared" si="12"/>
        <v>LUN</v>
      </c>
      <c r="Z22" s="96">
        <f t="shared" si="13"/>
        <v>43059</v>
      </c>
      <c r="AA22" s="99">
        <f>IFERROR(IF(WEEKDAY(Z22,2)=1,INT((Z22-LOOKUP(Z22,DATE(YEAR(Z22)+{-1;0;1},1,3)-WEEKDAY(DATE(YEAR(Z22)+{-1;0;1},1,3))+2))/7)+1,""),"")</f>
        <v>47</v>
      </c>
      <c r="AB22" s="97"/>
      <c r="AC22" s="98" t="str">
        <f t="shared" si="14"/>
        <v>MER</v>
      </c>
      <c r="AD22" s="96">
        <f t="shared" si="15"/>
        <v>43089</v>
      </c>
      <c r="AE22" s="99" t="str">
        <f>IFERROR(IF(WEEKDAY(AD22,2)=1,INT((AD22-LOOKUP(AD22,DATE(YEAR(AD22)+{-1;0;1},1,3)-WEEKDAY(DATE(YEAR(AD22)+{-1;0;1},1,3))+2))/7)+1,""),"")</f>
        <v/>
      </c>
      <c r="AF22" s="97"/>
      <c r="AG22" s="98" t="str">
        <f t="shared" si="16"/>
        <v>SAM</v>
      </c>
      <c r="AH22" s="96">
        <f t="shared" si="17"/>
        <v>43120</v>
      </c>
      <c r="AI22" s="99" t="str">
        <f>IFERROR(IF(WEEKDAY(AH22,2)=1,INT((AH22-LOOKUP(AH22,DATE(YEAR(AH22)+{-1;0;1},1,3)-WEEKDAY(DATE(YEAR(AH22)+{-1;0;1},1,3))+2))/7)+1,""),"")</f>
        <v/>
      </c>
      <c r="AJ22" s="97"/>
      <c r="AK22" s="98" t="str">
        <f t="shared" si="18"/>
        <v>MAR</v>
      </c>
      <c r="AL22" s="96">
        <f t="shared" si="19"/>
        <v>43151</v>
      </c>
      <c r="AM22" s="99" t="str">
        <f>IFERROR(IF(WEEKDAY(AL22,2)=1,INT((AL22-LOOKUP(AL22,DATE(YEAR(AL22)+{-1;0;1},1,3)-WEEKDAY(DATE(YEAR(AL22)+{-1;0;1},1,3))+2))/7)+1,""),"")</f>
        <v/>
      </c>
      <c r="AN22" s="97"/>
      <c r="AO22" s="98" t="str">
        <f t="shared" si="20"/>
        <v>MAR</v>
      </c>
      <c r="AP22" s="96">
        <f t="shared" si="21"/>
        <v>43179</v>
      </c>
      <c r="AQ22" s="99" t="str">
        <f>IFERROR(IF(WEEKDAY(AP22,2)=1,INT((AP22-LOOKUP(AP22,DATE(YEAR(AP22)+{-1;0;1},1,3)-WEEKDAY(DATE(YEAR(AP22)+{-1;0;1},1,3))+2))/7)+1,""),"")</f>
        <v/>
      </c>
      <c r="AR22" s="97"/>
      <c r="AS22" s="98" t="str">
        <f t="shared" si="22"/>
        <v>VEN</v>
      </c>
      <c r="AT22" s="96">
        <f t="shared" si="23"/>
        <v>43210</v>
      </c>
      <c r="AU22" s="100" t="str">
        <f>IFERROR(IF(WEEKDAY(AT22,2)=1,INT((AT22-LOOKUP(AT22,DATE(YEAR(AT22)+{-1;0;1},1,3)-WEEKDAY(DATE(YEAR(AT22)+{-1;0;1},1,3))+2))/7)+1,""),"")</f>
        <v/>
      </c>
    </row>
    <row r="23" spans="1:47" ht="27" customHeight="1">
      <c r="A23" s="95" t="str">
        <f t="shared" si="0"/>
        <v>DIM</v>
      </c>
      <c r="B23" s="96">
        <f t="shared" si="1"/>
        <v>42876</v>
      </c>
      <c r="C23" s="99" t="str">
        <f>IFERROR(IF(WEEKDAY(B23,2)=1,INT((B23-LOOKUP(B23,DATE(YEAR(B23)+{-1;0;1},1,3)-WEEKDAY(DATE(YEAR(B23)+{-1;0;1},1,3))+2))/7)+1,""),"")</f>
        <v/>
      </c>
      <c r="D23" s="97"/>
      <c r="E23" s="98" t="str">
        <f t="shared" si="2"/>
        <v>MER</v>
      </c>
      <c r="F23" s="96">
        <f t="shared" si="3"/>
        <v>42907</v>
      </c>
      <c r="G23" s="99" t="str">
        <f>IFERROR(IF(WEEKDAY(F23,2)=1,INT((F23-LOOKUP(F23,DATE(YEAR(F23)+{-1;0;1},1,3)-WEEKDAY(DATE(YEAR(F23)+{-1;0;1},1,3))+2))/7)+1,""),"")</f>
        <v/>
      </c>
      <c r="H23" s="97"/>
      <c r="I23" s="98" t="str">
        <f t="shared" si="4"/>
        <v>VEN</v>
      </c>
      <c r="J23" s="96">
        <f t="shared" si="5"/>
        <v>42937</v>
      </c>
      <c r="K23" s="99" t="str">
        <f>IFERROR(IF(WEEKDAY(J23,2)=1,INT((J23-LOOKUP(J23,DATE(YEAR(J23)+{-1;0;1},1,3)-WEEKDAY(DATE(YEAR(J23)+{-1;0;1},1,3))+2))/7)+1,""),"")</f>
        <v/>
      </c>
      <c r="L23" s="97"/>
      <c r="M23" s="98" t="str">
        <f t="shared" si="6"/>
        <v>LUN</v>
      </c>
      <c r="N23" s="96">
        <f t="shared" si="7"/>
        <v>42968</v>
      </c>
      <c r="O23" s="99">
        <f>IFERROR(IF(WEEKDAY(N23,2)=1,INT((N23-LOOKUP(N23,DATE(YEAR(N23)+{-1;0;1},1,3)-WEEKDAY(DATE(YEAR(N23)+{-1;0;1},1,3))+2))/7)+1,""),"")</f>
        <v>34</v>
      </c>
      <c r="P23" s="97"/>
      <c r="Q23" s="98" t="str">
        <f t="shared" si="8"/>
        <v>JEU</v>
      </c>
      <c r="R23" s="96">
        <f t="shared" si="9"/>
        <v>42999</v>
      </c>
      <c r="S23" s="99" t="str">
        <f>IFERROR(IF(WEEKDAY(R23,2)=1,INT((R23-LOOKUP(R23,DATE(YEAR(R23)+{-1;0;1},1,3)-WEEKDAY(DATE(YEAR(R23)+{-1;0;1},1,3))+2))/7)+1,""),"")</f>
        <v/>
      </c>
      <c r="T23" s="97"/>
      <c r="U23" s="98" t="str">
        <f t="shared" si="10"/>
        <v>SAM</v>
      </c>
      <c r="V23" s="96">
        <f t="shared" si="11"/>
        <v>43029</v>
      </c>
      <c r="W23" s="99" t="str">
        <f>IFERROR(IF(WEEKDAY(V23,2)=1,INT((V23-LOOKUP(V23,DATE(YEAR(V23)+{-1;0;1},1,3)-WEEKDAY(DATE(YEAR(V23)+{-1;0;1},1,3))+2))/7)+1,""),"")</f>
        <v/>
      </c>
      <c r="X23" s="97"/>
      <c r="Y23" s="98" t="str">
        <f t="shared" si="12"/>
        <v>MAR</v>
      </c>
      <c r="Z23" s="96">
        <f t="shared" si="13"/>
        <v>43060</v>
      </c>
      <c r="AA23" s="99" t="str">
        <f>IFERROR(IF(WEEKDAY(Z23,2)=1,INT((Z23-LOOKUP(Z23,DATE(YEAR(Z23)+{-1;0;1},1,3)-WEEKDAY(DATE(YEAR(Z23)+{-1;0;1},1,3))+2))/7)+1,""),"")</f>
        <v/>
      </c>
      <c r="AB23" s="97"/>
      <c r="AC23" s="98" t="str">
        <f t="shared" si="14"/>
        <v>JEU</v>
      </c>
      <c r="AD23" s="96">
        <f t="shared" si="15"/>
        <v>43090</v>
      </c>
      <c r="AE23" s="99" t="str">
        <f>IFERROR(IF(WEEKDAY(AD23,2)=1,INT((AD23-LOOKUP(AD23,DATE(YEAR(AD23)+{-1;0;1},1,3)-WEEKDAY(DATE(YEAR(AD23)+{-1;0;1},1,3))+2))/7)+1,""),"")</f>
        <v/>
      </c>
      <c r="AF23" s="97"/>
      <c r="AG23" s="98" t="str">
        <f t="shared" si="16"/>
        <v>DIM</v>
      </c>
      <c r="AH23" s="96">
        <f t="shared" si="17"/>
        <v>43121</v>
      </c>
      <c r="AI23" s="99" t="str">
        <f>IFERROR(IF(WEEKDAY(AH23,2)=1,INT((AH23-LOOKUP(AH23,DATE(YEAR(AH23)+{-1;0;1},1,3)-WEEKDAY(DATE(YEAR(AH23)+{-1;0;1},1,3))+2))/7)+1,""),"")</f>
        <v/>
      </c>
      <c r="AJ23" s="97"/>
      <c r="AK23" s="98" t="str">
        <f t="shared" si="18"/>
        <v>MER</v>
      </c>
      <c r="AL23" s="96">
        <f t="shared" si="19"/>
        <v>43152</v>
      </c>
      <c r="AM23" s="99" t="str">
        <f>IFERROR(IF(WEEKDAY(AL23,2)=1,INT((AL23-LOOKUP(AL23,DATE(YEAR(AL23)+{-1;0;1},1,3)-WEEKDAY(DATE(YEAR(AL23)+{-1;0;1},1,3))+2))/7)+1,""),"")</f>
        <v/>
      </c>
      <c r="AN23" s="97"/>
      <c r="AO23" s="98" t="str">
        <f t="shared" si="20"/>
        <v>MER</v>
      </c>
      <c r="AP23" s="96">
        <f t="shared" si="21"/>
        <v>43180</v>
      </c>
      <c r="AQ23" s="99" t="str">
        <f>IFERROR(IF(WEEKDAY(AP23,2)=1,INT((AP23-LOOKUP(AP23,DATE(YEAR(AP23)+{-1;0;1},1,3)-WEEKDAY(DATE(YEAR(AP23)+{-1;0;1},1,3))+2))/7)+1,""),"")</f>
        <v/>
      </c>
      <c r="AR23" s="97"/>
      <c r="AS23" s="98" t="str">
        <f t="shared" si="22"/>
        <v>SAM</v>
      </c>
      <c r="AT23" s="96">
        <f t="shared" si="23"/>
        <v>43211</v>
      </c>
      <c r="AU23" s="100" t="str">
        <f>IFERROR(IF(WEEKDAY(AT23,2)=1,INT((AT23-LOOKUP(AT23,DATE(YEAR(AT23)+{-1;0;1},1,3)-WEEKDAY(DATE(YEAR(AT23)+{-1;0;1},1,3))+2))/7)+1,""),"")</f>
        <v/>
      </c>
    </row>
    <row r="24" spans="1:47" ht="27" customHeight="1">
      <c r="A24" s="95" t="str">
        <f t="shared" si="0"/>
        <v>LUN</v>
      </c>
      <c r="B24" s="96">
        <f t="shared" si="1"/>
        <v>42877</v>
      </c>
      <c r="C24" s="99">
        <f>IFERROR(IF(WEEKDAY(B24,2)=1,INT((B24-LOOKUP(B24,DATE(YEAR(B24)+{-1;0;1},1,3)-WEEKDAY(DATE(YEAR(B24)+{-1;0;1},1,3))+2))/7)+1,""),"")</f>
        <v>21</v>
      </c>
      <c r="D24" s="97"/>
      <c r="E24" s="98" t="str">
        <f t="shared" si="2"/>
        <v>JEU</v>
      </c>
      <c r="F24" s="96">
        <f t="shared" si="3"/>
        <v>42908</v>
      </c>
      <c r="G24" s="99" t="str">
        <f>IFERROR(IF(WEEKDAY(F24,2)=1,INT((F24-LOOKUP(F24,DATE(YEAR(F24)+{-1;0;1},1,3)-WEEKDAY(DATE(YEAR(F24)+{-1;0;1},1,3))+2))/7)+1,""),"")</f>
        <v/>
      </c>
      <c r="H24" s="97"/>
      <c r="I24" s="98" t="str">
        <f t="shared" si="4"/>
        <v>SAM</v>
      </c>
      <c r="J24" s="96">
        <f t="shared" si="5"/>
        <v>42938</v>
      </c>
      <c r="K24" s="99" t="str">
        <f>IFERROR(IF(WEEKDAY(J24,2)=1,INT((J24-LOOKUP(J24,DATE(YEAR(J24)+{-1;0;1},1,3)-WEEKDAY(DATE(YEAR(J24)+{-1;0;1},1,3))+2))/7)+1,""),"")</f>
        <v/>
      </c>
      <c r="L24" s="97"/>
      <c r="M24" s="98" t="str">
        <f t="shared" si="6"/>
        <v>MAR</v>
      </c>
      <c r="N24" s="96">
        <f t="shared" si="7"/>
        <v>42969</v>
      </c>
      <c r="O24" s="99" t="str">
        <f>IFERROR(IF(WEEKDAY(N24,2)=1,INT((N24-LOOKUP(N24,DATE(YEAR(N24)+{-1;0;1},1,3)-WEEKDAY(DATE(YEAR(N24)+{-1;0;1},1,3))+2))/7)+1,""),"")</f>
        <v/>
      </c>
      <c r="P24" s="97"/>
      <c r="Q24" s="98" t="str">
        <f t="shared" si="8"/>
        <v>VEN</v>
      </c>
      <c r="R24" s="96">
        <f t="shared" si="9"/>
        <v>43000</v>
      </c>
      <c r="S24" s="99" t="str">
        <f>IFERROR(IF(WEEKDAY(R24,2)=1,INT((R24-LOOKUP(R24,DATE(YEAR(R24)+{-1;0;1},1,3)-WEEKDAY(DATE(YEAR(R24)+{-1;0;1},1,3))+2))/7)+1,""),"")</f>
        <v/>
      </c>
      <c r="T24" s="97"/>
      <c r="U24" s="98" t="str">
        <f t="shared" si="10"/>
        <v>DIM</v>
      </c>
      <c r="V24" s="96">
        <f t="shared" si="11"/>
        <v>43030</v>
      </c>
      <c r="W24" s="99" t="str">
        <f>IFERROR(IF(WEEKDAY(V24,2)=1,INT((V24-LOOKUP(V24,DATE(YEAR(V24)+{-1;0;1},1,3)-WEEKDAY(DATE(YEAR(V24)+{-1;0;1},1,3))+2))/7)+1,""),"")</f>
        <v/>
      </c>
      <c r="X24" s="97"/>
      <c r="Y24" s="98" t="str">
        <f t="shared" si="12"/>
        <v>MER</v>
      </c>
      <c r="Z24" s="96">
        <f t="shared" si="13"/>
        <v>43061</v>
      </c>
      <c r="AA24" s="99" t="str">
        <f>IFERROR(IF(WEEKDAY(Z24,2)=1,INT((Z24-LOOKUP(Z24,DATE(YEAR(Z24)+{-1;0;1},1,3)-WEEKDAY(DATE(YEAR(Z24)+{-1;0;1},1,3))+2))/7)+1,""),"")</f>
        <v/>
      </c>
      <c r="AB24" s="97"/>
      <c r="AC24" s="98" t="str">
        <f t="shared" si="14"/>
        <v>VEN</v>
      </c>
      <c r="AD24" s="96">
        <f t="shared" si="15"/>
        <v>43091</v>
      </c>
      <c r="AE24" s="99" t="str">
        <f>IFERROR(IF(WEEKDAY(AD24,2)=1,INT((AD24-LOOKUP(AD24,DATE(YEAR(AD24)+{-1;0;1},1,3)-WEEKDAY(DATE(YEAR(AD24)+{-1;0;1},1,3))+2))/7)+1,""),"")</f>
        <v/>
      </c>
      <c r="AF24" s="97"/>
      <c r="AG24" s="98" t="str">
        <f t="shared" si="16"/>
        <v>LUN</v>
      </c>
      <c r="AH24" s="96">
        <f t="shared" si="17"/>
        <v>43122</v>
      </c>
      <c r="AI24" s="99">
        <f>IFERROR(IF(WEEKDAY(AH24,2)=1,INT((AH24-LOOKUP(AH24,DATE(YEAR(AH24)+{-1;0;1},1,3)-WEEKDAY(DATE(YEAR(AH24)+{-1;0;1},1,3))+2))/7)+1,""),"")</f>
        <v>4</v>
      </c>
      <c r="AJ24" s="97"/>
      <c r="AK24" s="98" t="str">
        <f t="shared" si="18"/>
        <v>JEU</v>
      </c>
      <c r="AL24" s="96">
        <f t="shared" si="19"/>
        <v>43153</v>
      </c>
      <c r="AM24" s="99" t="str">
        <f>IFERROR(IF(WEEKDAY(AL24,2)=1,INT((AL24-LOOKUP(AL24,DATE(YEAR(AL24)+{-1;0;1},1,3)-WEEKDAY(DATE(YEAR(AL24)+{-1;0;1},1,3))+2))/7)+1,""),"")</f>
        <v/>
      </c>
      <c r="AN24" s="97"/>
      <c r="AO24" s="98" t="str">
        <f t="shared" si="20"/>
        <v>JEU</v>
      </c>
      <c r="AP24" s="96">
        <f t="shared" si="21"/>
        <v>43181</v>
      </c>
      <c r="AQ24" s="99" t="str">
        <f>IFERROR(IF(WEEKDAY(AP24,2)=1,INT((AP24-LOOKUP(AP24,DATE(YEAR(AP24)+{-1;0;1},1,3)-WEEKDAY(DATE(YEAR(AP24)+{-1;0;1},1,3))+2))/7)+1,""),"")</f>
        <v/>
      </c>
      <c r="AR24" s="97"/>
      <c r="AS24" s="98" t="str">
        <f t="shared" si="22"/>
        <v>DIM</v>
      </c>
      <c r="AT24" s="96">
        <f t="shared" si="23"/>
        <v>43212</v>
      </c>
      <c r="AU24" s="100" t="str">
        <f>IFERROR(IF(WEEKDAY(AT24,2)=1,INT((AT24-LOOKUP(AT24,DATE(YEAR(AT24)+{-1;0;1},1,3)-WEEKDAY(DATE(YEAR(AT24)+{-1;0;1},1,3))+2))/7)+1,""),"")</f>
        <v/>
      </c>
    </row>
    <row r="25" spans="1:47" ht="27" customHeight="1">
      <c r="A25" s="95" t="str">
        <f t="shared" si="0"/>
        <v>MAR</v>
      </c>
      <c r="B25" s="96">
        <f t="shared" si="1"/>
        <v>42878</v>
      </c>
      <c r="C25" s="99" t="str">
        <f>IFERROR(IF(WEEKDAY(B25,2)=1,INT((B25-LOOKUP(B25,DATE(YEAR(B25)+{-1;0;1},1,3)-WEEKDAY(DATE(YEAR(B25)+{-1;0;1},1,3))+2))/7)+1,""),"")</f>
        <v/>
      </c>
      <c r="D25" s="97"/>
      <c r="E25" s="98" t="str">
        <f t="shared" si="2"/>
        <v>VEN</v>
      </c>
      <c r="F25" s="96">
        <f t="shared" si="3"/>
        <v>42909</v>
      </c>
      <c r="G25" s="99" t="str">
        <f>IFERROR(IF(WEEKDAY(F25,2)=1,INT((F25-LOOKUP(F25,DATE(YEAR(F25)+{-1;0;1},1,3)-WEEKDAY(DATE(YEAR(F25)+{-1;0;1},1,3))+2))/7)+1,""),"")</f>
        <v/>
      </c>
      <c r="H25" s="97"/>
      <c r="I25" s="98" t="str">
        <f t="shared" si="4"/>
        <v>DIM</v>
      </c>
      <c r="J25" s="96">
        <f t="shared" si="5"/>
        <v>42939</v>
      </c>
      <c r="K25" s="99" t="str">
        <f>IFERROR(IF(WEEKDAY(J25,2)=1,INT((J25-LOOKUP(J25,DATE(YEAR(J25)+{-1;0;1},1,3)-WEEKDAY(DATE(YEAR(J25)+{-1;0;1},1,3))+2))/7)+1,""),"")</f>
        <v/>
      </c>
      <c r="L25" s="97"/>
      <c r="M25" s="98" t="str">
        <f t="shared" si="6"/>
        <v>MER</v>
      </c>
      <c r="N25" s="96">
        <f t="shared" si="7"/>
        <v>42970</v>
      </c>
      <c r="O25" s="99" t="str">
        <f>IFERROR(IF(WEEKDAY(N25,2)=1,INT((N25-LOOKUP(N25,DATE(YEAR(N25)+{-1;0;1},1,3)-WEEKDAY(DATE(YEAR(N25)+{-1;0;1},1,3))+2))/7)+1,""),"")</f>
        <v/>
      </c>
      <c r="P25" s="97"/>
      <c r="Q25" s="98" t="str">
        <f t="shared" si="8"/>
        <v>SAM</v>
      </c>
      <c r="R25" s="96">
        <f t="shared" si="9"/>
        <v>43001</v>
      </c>
      <c r="S25" s="99" t="str">
        <f>IFERROR(IF(WEEKDAY(R25,2)=1,INT((R25-LOOKUP(R25,DATE(YEAR(R25)+{-1;0;1},1,3)-WEEKDAY(DATE(YEAR(R25)+{-1;0;1},1,3))+2))/7)+1,""),"")</f>
        <v/>
      </c>
      <c r="T25" s="97"/>
      <c r="U25" s="98" t="str">
        <f t="shared" si="10"/>
        <v>LUN</v>
      </c>
      <c r="V25" s="96">
        <f t="shared" si="11"/>
        <v>43031</v>
      </c>
      <c r="W25" s="99">
        <f>IFERROR(IF(WEEKDAY(V25,2)=1,INT((V25-LOOKUP(V25,DATE(YEAR(V25)+{-1;0;1},1,3)-WEEKDAY(DATE(YEAR(V25)+{-1;0;1},1,3))+2))/7)+1,""),"")</f>
        <v>43</v>
      </c>
      <c r="X25" s="97"/>
      <c r="Y25" s="98" t="str">
        <f t="shared" si="12"/>
        <v>JEU</v>
      </c>
      <c r="Z25" s="96">
        <f t="shared" si="13"/>
        <v>43062</v>
      </c>
      <c r="AA25" s="99" t="str">
        <f>IFERROR(IF(WEEKDAY(Z25,2)=1,INT((Z25-LOOKUP(Z25,DATE(YEAR(Z25)+{-1;0;1},1,3)-WEEKDAY(DATE(YEAR(Z25)+{-1;0;1},1,3))+2))/7)+1,""),"")</f>
        <v/>
      </c>
      <c r="AB25" s="97"/>
      <c r="AC25" s="98" t="str">
        <f t="shared" si="14"/>
        <v>SAM</v>
      </c>
      <c r="AD25" s="96">
        <f t="shared" si="15"/>
        <v>43092</v>
      </c>
      <c r="AE25" s="99" t="str">
        <f>IFERROR(IF(WEEKDAY(AD25,2)=1,INT((AD25-LOOKUP(AD25,DATE(YEAR(AD25)+{-1;0;1},1,3)-WEEKDAY(DATE(YEAR(AD25)+{-1;0;1},1,3))+2))/7)+1,""),"")</f>
        <v/>
      </c>
      <c r="AF25" s="97"/>
      <c r="AG25" s="98" t="str">
        <f t="shared" si="16"/>
        <v>MAR</v>
      </c>
      <c r="AH25" s="96">
        <f t="shared" si="17"/>
        <v>43123</v>
      </c>
      <c r="AI25" s="99" t="str">
        <f>IFERROR(IF(WEEKDAY(AH25,2)=1,INT((AH25-LOOKUP(AH25,DATE(YEAR(AH25)+{-1;0;1},1,3)-WEEKDAY(DATE(YEAR(AH25)+{-1;0;1},1,3))+2))/7)+1,""),"")</f>
        <v/>
      </c>
      <c r="AJ25" s="97"/>
      <c r="AK25" s="98" t="str">
        <f t="shared" si="18"/>
        <v>VEN</v>
      </c>
      <c r="AL25" s="96">
        <f t="shared" si="19"/>
        <v>43154</v>
      </c>
      <c r="AM25" s="99" t="str">
        <f>IFERROR(IF(WEEKDAY(AL25,2)=1,INT((AL25-LOOKUP(AL25,DATE(YEAR(AL25)+{-1;0;1},1,3)-WEEKDAY(DATE(YEAR(AL25)+{-1;0;1},1,3))+2))/7)+1,""),"")</f>
        <v/>
      </c>
      <c r="AN25" s="97"/>
      <c r="AO25" s="98" t="str">
        <f t="shared" si="20"/>
        <v>VEN</v>
      </c>
      <c r="AP25" s="96">
        <f t="shared" si="21"/>
        <v>43182</v>
      </c>
      <c r="AQ25" s="99" t="str">
        <f>IFERROR(IF(WEEKDAY(AP25,2)=1,INT((AP25-LOOKUP(AP25,DATE(YEAR(AP25)+{-1;0;1},1,3)-WEEKDAY(DATE(YEAR(AP25)+{-1;0;1},1,3))+2))/7)+1,""),"")</f>
        <v/>
      </c>
      <c r="AR25" s="97"/>
      <c r="AS25" s="98" t="str">
        <f t="shared" si="22"/>
        <v>LUN</v>
      </c>
      <c r="AT25" s="96">
        <f t="shared" si="23"/>
        <v>43213</v>
      </c>
      <c r="AU25" s="100">
        <f>IFERROR(IF(WEEKDAY(AT25,2)=1,INT((AT25-LOOKUP(AT25,DATE(YEAR(AT25)+{-1;0;1},1,3)-WEEKDAY(DATE(YEAR(AT25)+{-1;0;1},1,3))+2))/7)+1,""),"")</f>
        <v>17</v>
      </c>
    </row>
    <row r="26" spans="1:47" ht="27" customHeight="1">
      <c r="A26" s="95" t="str">
        <f t="shared" si="0"/>
        <v>MER</v>
      </c>
      <c r="B26" s="96">
        <f t="shared" si="1"/>
        <v>42879</v>
      </c>
      <c r="C26" s="99" t="str">
        <f>IFERROR(IF(WEEKDAY(B26,2)=1,INT((B26-LOOKUP(B26,DATE(YEAR(B26)+{-1;0;1},1,3)-WEEKDAY(DATE(YEAR(B26)+{-1;0;1},1,3))+2))/7)+1,""),"")</f>
        <v/>
      </c>
      <c r="D26" s="97"/>
      <c r="E26" s="98" t="str">
        <f t="shared" si="2"/>
        <v>SAM</v>
      </c>
      <c r="F26" s="96">
        <f t="shared" si="3"/>
        <v>42910</v>
      </c>
      <c r="G26" s="99" t="str">
        <f>IFERROR(IF(WEEKDAY(F26,2)=1,INT((F26-LOOKUP(F26,DATE(YEAR(F26)+{-1;0;1},1,3)-WEEKDAY(DATE(YEAR(F26)+{-1;0;1},1,3))+2))/7)+1,""),"")</f>
        <v/>
      </c>
      <c r="H26" s="97"/>
      <c r="I26" s="98" t="str">
        <f t="shared" si="4"/>
        <v>LUN</v>
      </c>
      <c r="J26" s="96">
        <f t="shared" si="5"/>
        <v>42940</v>
      </c>
      <c r="K26" s="99">
        <f>IFERROR(IF(WEEKDAY(J26,2)=1,INT((J26-LOOKUP(J26,DATE(YEAR(J26)+{-1;0;1},1,3)-WEEKDAY(DATE(YEAR(J26)+{-1;0;1},1,3))+2))/7)+1,""),"")</f>
        <v>30</v>
      </c>
      <c r="L26" s="97"/>
      <c r="M26" s="98" t="str">
        <f t="shared" si="6"/>
        <v>JEU</v>
      </c>
      <c r="N26" s="96">
        <f t="shared" si="7"/>
        <v>42971</v>
      </c>
      <c r="O26" s="99" t="str">
        <f>IFERROR(IF(WEEKDAY(N26,2)=1,INT((N26-LOOKUP(N26,DATE(YEAR(N26)+{-1;0;1},1,3)-WEEKDAY(DATE(YEAR(N26)+{-1;0;1},1,3))+2))/7)+1,""),"")</f>
        <v/>
      </c>
      <c r="P26" s="97"/>
      <c r="Q26" s="98" t="str">
        <f t="shared" si="8"/>
        <v>DIM</v>
      </c>
      <c r="R26" s="96">
        <f t="shared" si="9"/>
        <v>43002</v>
      </c>
      <c r="S26" s="99" t="str">
        <f>IFERROR(IF(WEEKDAY(R26,2)=1,INT((R26-LOOKUP(R26,DATE(YEAR(R26)+{-1;0;1},1,3)-WEEKDAY(DATE(YEAR(R26)+{-1;0;1},1,3))+2))/7)+1,""),"")</f>
        <v/>
      </c>
      <c r="T26" s="97"/>
      <c r="U26" s="98" t="str">
        <f t="shared" si="10"/>
        <v>MAR</v>
      </c>
      <c r="V26" s="96">
        <f t="shared" si="11"/>
        <v>43032</v>
      </c>
      <c r="W26" s="99" t="str">
        <f>IFERROR(IF(WEEKDAY(V26,2)=1,INT((V26-LOOKUP(V26,DATE(YEAR(V26)+{-1;0;1},1,3)-WEEKDAY(DATE(YEAR(V26)+{-1;0;1},1,3))+2))/7)+1,""),"")</f>
        <v/>
      </c>
      <c r="X26" s="97"/>
      <c r="Y26" s="98" t="str">
        <f t="shared" si="12"/>
        <v>VEN</v>
      </c>
      <c r="Z26" s="96">
        <f t="shared" si="13"/>
        <v>43063</v>
      </c>
      <c r="AA26" s="99" t="str">
        <f>IFERROR(IF(WEEKDAY(Z26,2)=1,INT((Z26-LOOKUP(Z26,DATE(YEAR(Z26)+{-1;0;1},1,3)-WEEKDAY(DATE(YEAR(Z26)+{-1;0;1},1,3))+2))/7)+1,""),"")</f>
        <v/>
      </c>
      <c r="AB26" s="97"/>
      <c r="AC26" s="98" t="str">
        <f t="shared" si="14"/>
        <v>DIM</v>
      </c>
      <c r="AD26" s="96">
        <f t="shared" si="15"/>
        <v>43093</v>
      </c>
      <c r="AE26" s="99" t="str">
        <f>IFERROR(IF(WEEKDAY(AD26,2)=1,INT((AD26-LOOKUP(AD26,DATE(YEAR(AD26)+{-1;0;1},1,3)-WEEKDAY(DATE(YEAR(AD26)+{-1;0;1},1,3))+2))/7)+1,""),"")</f>
        <v/>
      </c>
      <c r="AF26" s="97"/>
      <c r="AG26" s="98" t="str">
        <f t="shared" si="16"/>
        <v>MER</v>
      </c>
      <c r="AH26" s="96">
        <f t="shared" si="17"/>
        <v>43124</v>
      </c>
      <c r="AI26" s="99" t="str">
        <f>IFERROR(IF(WEEKDAY(AH26,2)=1,INT((AH26-LOOKUP(AH26,DATE(YEAR(AH26)+{-1;0;1},1,3)-WEEKDAY(DATE(YEAR(AH26)+{-1;0;1},1,3))+2))/7)+1,""),"")</f>
        <v/>
      </c>
      <c r="AJ26" s="97"/>
      <c r="AK26" s="98" t="str">
        <f t="shared" si="18"/>
        <v>SAM</v>
      </c>
      <c r="AL26" s="96">
        <f t="shared" si="19"/>
        <v>43155</v>
      </c>
      <c r="AM26" s="99" t="str">
        <f>IFERROR(IF(WEEKDAY(AL26,2)=1,INT((AL26-LOOKUP(AL26,DATE(YEAR(AL26)+{-1;0;1},1,3)-WEEKDAY(DATE(YEAR(AL26)+{-1;0;1},1,3))+2))/7)+1,""),"")</f>
        <v/>
      </c>
      <c r="AN26" s="97"/>
      <c r="AO26" s="98" t="str">
        <f t="shared" si="20"/>
        <v>SAM</v>
      </c>
      <c r="AP26" s="96">
        <f t="shared" si="21"/>
        <v>43183</v>
      </c>
      <c r="AQ26" s="99" t="str">
        <f>IFERROR(IF(WEEKDAY(AP26,2)=1,INT((AP26-LOOKUP(AP26,DATE(YEAR(AP26)+{-1;0;1},1,3)-WEEKDAY(DATE(YEAR(AP26)+{-1;0;1},1,3))+2))/7)+1,""),"")</f>
        <v/>
      </c>
      <c r="AR26" s="97"/>
      <c r="AS26" s="98" t="str">
        <f t="shared" si="22"/>
        <v>MAR</v>
      </c>
      <c r="AT26" s="96">
        <f t="shared" si="23"/>
        <v>43214</v>
      </c>
      <c r="AU26" s="100" t="str">
        <f>IFERROR(IF(WEEKDAY(AT26,2)=1,INT((AT26-LOOKUP(AT26,DATE(YEAR(AT26)+{-1;0;1},1,3)-WEEKDAY(DATE(YEAR(AT26)+{-1;0;1},1,3))+2))/7)+1,""),"")</f>
        <v/>
      </c>
    </row>
    <row r="27" spans="1:47" ht="27" customHeight="1">
      <c r="A27" s="95" t="str">
        <f t="shared" si="0"/>
        <v>JEU</v>
      </c>
      <c r="B27" s="96">
        <f t="shared" si="1"/>
        <v>42880</v>
      </c>
      <c r="C27" s="99" t="str">
        <f>IFERROR(IF(WEEKDAY(B27,2)=1,INT((B27-LOOKUP(B27,DATE(YEAR(B27)+{-1;0;1},1,3)-WEEKDAY(DATE(YEAR(B27)+{-1;0;1},1,3))+2))/7)+1,""),"")</f>
        <v/>
      </c>
      <c r="D27" s="97"/>
      <c r="E27" s="98" t="str">
        <f t="shared" si="2"/>
        <v>DIM</v>
      </c>
      <c r="F27" s="96">
        <f t="shared" si="3"/>
        <v>42911</v>
      </c>
      <c r="G27" s="99" t="str">
        <f>IFERROR(IF(WEEKDAY(F27,2)=1,INT((F27-LOOKUP(F27,DATE(YEAR(F27)+{-1;0;1},1,3)-WEEKDAY(DATE(YEAR(F27)+{-1;0;1},1,3))+2))/7)+1,""),"")</f>
        <v/>
      </c>
      <c r="H27" s="97"/>
      <c r="I27" s="98" t="str">
        <f t="shared" si="4"/>
        <v>MAR</v>
      </c>
      <c r="J27" s="96">
        <f t="shared" si="5"/>
        <v>42941</v>
      </c>
      <c r="K27" s="99" t="str">
        <f>IFERROR(IF(WEEKDAY(J27,2)=1,INT((J27-LOOKUP(J27,DATE(YEAR(J27)+{-1;0;1},1,3)-WEEKDAY(DATE(YEAR(J27)+{-1;0;1},1,3))+2))/7)+1,""),"")</f>
        <v/>
      </c>
      <c r="L27" s="97"/>
      <c r="M27" s="98" t="str">
        <f t="shared" si="6"/>
        <v>VEN</v>
      </c>
      <c r="N27" s="96">
        <f t="shared" si="7"/>
        <v>42972</v>
      </c>
      <c r="O27" s="99" t="str">
        <f>IFERROR(IF(WEEKDAY(N27,2)=1,INT((N27-LOOKUP(N27,DATE(YEAR(N27)+{-1;0;1},1,3)-WEEKDAY(DATE(YEAR(N27)+{-1;0;1},1,3))+2))/7)+1,""),"")</f>
        <v/>
      </c>
      <c r="P27" s="97"/>
      <c r="Q27" s="98" t="str">
        <f t="shared" si="8"/>
        <v>LUN</v>
      </c>
      <c r="R27" s="96">
        <f t="shared" si="9"/>
        <v>43003</v>
      </c>
      <c r="S27" s="99">
        <f>IFERROR(IF(WEEKDAY(R27,2)=1,INT((R27-LOOKUP(R27,DATE(YEAR(R27)+{-1;0;1},1,3)-WEEKDAY(DATE(YEAR(R27)+{-1;0;1},1,3))+2))/7)+1,""),"")</f>
        <v>39</v>
      </c>
      <c r="T27" s="97"/>
      <c r="U27" s="98" t="str">
        <f t="shared" si="10"/>
        <v>MER</v>
      </c>
      <c r="V27" s="96">
        <f t="shared" si="11"/>
        <v>43033</v>
      </c>
      <c r="W27" s="99" t="str">
        <f>IFERROR(IF(WEEKDAY(V27,2)=1,INT((V27-LOOKUP(V27,DATE(YEAR(V27)+{-1;0;1},1,3)-WEEKDAY(DATE(YEAR(V27)+{-1;0;1},1,3))+2))/7)+1,""),"")</f>
        <v/>
      </c>
      <c r="X27" s="97"/>
      <c r="Y27" s="98" t="str">
        <f t="shared" si="12"/>
        <v>SAM</v>
      </c>
      <c r="Z27" s="96">
        <f t="shared" si="13"/>
        <v>43064</v>
      </c>
      <c r="AA27" s="99" t="str">
        <f>IFERROR(IF(WEEKDAY(Z27,2)=1,INT((Z27-LOOKUP(Z27,DATE(YEAR(Z27)+{-1;0;1},1,3)-WEEKDAY(DATE(YEAR(Z27)+{-1;0;1},1,3))+2))/7)+1,""),"")</f>
        <v/>
      </c>
      <c r="AB27" s="97"/>
      <c r="AC27" s="98" t="str">
        <f t="shared" si="14"/>
        <v>LUN</v>
      </c>
      <c r="AD27" s="96">
        <f t="shared" si="15"/>
        <v>43094</v>
      </c>
      <c r="AE27" s="99">
        <f>IFERROR(IF(WEEKDAY(AD27,2)=1,INT((AD27-LOOKUP(AD27,DATE(YEAR(AD27)+{-1;0;1},1,3)-WEEKDAY(DATE(YEAR(AD27)+{-1;0;1},1,3))+2))/7)+1,""),"")</f>
        <v>52</v>
      </c>
      <c r="AF27" s="97"/>
      <c r="AG27" s="98" t="str">
        <f t="shared" si="16"/>
        <v>JEU</v>
      </c>
      <c r="AH27" s="96">
        <f t="shared" si="17"/>
        <v>43125</v>
      </c>
      <c r="AI27" s="99" t="str">
        <f>IFERROR(IF(WEEKDAY(AH27,2)=1,INT((AH27-LOOKUP(AH27,DATE(YEAR(AH27)+{-1;0;1},1,3)-WEEKDAY(DATE(YEAR(AH27)+{-1;0;1},1,3))+2))/7)+1,""),"")</f>
        <v/>
      </c>
      <c r="AJ27" s="97"/>
      <c r="AK27" s="98" t="str">
        <f t="shared" si="18"/>
        <v>DIM</v>
      </c>
      <c r="AL27" s="96">
        <f t="shared" si="19"/>
        <v>43156</v>
      </c>
      <c r="AM27" s="99" t="str">
        <f>IFERROR(IF(WEEKDAY(AL27,2)=1,INT((AL27-LOOKUP(AL27,DATE(YEAR(AL27)+{-1;0;1},1,3)-WEEKDAY(DATE(YEAR(AL27)+{-1;0;1},1,3))+2))/7)+1,""),"")</f>
        <v/>
      </c>
      <c r="AN27" s="97"/>
      <c r="AO27" s="98" t="str">
        <f t="shared" si="20"/>
        <v>DIM</v>
      </c>
      <c r="AP27" s="96">
        <f t="shared" si="21"/>
        <v>43184</v>
      </c>
      <c r="AQ27" s="99" t="str">
        <f>IFERROR(IF(WEEKDAY(AP27,2)=1,INT((AP27-LOOKUP(AP27,DATE(YEAR(AP27)+{-1;0;1},1,3)-WEEKDAY(DATE(YEAR(AP27)+{-1;0;1},1,3))+2))/7)+1,""),"")</f>
        <v/>
      </c>
      <c r="AR27" s="97"/>
      <c r="AS27" s="98" t="str">
        <f t="shared" si="22"/>
        <v>MER</v>
      </c>
      <c r="AT27" s="96">
        <f t="shared" si="23"/>
        <v>43215</v>
      </c>
      <c r="AU27" s="100" t="str">
        <f>IFERROR(IF(WEEKDAY(AT27,2)=1,INT((AT27-LOOKUP(AT27,DATE(YEAR(AT27)+{-1;0;1},1,3)-WEEKDAY(DATE(YEAR(AT27)+{-1;0;1},1,3))+2))/7)+1,""),"")</f>
        <v/>
      </c>
    </row>
    <row r="28" spans="1:47" ht="27" customHeight="1">
      <c r="A28" s="95" t="str">
        <f t="shared" si="0"/>
        <v>VEN</v>
      </c>
      <c r="B28" s="96">
        <f t="shared" si="1"/>
        <v>42881</v>
      </c>
      <c r="C28" s="99" t="str">
        <f>IFERROR(IF(WEEKDAY(B28,2)=1,INT((B28-LOOKUP(B28,DATE(YEAR(B28)+{-1;0;1},1,3)-WEEKDAY(DATE(YEAR(B28)+{-1;0;1},1,3))+2))/7)+1,""),"")</f>
        <v/>
      </c>
      <c r="D28" s="97"/>
      <c r="E28" s="98" t="str">
        <f t="shared" si="2"/>
        <v>LUN</v>
      </c>
      <c r="F28" s="96">
        <f t="shared" si="3"/>
        <v>42912</v>
      </c>
      <c r="G28" s="99">
        <f>IFERROR(IF(WEEKDAY(F28,2)=1,INT((F28-LOOKUP(F28,DATE(YEAR(F28)+{-1;0;1},1,3)-WEEKDAY(DATE(YEAR(F28)+{-1;0;1},1,3))+2))/7)+1,""),"")</f>
        <v>26</v>
      </c>
      <c r="H28" s="97"/>
      <c r="I28" s="98" t="str">
        <f t="shared" si="4"/>
        <v>MER</v>
      </c>
      <c r="J28" s="96">
        <f t="shared" si="5"/>
        <v>42942</v>
      </c>
      <c r="K28" s="99" t="str">
        <f>IFERROR(IF(WEEKDAY(J28,2)=1,INT((J28-LOOKUP(J28,DATE(YEAR(J28)+{-1;0;1},1,3)-WEEKDAY(DATE(YEAR(J28)+{-1;0;1},1,3))+2))/7)+1,""),"")</f>
        <v/>
      </c>
      <c r="L28" s="97"/>
      <c r="M28" s="98" t="str">
        <f t="shared" si="6"/>
        <v>SAM</v>
      </c>
      <c r="N28" s="96">
        <f t="shared" si="7"/>
        <v>42973</v>
      </c>
      <c r="O28" s="99" t="str">
        <f>IFERROR(IF(WEEKDAY(N28,2)=1,INT((N28-LOOKUP(N28,DATE(YEAR(N28)+{-1;0;1},1,3)-WEEKDAY(DATE(YEAR(N28)+{-1;0;1},1,3))+2))/7)+1,""),"")</f>
        <v/>
      </c>
      <c r="P28" s="97"/>
      <c r="Q28" s="98" t="str">
        <f t="shared" si="8"/>
        <v>MAR</v>
      </c>
      <c r="R28" s="96">
        <f t="shared" si="9"/>
        <v>43004</v>
      </c>
      <c r="S28" s="99" t="str">
        <f>IFERROR(IF(WEEKDAY(R28,2)=1,INT((R28-LOOKUP(R28,DATE(YEAR(R28)+{-1;0;1},1,3)-WEEKDAY(DATE(YEAR(R28)+{-1;0;1},1,3))+2))/7)+1,""),"")</f>
        <v/>
      </c>
      <c r="T28" s="97"/>
      <c r="U28" s="98" t="str">
        <f t="shared" si="10"/>
        <v>JEU</v>
      </c>
      <c r="V28" s="96">
        <f t="shared" si="11"/>
        <v>43034</v>
      </c>
      <c r="W28" s="99" t="str">
        <f>IFERROR(IF(WEEKDAY(V28,2)=1,INT((V28-LOOKUP(V28,DATE(YEAR(V28)+{-1;0;1},1,3)-WEEKDAY(DATE(YEAR(V28)+{-1;0;1},1,3))+2))/7)+1,""),"")</f>
        <v/>
      </c>
      <c r="X28" s="97"/>
      <c r="Y28" s="98" t="str">
        <f t="shared" si="12"/>
        <v>DIM</v>
      </c>
      <c r="Z28" s="96">
        <f t="shared" si="13"/>
        <v>43065</v>
      </c>
      <c r="AA28" s="99" t="str">
        <f>IFERROR(IF(WEEKDAY(Z28,2)=1,INT((Z28-LOOKUP(Z28,DATE(YEAR(Z28)+{-1;0;1},1,3)-WEEKDAY(DATE(YEAR(Z28)+{-1;0;1},1,3))+2))/7)+1,""),"")</f>
        <v/>
      </c>
      <c r="AB28" s="97"/>
      <c r="AC28" s="98" t="str">
        <f t="shared" si="14"/>
        <v>MAR</v>
      </c>
      <c r="AD28" s="96">
        <f t="shared" si="15"/>
        <v>43095</v>
      </c>
      <c r="AE28" s="99" t="str">
        <f>IFERROR(IF(WEEKDAY(AD28,2)=1,INT((AD28-LOOKUP(AD28,DATE(YEAR(AD28)+{-1;0;1},1,3)-WEEKDAY(DATE(YEAR(AD28)+{-1;0;1},1,3))+2))/7)+1,""),"")</f>
        <v/>
      </c>
      <c r="AF28" s="97"/>
      <c r="AG28" s="98" t="str">
        <f t="shared" si="16"/>
        <v>VEN</v>
      </c>
      <c r="AH28" s="96">
        <f t="shared" si="17"/>
        <v>43126</v>
      </c>
      <c r="AI28" s="99" t="str">
        <f>IFERROR(IF(WEEKDAY(AH28,2)=1,INT((AH28-LOOKUP(AH28,DATE(YEAR(AH28)+{-1;0;1},1,3)-WEEKDAY(DATE(YEAR(AH28)+{-1;0;1},1,3))+2))/7)+1,""),"")</f>
        <v/>
      </c>
      <c r="AJ28" s="97"/>
      <c r="AK28" s="98" t="str">
        <f t="shared" si="18"/>
        <v>LUN</v>
      </c>
      <c r="AL28" s="96">
        <f t="shared" si="19"/>
        <v>43157</v>
      </c>
      <c r="AM28" s="99">
        <f>IFERROR(IF(WEEKDAY(AL28,2)=1,INT((AL28-LOOKUP(AL28,DATE(YEAR(AL28)+{-1;0;1},1,3)-WEEKDAY(DATE(YEAR(AL28)+{-1;0;1},1,3))+2))/7)+1,""),"")</f>
        <v>9</v>
      </c>
      <c r="AN28" s="97"/>
      <c r="AO28" s="98" t="str">
        <f t="shared" si="20"/>
        <v>LUN</v>
      </c>
      <c r="AP28" s="96">
        <f t="shared" si="21"/>
        <v>43185</v>
      </c>
      <c r="AQ28" s="99">
        <f>IFERROR(IF(WEEKDAY(AP28,2)=1,INT((AP28-LOOKUP(AP28,DATE(YEAR(AP28)+{-1;0;1},1,3)-WEEKDAY(DATE(YEAR(AP28)+{-1;0;1},1,3))+2))/7)+1,""),"")</f>
        <v>13</v>
      </c>
      <c r="AR28" s="97"/>
      <c r="AS28" s="98" t="str">
        <f t="shared" si="22"/>
        <v>JEU</v>
      </c>
      <c r="AT28" s="96">
        <f t="shared" si="23"/>
        <v>43216</v>
      </c>
      <c r="AU28" s="100" t="str">
        <f>IFERROR(IF(WEEKDAY(AT28,2)=1,INT((AT28-LOOKUP(AT28,DATE(YEAR(AT28)+{-1;0;1},1,3)-WEEKDAY(DATE(YEAR(AT28)+{-1;0;1},1,3))+2))/7)+1,""),"")</f>
        <v/>
      </c>
    </row>
    <row r="29" spans="1:47" ht="27" customHeight="1">
      <c r="A29" s="95" t="str">
        <f t="shared" si="0"/>
        <v>SAM</v>
      </c>
      <c r="B29" s="96">
        <f t="shared" si="1"/>
        <v>42882</v>
      </c>
      <c r="C29" s="99" t="str">
        <f>IFERROR(IF(WEEKDAY(B29,2)=1,INT((B29-LOOKUP(B29,DATE(YEAR(B29)+{-1;0;1},1,3)-WEEKDAY(DATE(YEAR(B29)+{-1;0;1},1,3))+2))/7)+1,""),"")</f>
        <v/>
      </c>
      <c r="D29" s="97"/>
      <c r="E29" s="98" t="str">
        <f t="shared" si="2"/>
        <v>MAR</v>
      </c>
      <c r="F29" s="96">
        <f t="shared" si="3"/>
        <v>42913</v>
      </c>
      <c r="G29" s="99" t="str">
        <f>IFERROR(IF(WEEKDAY(F29,2)=1,INT((F29-LOOKUP(F29,DATE(YEAR(F29)+{-1;0;1},1,3)-WEEKDAY(DATE(YEAR(F29)+{-1;0;1},1,3))+2))/7)+1,""),"")</f>
        <v/>
      </c>
      <c r="H29" s="97"/>
      <c r="I29" s="98" t="str">
        <f t="shared" si="4"/>
        <v>JEU</v>
      </c>
      <c r="J29" s="96">
        <f t="shared" si="5"/>
        <v>42943</v>
      </c>
      <c r="K29" s="99" t="str">
        <f>IFERROR(IF(WEEKDAY(J29,2)=1,INT((J29-LOOKUP(J29,DATE(YEAR(J29)+{-1;0;1},1,3)-WEEKDAY(DATE(YEAR(J29)+{-1;0;1},1,3))+2))/7)+1,""),"")</f>
        <v/>
      </c>
      <c r="L29" s="97"/>
      <c r="M29" s="98" t="str">
        <f t="shared" si="6"/>
        <v>DIM</v>
      </c>
      <c r="N29" s="96">
        <f t="shared" si="7"/>
        <v>42974</v>
      </c>
      <c r="O29" s="99" t="str">
        <f>IFERROR(IF(WEEKDAY(N29,2)=1,INT((N29-LOOKUP(N29,DATE(YEAR(N29)+{-1;0;1},1,3)-WEEKDAY(DATE(YEAR(N29)+{-1;0;1},1,3))+2))/7)+1,""),"")</f>
        <v/>
      </c>
      <c r="P29" s="97"/>
      <c r="Q29" s="98" t="str">
        <f t="shared" si="8"/>
        <v>MER</v>
      </c>
      <c r="R29" s="96">
        <f t="shared" si="9"/>
        <v>43005</v>
      </c>
      <c r="S29" s="99" t="str">
        <f>IFERROR(IF(WEEKDAY(R29,2)=1,INT((R29-LOOKUP(R29,DATE(YEAR(R29)+{-1;0;1},1,3)-WEEKDAY(DATE(YEAR(R29)+{-1;0;1},1,3))+2))/7)+1,""),"")</f>
        <v/>
      </c>
      <c r="T29" s="97"/>
      <c r="U29" s="98" t="str">
        <f t="shared" si="10"/>
        <v>VEN</v>
      </c>
      <c r="V29" s="96">
        <f t="shared" si="11"/>
        <v>43035</v>
      </c>
      <c r="W29" s="99" t="str">
        <f>IFERROR(IF(WEEKDAY(V29,2)=1,INT((V29-LOOKUP(V29,DATE(YEAR(V29)+{-1;0;1},1,3)-WEEKDAY(DATE(YEAR(V29)+{-1;0;1},1,3))+2))/7)+1,""),"")</f>
        <v/>
      </c>
      <c r="X29" s="97"/>
      <c r="Y29" s="98" t="str">
        <f t="shared" si="12"/>
        <v>LUN</v>
      </c>
      <c r="Z29" s="96">
        <f t="shared" si="13"/>
        <v>43066</v>
      </c>
      <c r="AA29" s="99">
        <f>IFERROR(IF(WEEKDAY(Z29,2)=1,INT((Z29-LOOKUP(Z29,DATE(YEAR(Z29)+{-1;0;1},1,3)-WEEKDAY(DATE(YEAR(Z29)+{-1;0;1},1,3))+2))/7)+1,""),"")</f>
        <v>48</v>
      </c>
      <c r="AB29" s="97"/>
      <c r="AC29" s="98" t="str">
        <f t="shared" si="14"/>
        <v>MER</v>
      </c>
      <c r="AD29" s="96">
        <f t="shared" si="15"/>
        <v>43096</v>
      </c>
      <c r="AE29" s="99" t="str">
        <f>IFERROR(IF(WEEKDAY(AD29,2)=1,INT((AD29-LOOKUP(AD29,DATE(YEAR(AD29)+{-1;0;1},1,3)-WEEKDAY(DATE(YEAR(AD29)+{-1;0;1},1,3))+2))/7)+1,""),"")</f>
        <v/>
      </c>
      <c r="AF29" s="97"/>
      <c r="AG29" s="98" t="str">
        <f t="shared" si="16"/>
        <v>SAM</v>
      </c>
      <c r="AH29" s="96">
        <f t="shared" si="17"/>
        <v>43127</v>
      </c>
      <c r="AI29" s="99" t="str">
        <f>IFERROR(IF(WEEKDAY(AH29,2)=1,INT((AH29-LOOKUP(AH29,DATE(YEAR(AH29)+{-1;0;1},1,3)-WEEKDAY(DATE(YEAR(AH29)+{-1;0;1},1,3))+2))/7)+1,""),"")</f>
        <v/>
      </c>
      <c r="AJ29" s="97"/>
      <c r="AK29" s="98" t="str">
        <f t="shared" si="18"/>
        <v>MAR</v>
      </c>
      <c r="AL29" s="96">
        <f t="shared" si="19"/>
        <v>43158</v>
      </c>
      <c r="AM29" s="99" t="str">
        <f>IFERROR(IF(WEEKDAY(AL29,2)=1,INT((AL29-LOOKUP(AL29,DATE(YEAR(AL29)+{-1;0;1},1,3)-WEEKDAY(DATE(YEAR(AL29)+{-1;0;1},1,3))+2))/7)+1,""),"")</f>
        <v/>
      </c>
      <c r="AN29" s="97"/>
      <c r="AO29" s="98" t="str">
        <f t="shared" si="20"/>
        <v>MAR</v>
      </c>
      <c r="AP29" s="96">
        <f t="shared" si="21"/>
        <v>43186</v>
      </c>
      <c r="AQ29" s="99" t="str">
        <f>IFERROR(IF(WEEKDAY(AP29,2)=1,INT((AP29-LOOKUP(AP29,DATE(YEAR(AP29)+{-1;0;1},1,3)-WEEKDAY(DATE(YEAR(AP29)+{-1;0;1},1,3))+2))/7)+1,""),"")</f>
        <v/>
      </c>
      <c r="AR29" s="97"/>
      <c r="AS29" s="98" t="str">
        <f t="shared" si="22"/>
        <v>VEN</v>
      </c>
      <c r="AT29" s="96">
        <f t="shared" si="23"/>
        <v>43217</v>
      </c>
      <c r="AU29" s="100" t="str">
        <f>IFERROR(IF(WEEKDAY(AT29,2)=1,INT((AT29-LOOKUP(AT29,DATE(YEAR(AT29)+{-1;0;1},1,3)-WEEKDAY(DATE(YEAR(AT29)+{-1;0;1},1,3))+2))/7)+1,""),"")</f>
        <v/>
      </c>
    </row>
    <row r="30" spans="1:47" ht="27" customHeight="1">
      <c r="A30" s="95" t="str">
        <f t="shared" si="0"/>
        <v>DIM</v>
      </c>
      <c r="B30" s="96">
        <f t="shared" si="1"/>
        <v>42883</v>
      </c>
      <c r="C30" s="99" t="str">
        <f>IFERROR(IF(WEEKDAY(B30,2)=1,INT((B30-LOOKUP(B30,DATE(YEAR(B30)+{-1;0;1},1,3)-WEEKDAY(DATE(YEAR(B30)+{-1;0;1},1,3))+2))/7)+1,""),"")</f>
        <v/>
      </c>
      <c r="D30" s="97"/>
      <c r="E30" s="98" t="str">
        <f t="shared" si="2"/>
        <v>MER</v>
      </c>
      <c r="F30" s="96">
        <f t="shared" si="3"/>
        <v>42914</v>
      </c>
      <c r="G30" s="99" t="str">
        <f>IFERROR(IF(WEEKDAY(F30,2)=1,INT((F30-LOOKUP(F30,DATE(YEAR(F30)+{-1;0;1},1,3)-WEEKDAY(DATE(YEAR(F30)+{-1;0;1},1,3))+2))/7)+1,""),"")</f>
        <v/>
      </c>
      <c r="H30" s="97"/>
      <c r="I30" s="98" t="str">
        <f t="shared" si="4"/>
        <v>VEN</v>
      </c>
      <c r="J30" s="96">
        <f t="shared" si="5"/>
        <v>42944</v>
      </c>
      <c r="K30" s="99" t="str">
        <f>IFERROR(IF(WEEKDAY(J30,2)=1,INT((J30-LOOKUP(J30,DATE(YEAR(J30)+{-1;0;1},1,3)-WEEKDAY(DATE(YEAR(J30)+{-1;0;1},1,3))+2))/7)+1,""),"")</f>
        <v/>
      </c>
      <c r="L30" s="97"/>
      <c r="M30" s="98" t="str">
        <f t="shared" si="6"/>
        <v>LUN</v>
      </c>
      <c r="N30" s="96">
        <f t="shared" si="7"/>
        <v>42975</v>
      </c>
      <c r="O30" s="99">
        <f>IFERROR(IF(WEEKDAY(N30,2)=1,INT((N30-LOOKUP(N30,DATE(YEAR(N30)+{-1;0;1},1,3)-WEEKDAY(DATE(YEAR(N30)+{-1;0;1},1,3))+2))/7)+1,""),"")</f>
        <v>35</v>
      </c>
      <c r="P30" s="97"/>
      <c r="Q30" s="98" t="str">
        <f t="shared" si="8"/>
        <v>JEU</v>
      </c>
      <c r="R30" s="96">
        <f t="shared" si="9"/>
        <v>43006</v>
      </c>
      <c r="S30" s="99" t="str">
        <f>IFERROR(IF(WEEKDAY(R30,2)=1,INT((R30-LOOKUP(R30,DATE(YEAR(R30)+{-1;0;1},1,3)-WEEKDAY(DATE(YEAR(R30)+{-1;0;1},1,3))+2))/7)+1,""),"")</f>
        <v/>
      </c>
      <c r="T30" s="97"/>
      <c r="U30" s="98" t="str">
        <f t="shared" si="10"/>
        <v>SAM</v>
      </c>
      <c r="V30" s="96">
        <f t="shared" si="11"/>
        <v>43036</v>
      </c>
      <c r="W30" s="99" t="str">
        <f>IFERROR(IF(WEEKDAY(V30,2)=1,INT((V30-LOOKUP(V30,DATE(YEAR(V30)+{-1;0;1},1,3)-WEEKDAY(DATE(YEAR(V30)+{-1;0;1},1,3))+2))/7)+1,""),"")</f>
        <v/>
      </c>
      <c r="X30" s="97"/>
      <c r="Y30" s="98" t="str">
        <f t="shared" si="12"/>
        <v>MAR</v>
      </c>
      <c r="Z30" s="96">
        <f t="shared" si="13"/>
        <v>43067</v>
      </c>
      <c r="AA30" s="99" t="str">
        <f>IFERROR(IF(WEEKDAY(Z30,2)=1,INT((Z30-LOOKUP(Z30,DATE(YEAR(Z30)+{-1;0;1},1,3)-WEEKDAY(DATE(YEAR(Z30)+{-1;0;1},1,3))+2))/7)+1,""),"")</f>
        <v/>
      </c>
      <c r="AB30" s="97"/>
      <c r="AC30" s="98" t="str">
        <f t="shared" si="14"/>
        <v>JEU</v>
      </c>
      <c r="AD30" s="96">
        <f t="shared" si="15"/>
        <v>43097</v>
      </c>
      <c r="AE30" s="99" t="str">
        <f>IFERROR(IF(WEEKDAY(AD30,2)=1,INT((AD30-LOOKUP(AD30,DATE(YEAR(AD30)+{-1;0;1},1,3)-WEEKDAY(DATE(YEAR(AD30)+{-1;0;1},1,3))+2))/7)+1,""),"")</f>
        <v/>
      </c>
      <c r="AF30" s="97"/>
      <c r="AG30" s="98" t="str">
        <f t="shared" si="16"/>
        <v>DIM</v>
      </c>
      <c r="AH30" s="96">
        <f t="shared" si="17"/>
        <v>43128</v>
      </c>
      <c r="AI30" s="99" t="str">
        <f>IFERROR(IF(WEEKDAY(AH30,2)=1,INT((AH30-LOOKUP(AH30,DATE(YEAR(AH30)+{-1;0;1},1,3)-WEEKDAY(DATE(YEAR(AH30)+{-1;0;1},1,3))+2))/7)+1,""),"")</f>
        <v/>
      </c>
      <c r="AJ30" s="97"/>
      <c r="AK30" s="98" t="str">
        <f t="shared" si="18"/>
        <v>MER</v>
      </c>
      <c r="AL30" s="96">
        <f t="shared" si="19"/>
        <v>43159</v>
      </c>
      <c r="AM30" s="99" t="str">
        <f>IFERROR(IF(WEEKDAY(AL30,2)=1,INT((AL30-LOOKUP(AL30,DATE(YEAR(AL30)+{-1;0;1},1,3)-WEEKDAY(DATE(YEAR(AL30)+{-1;0;1},1,3))+2))/7)+1,""),"")</f>
        <v/>
      </c>
      <c r="AN30" s="97"/>
      <c r="AO30" s="98" t="str">
        <f t="shared" si="20"/>
        <v>MER</v>
      </c>
      <c r="AP30" s="96">
        <f t="shared" si="21"/>
        <v>43187</v>
      </c>
      <c r="AQ30" s="99" t="str">
        <f>IFERROR(IF(WEEKDAY(AP30,2)=1,INT((AP30-LOOKUP(AP30,DATE(YEAR(AP30)+{-1;0;1},1,3)-WEEKDAY(DATE(YEAR(AP30)+{-1;0;1},1,3))+2))/7)+1,""),"")</f>
        <v/>
      </c>
      <c r="AR30" s="97"/>
      <c r="AS30" s="98" t="str">
        <f t="shared" si="22"/>
        <v>SAM</v>
      </c>
      <c r="AT30" s="96">
        <f t="shared" si="23"/>
        <v>43218</v>
      </c>
      <c r="AU30" s="100" t="str">
        <f>IFERROR(IF(WEEKDAY(AT30,2)=1,INT((AT30-LOOKUP(AT30,DATE(YEAR(AT30)+{-1;0;1},1,3)-WEEKDAY(DATE(YEAR(AT30)+{-1;0;1},1,3))+2))/7)+1,""),"")</f>
        <v/>
      </c>
    </row>
    <row r="31" spans="1:47" ht="27" customHeight="1">
      <c r="A31" s="95" t="str">
        <f t="shared" si="0"/>
        <v>LUN</v>
      </c>
      <c r="B31" s="96">
        <f>IF(B30=EOMONTH(B$3,0),"",B30+1)</f>
        <v>42884</v>
      </c>
      <c r="C31" s="99">
        <f>IFERROR(IF(WEEKDAY(B31,2)=1,INT((B31-LOOKUP(B31,DATE(YEAR(B31)+{-1;0;1},1,3)-WEEKDAY(DATE(YEAR(B31)+{-1;0;1},1,3))+2))/7)+1,""),"")</f>
        <v>22</v>
      </c>
      <c r="D31" s="97"/>
      <c r="E31" s="98" t="str">
        <f t="shared" si="2"/>
        <v>JEU</v>
      </c>
      <c r="F31" s="96">
        <f>IF(F30=EOMONTH(F$3,0),"",F30+1)</f>
        <v>42915</v>
      </c>
      <c r="G31" s="99" t="str">
        <f>IFERROR(IF(WEEKDAY(F31,2)=1,INT((F31-LOOKUP(F31,DATE(YEAR(F31)+{-1;0;1},1,3)-WEEKDAY(DATE(YEAR(F31)+{-1;0;1},1,3))+2))/7)+1,""),"")</f>
        <v/>
      </c>
      <c r="H31" s="97"/>
      <c r="I31" s="98" t="str">
        <f t="shared" si="4"/>
        <v>SAM</v>
      </c>
      <c r="J31" s="96">
        <f>IF(J30=EOMONTH(J$3,0),"",J30+1)</f>
        <v>42945</v>
      </c>
      <c r="K31" s="99" t="str">
        <f>IFERROR(IF(WEEKDAY(J31,2)=1,INT((J31-LOOKUP(J31,DATE(YEAR(J31)+{-1;0;1},1,3)-WEEKDAY(DATE(YEAR(J31)+{-1;0;1},1,3))+2))/7)+1,""),"")</f>
        <v/>
      </c>
      <c r="L31" s="97"/>
      <c r="M31" s="98" t="str">
        <f t="shared" si="6"/>
        <v>MAR</v>
      </c>
      <c r="N31" s="96">
        <f>IF(N30=EOMONTH(N$3,0),"",N30+1)</f>
        <v>42976</v>
      </c>
      <c r="O31" s="99" t="str">
        <f>IFERROR(IF(WEEKDAY(N31,2)=1,INT((N31-LOOKUP(N31,DATE(YEAR(N31)+{-1;0;1},1,3)-WEEKDAY(DATE(YEAR(N31)+{-1;0;1},1,3))+2))/7)+1,""),"")</f>
        <v/>
      </c>
      <c r="P31" s="97"/>
      <c r="Q31" s="98" t="str">
        <f t="shared" si="8"/>
        <v>VEN</v>
      </c>
      <c r="R31" s="96">
        <f>IF(R30=EOMONTH(R$3,0),"",R30+1)</f>
        <v>43007</v>
      </c>
      <c r="S31" s="99" t="str">
        <f>IFERROR(IF(WEEKDAY(R31,2)=1,INT((R31-LOOKUP(R31,DATE(YEAR(R31)+{-1;0;1},1,3)-WEEKDAY(DATE(YEAR(R31)+{-1;0;1},1,3))+2))/7)+1,""),"")</f>
        <v/>
      </c>
      <c r="T31" s="97"/>
      <c r="U31" s="98" t="str">
        <f t="shared" si="10"/>
        <v>DIM</v>
      </c>
      <c r="V31" s="96">
        <f>IF(V30=EOMONTH(V$3,0),"",V30+1)</f>
        <v>43037</v>
      </c>
      <c r="W31" s="99" t="str">
        <f>IFERROR(IF(WEEKDAY(V31,2)=1,INT((V31-LOOKUP(V31,DATE(YEAR(V31)+{-1;0;1},1,3)-WEEKDAY(DATE(YEAR(V31)+{-1;0;1},1,3))+2))/7)+1,""),"")</f>
        <v/>
      </c>
      <c r="X31" s="97"/>
      <c r="Y31" s="98" t="str">
        <f t="shared" si="12"/>
        <v>MER</v>
      </c>
      <c r="Z31" s="96">
        <f>IF(Z30=EOMONTH(Z$3,0),"",Z30+1)</f>
        <v>43068</v>
      </c>
      <c r="AA31" s="99" t="str">
        <f>IFERROR(IF(WEEKDAY(Z31,2)=1,INT((Z31-LOOKUP(Z31,DATE(YEAR(Z31)+{-1;0;1},1,3)-WEEKDAY(DATE(YEAR(Z31)+{-1;0;1},1,3))+2))/7)+1,""),"")</f>
        <v/>
      </c>
      <c r="AB31" s="97"/>
      <c r="AC31" s="98" t="str">
        <f t="shared" si="14"/>
        <v>VEN</v>
      </c>
      <c r="AD31" s="96">
        <f>IF(AD30=EOMONTH(AD$3,0),"",AD30+1)</f>
        <v>43098</v>
      </c>
      <c r="AE31" s="99" t="str">
        <f>IFERROR(IF(WEEKDAY(AD31,2)=1,INT((AD31-LOOKUP(AD31,DATE(YEAR(AD31)+{-1;0;1},1,3)-WEEKDAY(DATE(YEAR(AD31)+{-1;0;1},1,3))+2))/7)+1,""),"")</f>
        <v/>
      </c>
      <c r="AF31" s="97"/>
      <c r="AG31" s="98" t="str">
        <f t="shared" si="16"/>
        <v>LUN</v>
      </c>
      <c r="AH31" s="96">
        <f>IF(AH30=EOMONTH(AH$3,0),"",AH30+1)</f>
        <v>43129</v>
      </c>
      <c r="AI31" s="99">
        <f>IFERROR(IF(WEEKDAY(AH31,2)=1,INT((AH31-LOOKUP(AH31,DATE(YEAR(AH31)+{-1;0;1},1,3)-WEEKDAY(DATE(YEAR(AH31)+{-1;0;1},1,3))+2))/7)+1,""),"")</f>
        <v>5</v>
      </c>
      <c r="AJ31" s="97"/>
      <c r="AK31" s="98" t="str">
        <f t="shared" si="18"/>
        <v/>
      </c>
      <c r="AL31" s="96" t="str">
        <f>IF(AL30=EOMONTH(AL$3,0),"",AL30+1)</f>
        <v/>
      </c>
      <c r="AM31" s="99" t="str">
        <f>IFERROR(IF(WEEKDAY(AL31,2)=1,INT((AL31-LOOKUP(AL31,DATE(YEAR(AL31)+{-1;0;1},1,3)-WEEKDAY(DATE(YEAR(AL31)+{-1;0;1},1,3))+2))/7)+1,""),"")</f>
        <v/>
      </c>
      <c r="AN31" s="97"/>
      <c r="AO31" s="98" t="str">
        <f t="shared" si="20"/>
        <v>JEU</v>
      </c>
      <c r="AP31" s="96">
        <f>IF(AP30=EOMONTH(AP$3,0),"",AP30+1)</f>
        <v>43188</v>
      </c>
      <c r="AQ31" s="99" t="str">
        <f>IFERROR(IF(WEEKDAY(AP31,2)=1,INT((AP31-LOOKUP(AP31,DATE(YEAR(AP31)+{-1;0;1},1,3)-WEEKDAY(DATE(YEAR(AP31)+{-1;0;1},1,3))+2))/7)+1,""),"")</f>
        <v/>
      </c>
      <c r="AR31" s="97"/>
      <c r="AS31" s="98" t="str">
        <f t="shared" si="22"/>
        <v>DIM</v>
      </c>
      <c r="AT31" s="96">
        <f>IF(AT30=EOMONTH(AT$3,0),"",AT30+1)</f>
        <v>43219</v>
      </c>
      <c r="AU31" s="100" t="str">
        <f>IFERROR(IF(WEEKDAY(AT31,2)=1,INT((AT31-LOOKUP(AT31,DATE(YEAR(AT31)+{-1;0;1},1,3)-WEEKDAY(DATE(YEAR(AT31)+{-1;0;1},1,3))+2))/7)+1,""),"")</f>
        <v/>
      </c>
    </row>
    <row r="32" spans="1:47" ht="27" customHeight="1">
      <c r="A32" s="95" t="str">
        <f t="shared" si="0"/>
        <v>MAR</v>
      </c>
      <c r="B32" s="96">
        <f>IFERROR(IF(B31=EOMONTH(B$3,0),"",B31+1),"")</f>
        <v>42885</v>
      </c>
      <c r="C32" s="99" t="str">
        <f>IFERROR(IF(WEEKDAY(B32,2)=1,INT((B32-LOOKUP(B32,DATE(YEAR(B32)+{-1;0;1},1,3)-WEEKDAY(DATE(YEAR(B32)+{-1;0;1},1,3))+2))/7)+1,""),"")</f>
        <v/>
      </c>
      <c r="D32" s="97"/>
      <c r="E32" s="98" t="str">
        <f t="shared" si="2"/>
        <v>VEN</v>
      </c>
      <c r="F32" s="96">
        <f>IFERROR(IF(F31=EOMONTH(F$3,0),"",F31+1),"")</f>
        <v>42916</v>
      </c>
      <c r="G32" s="99" t="str">
        <f>IFERROR(IF(WEEKDAY(F32,2)=1,INT((F32-LOOKUP(F32,DATE(YEAR(F32)+{-1;0;1},1,3)-WEEKDAY(DATE(YEAR(F32)+{-1;0;1},1,3))+2))/7)+1,""),"")</f>
        <v/>
      </c>
      <c r="H32" s="97"/>
      <c r="I32" s="98" t="str">
        <f t="shared" si="4"/>
        <v>DIM</v>
      </c>
      <c r="J32" s="96">
        <f>IFERROR(IF(J31=EOMONTH(J$3,0),"",J31+1),"")</f>
        <v>42946</v>
      </c>
      <c r="K32" s="99" t="str">
        <f>IFERROR(IF(WEEKDAY(J32,2)=1,INT((J32-LOOKUP(J32,DATE(YEAR(J32)+{-1;0;1},1,3)-WEEKDAY(DATE(YEAR(J32)+{-1;0;1},1,3))+2))/7)+1,""),"")</f>
        <v/>
      </c>
      <c r="L32" s="97"/>
      <c r="M32" s="98" t="str">
        <f t="shared" si="6"/>
        <v>MER</v>
      </c>
      <c r="N32" s="96">
        <f>IFERROR(IF(N31=EOMONTH(N$3,0),"",N31+1),"")</f>
        <v>42977</v>
      </c>
      <c r="O32" s="99" t="str">
        <f>IFERROR(IF(WEEKDAY(N32,2)=1,INT((N32-LOOKUP(N32,DATE(YEAR(N32)+{-1;0;1},1,3)-WEEKDAY(DATE(YEAR(N32)+{-1;0;1},1,3))+2))/7)+1,""),"")</f>
        <v/>
      </c>
      <c r="P32" s="97"/>
      <c r="Q32" s="98" t="str">
        <f t="shared" si="8"/>
        <v>SAM</v>
      </c>
      <c r="R32" s="96">
        <f>IFERROR(IF(R31=EOMONTH(R$3,0),"",R31+1),"")</f>
        <v>43008</v>
      </c>
      <c r="S32" s="99" t="str">
        <f>IFERROR(IF(WEEKDAY(R32,2)=1,INT((R32-LOOKUP(R32,DATE(YEAR(R32)+{-1;0;1},1,3)-WEEKDAY(DATE(YEAR(R32)+{-1;0;1},1,3))+2))/7)+1,""),"")</f>
        <v/>
      </c>
      <c r="T32" s="97"/>
      <c r="U32" s="98" t="str">
        <f t="shared" si="10"/>
        <v>LUN</v>
      </c>
      <c r="V32" s="96">
        <f>IFERROR(IF(V31=EOMONTH(V$3,0),"",V31+1),"")</f>
        <v>43038</v>
      </c>
      <c r="W32" s="99">
        <f>IFERROR(IF(WEEKDAY(V32,2)=1,INT((V32-LOOKUP(V32,DATE(YEAR(V32)+{-1;0;1},1,3)-WEEKDAY(DATE(YEAR(V32)+{-1;0;1},1,3))+2))/7)+1,""),"")</f>
        <v>44</v>
      </c>
      <c r="X32" s="97"/>
      <c r="Y32" s="98" t="str">
        <f t="shared" si="12"/>
        <v>JEU</v>
      </c>
      <c r="Z32" s="96">
        <f>IFERROR(IF(Z31=EOMONTH(Z$3,0),"",Z31+1),"")</f>
        <v>43069</v>
      </c>
      <c r="AA32" s="99" t="str">
        <f>IFERROR(IF(WEEKDAY(Z32,2)=1,INT((Z32-LOOKUP(Z32,DATE(YEAR(Z32)+{-1;0;1},1,3)-WEEKDAY(DATE(YEAR(Z32)+{-1;0;1},1,3))+2))/7)+1,""),"")</f>
        <v/>
      </c>
      <c r="AB32" s="97"/>
      <c r="AC32" s="98" t="str">
        <f t="shared" si="14"/>
        <v>SAM</v>
      </c>
      <c r="AD32" s="96">
        <f>IFERROR(IF(AD31=EOMONTH(AD$3,0),"",AD31+1),"")</f>
        <v>43099</v>
      </c>
      <c r="AE32" s="99" t="str">
        <f>IFERROR(IF(WEEKDAY(AD32,2)=1,INT((AD32-LOOKUP(AD32,DATE(YEAR(AD32)+{-1;0;1},1,3)-WEEKDAY(DATE(YEAR(AD32)+{-1;0;1},1,3))+2))/7)+1,""),"")</f>
        <v/>
      </c>
      <c r="AF32" s="97"/>
      <c r="AG32" s="98" t="str">
        <f t="shared" si="16"/>
        <v>MAR</v>
      </c>
      <c r="AH32" s="96">
        <f>IFERROR(IF(AH31=EOMONTH(AH$3,0),"",AH31+1),"")</f>
        <v>43130</v>
      </c>
      <c r="AI32" s="99" t="str">
        <f>IFERROR(IF(WEEKDAY(AH32,2)=1,INT((AH32-LOOKUP(AH32,DATE(YEAR(AH32)+{-1;0;1},1,3)-WEEKDAY(DATE(YEAR(AH32)+{-1;0;1},1,3))+2))/7)+1,""),"")</f>
        <v/>
      </c>
      <c r="AJ32" s="97"/>
      <c r="AK32" s="98" t="str">
        <f t="shared" si="18"/>
        <v/>
      </c>
      <c r="AL32" s="96" t="str">
        <f>IFERROR(IF(AL31=EOMONTH(AL$3,0),"",AL31+1),"")</f>
        <v/>
      </c>
      <c r="AM32" s="99" t="str">
        <f>IFERROR(IF(WEEKDAY(AL32,2)=1,INT((AL32-LOOKUP(AL32,DATE(YEAR(AL32)+{-1;0;1},1,3)-WEEKDAY(DATE(YEAR(AL32)+{-1;0;1},1,3))+2))/7)+1,""),"")</f>
        <v/>
      </c>
      <c r="AN32" s="97"/>
      <c r="AO32" s="98" t="str">
        <f t="shared" si="20"/>
        <v>VEN</v>
      </c>
      <c r="AP32" s="96">
        <f>IFERROR(IF(AP31=EOMONTH(AP$3,0),"",AP31+1),"")</f>
        <v>43189</v>
      </c>
      <c r="AQ32" s="99" t="str">
        <f>IFERROR(IF(WEEKDAY(AP32,2)=1,INT((AP32-LOOKUP(AP32,DATE(YEAR(AP32)+{-1;0;1},1,3)-WEEKDAY(DATE(YEAR(AP32)+{-1;0;1},1,3))+2))/7)+1,""),"")</f>
        <v/>
      </c>
      <c r="AR32" s="97"/>
      <c r="AS32" s="98" t="str">
        <f t="shared" si="22"/>
        <v>LUN</v>
      </c>
      <c r="AT32" s="96">
        <f>IFERROR(IF(AT31=EOMONTH(AT$3,0),"",AT31+1),"")</f>
        <v>43220</v>
      </c>
      <c r="AU32" s="100">
        <f>IFERROR(IF(WEEKDAY(AT32,2)=1,INT((AT32-LOOKUP(AT32,DATE(YEAR(AT32)+{-1;0;1},1,3)-WEEKDAY(DATE(YEAR(AT32)+{-1;0;1},1,3))+2))/7)+1,""),"")</f>
        <v>18</v>
      </c>
    </row>
    <row r="33" spans="1:47" ht="27" customHeight="1" thickBot="1">
      <c r="A33" s="101" t="str">
        <f t="shared" si="0"/>
        <v>MER</v>
      </c>
      <c r="B33" s="102">
        <f>IFERROR(IF(B32=EOMONTH(B$3,0),"",B32+1),"")</f>
        <v>42886</v>
      </c>
      <c r="C33" s="103" t="str">
        <f>IFERROR(IF(WEEKDAY(B33,2)=1,INT((B33-LOOKUP(B33,DATE(YEAR(B33)+{-1;0;1},1,3)-WEEKDAY(DATE(YEAR(B33)+{-1;0;1},1,3))+2))/7)+1,""),"")</f>
        <v/>
      </c>
      <c r="D33" s="104"/>
      <c r="E33" s="105" t="str">
        <f t="shared" si="2"/>
        <v/>
      </c>
      <c r="F33" s="102" t="str">
        <f>IFERROR(IF(F32=EOMONTH(F$3,0),"",F32+1),"")</f>
        <v/>
      </c>
      <c r="G33" s="103" t="str">
        <f>IFERROR(IF(WEEKDAY(F33,2)=1,INT((F33-LOOKUP(F33,DATE(YEAR(F33)+{-1;0;1},1,3)-WEEKDAY(DATE(YEAR(F33)+{-1;0;1},1,3))+2))/7)+1,""),"")</f>
        <v/>
      </c>
      <c r="H33" s="104"/>
      <c r="I33" s="105" t="str">
        <f t="shared" si="4"/>
        <v>LUN</v>
      </c>
      <c r="J33" s="102">
        <f>IFERROR(IF(J32=EOMONTH(J$3,0),"",J32+1),"")</f>
        <v>42947</v>
      </c>
      <c r="K33" s="103">
        <f>IFERROR(IF(WEEKDAY(J33,2)=1,INT((J33-LOOKUP(J33,DATE(YEAR(J33)+{-1;0;1},1,3)-WEEKDAY(DATE(YEAR(J33)+{-1;0;1},1,3))+2))/7)+1,""),"")</f>
        <v>31</v>
      </c>
      <c r="L33" s="104"/>
      <c r="M33" s="105" t="str">
        <f t="shared" si="6"/>
        <v>JEU</v>
      </c>
      <c r="N33" s="102">
        <f>IFERROR(IF(N32=EOMONTH(N$3,0),"",N32+1),"")</f>
        <v>42978</v>
      </c>
      <c r="O33" s="103" t="str">
        <f>IFERROR(IF(WEEKDAY(N33,2)=1,INT((N33-LOOKUP(N33,DATE(YEAR(N33)+{-1;0;1},1,3)-WEEKDAY(DATE(YEAR(N33)+{-1;0;1},1,3))+2))/7)+1,""),"")</f>
        <v/>
      </c>
      <c r="P33" s="104"/>
      <c r="Q33" s="105" t="str">
        <f t="shared" si="8"/>
        <v/>
      </c>
      <c r="R33" s="102" t="str">
        <f>IFERROR(IF(R32=EOMONTH(R$3,0),"",R32+1),"")</f>
        <v/>
      </c>
      <c r="S33" s="103" t="str">
        <f>IFERROR(IF(WEEKDAY(R33,2)=1,INT((R33-LOOKUP(R33,DATE(YEAR(R33)+{-1;0;1},1,3)-WEEKDAY(DATE(YEAR(R33)+{-1;0;1},1,3))+2))/7)+1,""),"")</f>
        <v/>
      </c>
      <c r="T33" s="104"/>
      <c r="U33" s="105" t="str">
        <f t="shared" si="10"/>
        <v>MAR</v>
      </c>
      <c r="V33" s="102">
        <f>IFERROR(IF(V32=EOMONTH(V$3,0),"",V32+1),"")</f>
        <v>43039</v>
      </c>
      <c r="W33" s="103" t="str">
        <f>IFERROR(IF(WEEKDAY(V33,2)=1,INT((V33-LOOKUP(V33,DATE(YEAR(V33)+{-1;0;1},1,3)-WEEKDAY(DATE(YEAR(V33)+{-1;0;1},1,3))+2))/7)+1,""),"")</f>
        <v/>
      </c>
      <c r="X33" s="104"/>
      <c r="Y33" s="105" t="str">
        <f t="shared" si="12"/>
        <v/>
      </c>
      <c r="Z33" s="102" t="str">
        <f>IFERROR(IF(Z32=EOMONTH(Z$3,0),"",Z32+1),"")</f>
        <v/>
      </c>
      <c r="AA33" s="103" t="str">
        <f>IFERROR(IF(WEEKDAY(Z33,2)=1,INT((Z33-LOOKUP(Z33,DATE(YEAR(Z33)+{-1;0;1},1,3)-WEEKDAY(DATE(YEAR(Z33)+{-1;0;1},1,3))+2))/7)+1,""),"")</f>
        <v/>
      </c>
      <c r="AB33" s="104"/>
      <c r="AC33" s="105" t="str">
        <f t="shared" si="14"/>
        <v>DIM</v>
      </c>
      <c r="AD33" s="102">
        <f>IFERROR(IF(AD32=EOMONTH(AD$3,0),"",AD32+1),"")</f>
        <v>43100</v>
      </c>
      <c r="AE33" s="103" t="str">
        <f>IFERROR(IF(WEEKDAY(AD33,2)=1,INT((AD33-LOOKUP(AD33,DATE(YEAR(AD33)+{-1;0;1},1,3)-WEEKDAY(DATE(YEAR(AD33)+{-1;0;1},1,3))+2))/7)+1,""),"")</f>
        <v/>
      </c>
      <c r="AF33" s="104"/>
      <c r="AG33" s="105" t="str">
        <f t="shared" si="16"/>
        <v>MER</v>
      </c>
      <c r="AH33" s="102">
        <f>IFERROR(IF(AH32=EOMONTH(AH$3,0),"",AH32+1),"")</f>
        <v>43131</v>
      </c>
      <c r="AI33" s="103" t="str">
        <f>IFERROR(IF(WEEKDAY(AH33,2)=1,INT((AH33-LOOKUP(AH33,DATE(YEAR(AH33)+{-1;0;1},1,3)-WEEKDAY(DATE(YEAR(AH33)+{-1;0;1},1,3))+2))/7)+1,""),"")</f>
        <v/>
      </c>
      <c r="AJ33" s="104"/>
      <c r="AK33" s="105" t="str">
        <f t="shared" si="18"/>
        <v/>
      </c>
      <c r="AL33" s="102" t="str">
        <f>IFERROR(IF(AL32=EOMONTH(AL$3,0),"",AL32+1),"")</f>
        <v/>
      </c>
      <c r="AM33" s="103" t="str">
        <f>IFERROR(IF(WEEKDAY(AL33,2)=1,INT((AL33-LOOKUP(AL33,DATE(YEAR(AL33)+{-1;0;1},1,3)-WEEKDAY(DATE(YEAR(AL33)+{-1;0;1},1,3))+2))/7)+1,""),"")</f>
        <v/>
      </c>
      <c r="AN33" s="104"/>
      <c r="AO33" s="105" t="str">
        <f t="shared" si="20"/>
        <v>SAM</v>
      </c>
      <c r="AP33" s="102">
        <f>IFERROR(IF(AP32=EOMONTH(AP$3,0),"",AP32+1),"")</f>
        <v>43190</v>
      </c>
      <c r="AQ33" s="103" t="str">
        <f>IFERROR(IF(WEEKDAY(AP33,2)=1,INT((AP33-LOOKUP(AP33,DATE(YEAR(AP33)+{-1;0;1},1,3)-WEEKDAY(DATE(YEAR(AP33)+{-1;0;1},1,3))+2))/7)+1,""),"")</f>
        <v/>
      </c>
      <c r="AR33" s="104"/>
      <c r="AS33" s="105" t="str">
        <f t="shared" si="22"/>
        <v/>
      </c>
      <c r="AT33" s="102" t="str">
        <f>IFERROR(IF(AT32=EOMONTH(AT$3,0),"",AT32+1),"")</f>
        <v/>
      </c>
      <c r="AU33" s="106" t="str">
        <f>IFERROR(IF(WEEKDAY(AT33,2)=1,INT((AT33-LOOKUP(AT33,DATE(YEAR(AT33)+{-1;0;1},1,3)-WEEKDAY(DATE(YEAR(AT33)+{-1;0;1},1,3))+2))/7)+1,""),"")</f>
        <v/>
      </c>
    </row>
  </sheetData>
  <sheetProtection sheet="1" objects="1" scenarios="1"/>
  <mergeCells count="13">
    <mergeCell ref="A1:AU1"/>
    <mergeCell ref="AK2:AM2"/>
    <mergeCell ref="AO2:AQ2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</mergeCells>
  <conditionalFormatting sqref="C3:C33 G3:G33 K3:K33 O3:O33 S3:S33 W3:W33 AA3:AA33 AE3:AE33 AI3:AI33 AM3:AM33 AQ3:AQ33 AU3:AU33">
    <cfRule type="expression" dxfId="62" priority="5">
      <formula>OR(TEXT(WEEKDAY(B3),"JJJJ")=Jours_chômés)</formula>
    </cfRule>
    <cfRule type="expression" dxfId="61" priority="6">
      <formula>OR(B3=Fériés)</formula>
    </cfRule>
  </conditionalFormatting>
  <conditionalFormatting sqref="AS31:AS33 AO31:AO33 AK31:AK33 AG31:AG33 AC31:AC33 Y31:Y33 U31:U33 Q31:Q33 M31:M33 I31:I33 E31:E33 A31:A33">
    <cfRule type="expression" dxfId="60" priority="4">
      <formula>AND(A31="")</formula>
    </cfRule>
  </conditionalFormatting>
  <conditionalFormatting sqref="B31:B33 F31:F33 J31:J33 N31:N33 R31:R33 V31:V33 Z31:Z33 AD31:AD33 AH31:AH33 AL31:AL33 AP31:AP33 AT31:AT33">
    <cfRule type="expression" dxfId="59" priority="3">
      <formula>AND(A31="")</formula>
    </cfRule>
  </conditionalFormatting>
  <conditionalFormatting sqref="C31:C33 G31:G33 K31:K33 O31:O33 S31:S33 W31:W33 AA31:AA33 AE31:AE33 AI31:AI33 AM31:AM33 AQ31:AQ33 AU31:AU33">
    <cfRule type="expression" dxfId="58" priority="2">
      <formula>AND(A31="")</formula>
    </cfRule>
  </conditionalFormatting>
  <conditionalFormatting sqref="A2 A3:B33 I3:J33 I2 Q2 Q3:R33 Y3:Z33 Y2 AG2 AG3:AH33 AO3:AP33 AO2">
    <cfRule type="expression" dxfId="57" priority="8">
      <formula>AND(MONTH($B$3)/2&lt;&gt;INT(MONTH($B$3)/2))</formula>
    </cfRule>
    <cfRule type="expression" dxfId="56" priority="9">
      <formula>AND(MONTH($B$3)/2=INT(MONTH($B$3)/2))</formula>
    </cfRule>
  </conditionalFormatting>
  <conditionalFormatting sqref="E2 E3:F33 M3:N33 M2 U2 U3:V33 AC3:AD33 AC2 AK2 AK3:AL33 AS3:AT33 AS2">
    <cfRule type="expression" dxfId="55" priority="7">
      <formula>AND(MONTH($F$3)/2=INT(MONTH($F$3)/2))</formula>
    </cfRule>
    <cfRule type="expression" dxfId="54" priority="10">
      <formula>AND(MONTH($F$3)/2&lt;&gt;INT(MONTH($F$3)/2))</formula>
    </cfRule>
  </conditionalFormatting>
  <conditionalFormatting sqref="B3:B33 F3:F33 J3:J33 N3:N33 R3:R33 V3:V33 Z3:Z33 AD3:AD33 AH3:AH33 AL3:AL33 AP3:AP33 AT3:AT33">
    <cfRule type="expression" dxfId="53" priority="1">
      <formula>AND(B3=TODAY())</formula>
    </cfRule>
  </conditionalFormatting>
  <printOptions horizontalCentered="1" verticalCentered="1"/>
  <pageMargins left="0" right="0" top="0" bottom="0" header="0" footer="0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AV33"/>
  <sheetViews>
    <sheetView showGridLines="0" showRowColHeaders="0" zoomScaleNormal="100" workbookViewId="0">
      <selection activeCell="AA3" sqref="AA3"/>
    </sheetView>
  </sheetViews>
  <sheetFormatPr baseColWidth="10" defaultColWidth="0" defaultRowHeight="0" customHeight="1" zeroHeight="1"/>
  <cols>
    <col min="1" max="1" width="4.28515625" style="39" customWidth="1"/>
    <col min="2" max="2" width="2.85546875" style="61" customWidth="1"/>
    <col min="3" max="3" width="21.42578125" style="39" customWidth="1"/>
    <col min="4" max="4" width="0.7109375" style="39" customWidth="1"/>
    <col min="5" max="5" width="4.28515625" style="39" customWidth="1"/>
    <col min="6" max="6" width="2.85546875" style="61" customWidth="1"/>
    <col min="7" max="7" width="21.42578125" style="39" customWidth="1"/>
    <col min="8" max="8" width="0.7109375" style="39" customWidth="1"/>
    <col min="9" max="9" width="4.28515625" style="39" customWidth="1"/>
    <col min="10" max="10" width="2.85546875" style="61" customWidth="1"/>
    <col min="11" max="11" width="21.42578125" style="39" customWidth="1"/>
    <col min="12" max="12" width="0.7109375" style="39" customWidth="1"/>
    <col min="13" max="13" width="4.28515625" style="39" customWidth="1"/>
    <col min="14" max="14" width="2.85546875" style="61" customWidth="1"/>
    <col min="15" max="15" width="21.42578125" style="39" customWidth="1"/>
    <col min="16" max="16" width="0.7109375" style="39" customWidth="1"/>
    <col min="17" max="17" width="4.28515625" style="39" customWidth="1"/>
    <col min="18" max="18" width="2.85546875" style="61" customWidth="1"/>
    <col min="19" max="19" width="21.42578125" style="39" customWidth="1"/>
    <col min="20" max="20" width="0.7109375" style="39" customWidth="1"/>
    <col min="21" max="21" width="4.28515625" style="39" customWidth="1"/>
    <col min="22" max="22" width="2.85546875" style="61" customWidth="1"/>
    <col min="23" max="23" width="21.42578125" style="39" customWidth="1"/>
    <col min="24" max="24" width="0.7109375" style="39" hidden="1" customWidth="1"/>
    <col min="25" max="25" width="4.28515625" style="39" customWidth="1"/>
    <col min="26" max="26" width="2.85546875" style="61" customWidth="1"/>
    <col min="27" max="27" width="21.42578125" style="39" customWidth="1"/>
    <col min="28" max="28" width="0.7109375" style="39" customWidth="1"/>
    <col min="29" max="29" width="4.28515625" style="39" customWidth="1"/>
    <col min="30" max="30" width="2.85546875" style="61" customWidth="1"/>
    <col min="31" max="31" width="21.42578125" style="39" customWidth="1"/>
    <col min="32" max="32" width="0.7109375" style="39" customWidth="1"/>
    <col min="33" max="33" width="4.28515625" style="39" customWidth="1"/>
    <col min="34" max="34" width="2.85546875" style="61" customWidth="1"/>
    <col min="35" max="35" width="21.42578125" style="39" customWidth="1"/>
    <col min="36" max="36" width="0.7109375" style="39" customWidth="1"/>
    <col min="37" max="37" width="4.28515625" style="39" customWidth="1"/>
    <col min="38" max="38" width="2.85546875" style="61" customWidth="1"/>
    <col min="39" max="39" width="21.42578125" style="39" customWidth="1"/>
    <col min="40" max="40" width="0.7109375" style="39" customWidth="1"/>
    <col min="41" max="41" width="4.28515625" style="39" customWidth="1"/>
    <col min="42" max="42" width="2.85546875" style="61" customWidth="1"/>
    <col min="43" max="43" width="21.42578125" style="39" customWidth="1"/>
    <col min="44" max="44" width="0.7109375" style="39" customWidth="1"/>
    <col min="45" max="45" width="4.28515625" style="39" customWidth="1"/>
    <col min="46" max="46" width="2.85546875" style="61" customWidth="1"/>
    <col min="47" max="47" width="21.42578125" style="39" customWidth="1"/>
    <col min="48" max="48" width="0.140625" style="39" customWidth="1"/>
    <col min="49" max="16384" width="11.42578125" style="39" hidden="1"/>
  </cols>
  <sheetData>
    <row r="1" spans="1:47" ht="30" customHeight="1">
      <c r="A1" s="163" t="str">
        <f>"Calendrier de l'année "&amp;YEAR($B3)&amp;IF(YEAR($AT3)=YEAR($B3),""," / "&amp;YEAR($B3)+1)</f>
        <v>Calendrier de l'année 2017 / 2018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5"/>
      <c r="X1" s="107"/>
      <c r="Y1" s="163" t="str">
        <f>"Calendrier de l'année "&amp;YEAR($B3)&amp;IF(YEAR($AT3)=YEAR($B3),""," / "&amp;YEAR($B3)+1)</f>
        <v>Calendrier de l'année 2017 / 2018</v>
      </c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5"/>
    </row>
    <row r="2" spans="1:47" ht="27" customHeight="1">
      <c r="A2" s="166" t="str">
        <f>UPPER(TEXT(DATE(An,MONTH(1&amp;Premier_mois),1),"MMMM AAAA"))</f>
        <v>MAI 2017</v>
      </c>
      <c r="B2" s="167"/>
      <c r="C2" s="168"/>
      <c r="D2" s="94"/>
      <c r="E2" s="166" t="str">
        <f>UPPER(TEXT(DATE(An,MONTH(1&amp;Premier_mois)+1,1),"MMMM AAAA"))</f>
        <v>JUIN 2017</v>
      </c>
      <c r="F2" s="167"/>
      <c r="G2" s="168"/>
      <c r="H2" s="94"/>
      <c r="I2" s="166" t="str">
        <f>UPPER(TEXT(DATE(An,MONTH(1&amp;Premier_mois)+2,1),"MMMM AAAA"))</f>
        <v>JUILLET 2017</v>
      </c>
      <c r="J2" s="167"/>
      <c r="K2" s="168"/>
      <c r="L2" s="94"/>
      <c r="M2" s="166" t="str">
        <f>UPPER(TEXT(DATE(An,MONTH(1&amp;Premier_mois)+3,1),"MMMM AAAA"))</f>
        <v>AOÛT 2017</v>
      </c>
      <c r="N2" s="167"/>
      <c r="O2" s="168"/>
      <c r="P2" s="94"/>
      <c r="Q2" s="166" t="str">
        <f>UPPER(TEXT(DATE(An,MONTH(1&amp;Premier_mois)+4,1),"MMMM AAAA"))</f>
        <v>SEPTEMBRE 2017</v>
      </c>
      <c r="R2" s="167"/>
      <c r="S2" s="168"/>
      <c r="T2" s="94"/>
      <c r="U2" s="166" t="str">
        <f>UPPER(TEXT(DATE(An,MONTH(1&amp;Premier_mois)+5,1),"MMMM AAAA"))</f>
        <v>OCTOBRE 2017</v>
      </c>
      <c r="V2" s="167"/>
      <c r="W2" s="168"/>
      <c r="X2" s="94"/>
      <c r="Y2" s="166" t="str">
        <f>UPPER(TEXT(DATE(An,MONTH(1&amp;Premier_mois)+6,1),"MMMM AAAA"))</f>
        <v>NOVEMBRE 2017</v>
      </c>
      <c r="Z2" s="167"/>
      <c r="AA2" s="168"/>
      <c r="AB2" s="94"/>
      <c r="AC2" s="166" t="str">
        <f>UPPER(TEXT(DATE(An,MONTH(1&amp;Premier_mois)+7,1),"MMMM AAAA"))</f>
        <v>DÉCEMBRE 2017</v>
      </c>
      <c r="AD2" s="167"/>
      <c r="AE2" s="168"/>
      <c r="AF2" s="94"/>
      <c r="AG2" s="166" t="str">
        <f>UPPER(TEXT(DATE(An,MONTH(1&amp;Premier_mois)+8,1),"MMMM AAAA"))</f>
        <v>JANVIER 2018</v>
      </c>
      <c r="AH2" s="167"/>
      <c r="AI2" s="168"/>
      <c r="AJ2" s="94"/>
      <c r="AK2" s="166" t="str">
        <f>UPPER(TEXT(DATE(An,MONTH(1&amp;Premier_mois)+9,1),"MMMM AAAA"))</f>
        <v>FÉVRIER 2018</v>
      </c>
      <c r="AL2" s="167"/>
      <c r="AM2" s="168"/>
      <c r="AN2" s="94"/>
      <c r="AO2" s="166" t="str">
        <f>UPPER(TEXT(DATE(An,MONTH(1&amp;Premier_mois)+10,1),"MMMM AAAA"))</f>
        <v>MARS 2018</v>
      </c>
      <c r="AP2" s="167"/>
      <c r="AQ2" s="168"/>
      <c r="AR2" s="94"/>
      <c r="AS2" s="166" t="str">
        <f>UPPER(TEXT(DATE(An,MONTH(1&amp;Premier_mois)+11,1),"MMMM AAAA"))</f>
        <v>AVRIL 2018</v>
      </c>
      <c r="AT2" s="167"/>
      <c r="AU2" s="168"/>
    </row>
    <row r="3" spans="1:47" ht="21" customHeight="1">
      <c r="A3" s="98" t="str">
        <f>UPPER(TEXT(B3,"jjj"))</f>
        <v>LUN</v>
      </c>
      <c r="B3" s="96">
        <f>DATE(An,MONTH(1&amp;Premier_mois),1)</f>
        <v>42856</v>
      </c>
      <c r="C3" s="99">
        <f>IFERROR(IF(WEEKDAY(B3,2)=1,INT((B3-LOOKUP(B3,DATE(YEAR(B3)+{-1;0;1},1,3)-WEEKDAY(DATE(YEAR(B3)+{-1;0;1},1,3))+2))/7)+1,""),"")</f>
        <v>18</v>
      </c>
      <c r="D3" s="97"/>
      <c r="E3" s="98" t="str">
        <f>UPPER(TEXT(F3,"jjj"))</f>
        <v>JEU</v>
      </c>
      <c r="F3" s="96">
        <f>DATE(An,MONTH(1&amp;Premier_mois)+1,1)</f>
        <v>42887</v>
      </c>
      <c r="G3" s="99" t="str">
        <f>IFERROR(IF(WEEKDAY(F3,2)=1,INT((F3-LOOKUP(F3,DATE(YEAR(F3)+{-1;0;1},1,3)-WEEKDAY(DATE(YEAR(F3)+{-1;0;1},1,3))+2))/7)+1,""),"")</f>
        <v/>
      </c>
      <c r="H3" s="97"/>
      <c r="I3" s="98" t="str">
        <f>UPPER(TEXT(J3,"jjj"))</f>
        <v>SAM</v>
      </c>
      <c r="J3" s="96">
        <f>DATE(An,MONTH(1&amp;Premier_mois)+2,1)</f>
        <v>42917</v>
      </c>
      <c r="K3" s="99" t="str">
        <f>IFERROR(IF(WEEKDAY(J3,2)=1,INT((J3-LOOKUP(J3,DATE(YEAR(J3)+{-1;0;1},1,3)-WEEKDAY(DATE(YEAR(J3)+{-1;0;1},1,3))+2))/7)+1,""),"")</f>
        <v/>
      </c>
      <c r="L3" s="97"/>
      <c r="M3" s="98" t="str">
        <f>UPPER(TEXT(N3,"jjj"))</f>
        <v>MAR</v>
      </c>
      <c r="N3" s="96">
        <f>DATE(An,MONTH(1&amp;Premier_mois)+3,1)</f>
        <v>42948</v>
      </c>
      <c r="O3" s="99" t="str">
        <f>IFERROR(IF(WEEKDAY(N3,2)=1,INT((N3-LOOKUP(N3,DATE(YEAR(N3)+{-1;0;1},1,3)-WEEKDAY(DATE(YEAR(N3)+{-1;0;1},1,3))+2))/7)+1,""),"")</f>
        <v/>
      </c>
      <c r="P3" s="97"/>
      <c r="Q3" s="98" t="str">
        <f>UPPER(TEXT(R3,"jjj"))</f>
        <v>VEN</v>
      </c>
      <c r="R3" s="96">
        <f>DATE(An,MONTH(1&amp;Premier_mois)+4,1)</f>
        <v>42979</v>
      </c>
      <c r="S3" s="99" t="str">
        <f>IFERROR(IF(WEEKDAY(R3,2)=1,INT((R3-LOOKUP(R3,DATE(YEAR(R3)+{-1;0;1},1,3)-WEEKDAY(DATE(YEAR(R3)+{-1;0;1},1,3))+2))/7)+1,""),"")</f>
        <v/>
      </c>
      <c r="T3" s="97"/>
      <c r="U3" s="98" t="str">
        <f>UPPER(TEXT(V3,"jjj"))</f>
        <v>DIM</v>
      </c>
      <c r="V3" s="96">
        <f>DATE(An,MONTH(1&amp;Premier_mois)+5,1)</f>
        <v>43009</v>
      </c>
      <c r="W3" s="99" t="str">
        <f>IFERROR(IF(WEEKDAY(V3,2)=1,INT((V3-LOOKUP(V3,DATE(YEAR(V3)+{-1;0;1},1,3)-WEEKDAY(DATE(YEAR(V3)+{-1;0;1},1,3))+2))/7)+1,""),"")</f>
        <v/>
      </c>
      <c r="X3" s="97"/>
      <c r="Y3" s="98" t="str">
        <f>UPPER(TEXT(Z3,"jjj"))</f>
        <v>MER</v>
      </c>
      <c r="Z3" s="96">
        <f>DATE(An,MONTH(1&amp;Premier_mois)+6,1)</f>
        <v>43040</v>
      </c>
      <c r="AA3" s="99" t="str">
        <f>IFERROR(IF(WEEKDAY(Z3,2)=1,INT((Z3-LOOKUP(Z3,DATE(YEAR(Z3)+{-1;0;1},1,3)-WEEKDAY(DATE(YEAR(Z3)+{-1;0;1},1,3))+2))/7)+1,""),"")</f>
        <v/>
      </c>
      <c r="AB3" s="97"/>
      <c r="AC3" s="98" t="str">
        <f>UPPER(TEXT(AD3,"jjj"))</f>
        <v>VEN</v>
      </c>
      <c r="AD3" s="96">
        <f>DATE(An,MONTH(1&amp;Premier_mois)+7,1)</f>
        <v>43070</v>
      </c>
      <c r="AE3" s="99" t="str">
        <f>IFERROR(IF(WEEKDAY(AD3,2)=1,INT((AD3-LOOKUP(AD3,DATE(YEAR(AD3)+{-1;0;1},1,3)-WEEKDAY(DATE(YEAR(AD3)+{-1;0;1},1,3))+2))/7)+1,""),"")</f>
        <v/>
      </c>
      <c r="AF3" s="97"/>
      <c r="AG3" s="98" t="str">
        <f>UPPER(TEXT(AH3,"jjj"))</f>
        <v>LUN</v>
      </c>
      <c r="AH3" s="96">
        <f>DATE(An,MONTH(1&amp;Premier_mois)+8,1)</f>
        <v>43101</v>
      </c>
      <c r="AI3" s="99">
        <f>IFERROR(IF(WEEKDAY(AH3,2)=1,INT((AH3-LOOKUP(AH3,DATE(YEAR(AH3)+{-1;0;1},1,3)-WEEKDAY(DATE(YEAR(AH3)+{-1;0;1},1,3))+2))/7)+1,""),"")</f>
        <v>1</v>
      </c>
      <c r="AJ3" s="97"/>
      <c r="AK3" s="98" t="str">
        <f>UPPER(TEXT(AL3,"jjj"))</f>
        <v>JEU</v>
      </c>
      <c r="AL3" s="96">
        <f>DATE(An,MONTH(1&amp;Premier_mois)+9,1)</f>
        <v>43132</v>
      </c>
      <c r="AM3" s="99" t="str">
        <f>IFERROR(IF(WEEKDAY(AL3,2)=1,INT((AL3-LOOKUP(AL3,DATE(YEAR(AL3)+{-1;0;1},1,3)-WEEKDAY(DATE(YEAR(AL3)+{-1;0;1},1,3))+2))/7)+1,""),"")</f>
        <v/>
      </c>
      <c r="AN3" s="97"/>
      <c r="AO3" s="98" t="str">
        <f>UPPER(TEXT(AP3,"jjj"))</f>
        <v>JEU</v>
      </c>
      <c r="AP3" s="96">
        <f>DATE(An,MONTH(1&amp;Premier_mois)+10,1)</f>
        <v>43160</v>
      </c>
      <c r="AQ3" s="99" t="str">
        <f>IFERROR(IF(WEEKDAY(AP3,2)=1,INT((AP3-LOOKUP(AP3,DATE(YEAR(AP3)+{-1;0;1},1,3)-WEEKDAY(DATE(YEAR(AP3)+{-1;0;1},1,3))+2))/7)+1,""),"")</f>
        <v/>
      </c>
      <c r="AR3" s="97"/>
      <c r="AS3" s="98" t="str">
        <f>UPPER(TEXT(AT3,"jjj"))</f>
        <v>DIM</v>
      </c>
      <c r="AT3" s="96">
        <f>DATE(An,MONTH(1&amp;Premier_mois)+11,1)</f>
        <v>43191</v>
      </c>
      <c r="AU3" s="99" t="str">
        <f>IFERROR(IF(WEEKDAY(AT3,2)=1,INT((AT3-LOOKUP(AT3,DATE(YEAR(AT3)+{-1;0;1},1,3)-WEEKDAY(DATE(YEAR(AT3)+{-1;0;1},1,3))+2))/7)+1,""),"")</f>
        <v/>
      </c>
    </row>
    <row r="4" spans="1:47" ht="21" customHeight="1">
      <c r="A4" s="98" t="str">
        <f>UPPER(TEXT(B4,"jjj"))</f>
        <v>MAR</v>
      </c>
      <c r="B4" s="96">
        <f>B3+1</f>
        <v>42857</v>
      </c>
      <c r="C4" s="99" t="str">
        <f>IFERROR(IF(WEEKDAY(B4,2)=1,INT((B4-LOOKUP(B4,DATE(YEAR(B4)+{-1;0;1},1,3)-WEEKDAY(DATE(YEAR(B4)+{-1;0;1},1,3))+2))/7)+1,""),"")</f>
        <v/>
      </c>
      <c r="D4" s="97"/>
      <c r="E4" s="98" t="str">
        <f>UPPER(TEXT(F4,"jjj"))</f>
        <v>VEN</v>
      </c>
      <c r="F4" s="96">
        <f>F3+1</f>
        <v>42888</v>
      </c>
      <c r="G4" s="99" t="str">
        <f>IFERROR(IF(WEEKDAY(F4,2)=1,INT((F4-LOOKUP(F4,DATE(YEAR(F4)+{-1;0;1},1,3)-WEEKDAY(DATE(YEAR(F4)+{-1;0;1},1,3))+2))/7)+1,""),"")</f>
        <v/>
      </c>
      <c r="H4" s="97"/>
      <c r="I4" s="98" t="str">
        <f>UPPER(TEXT(J4,"jjj"))</f>
        <v>DIM</v>
      </c>
      <c r="J4" s="96">
        <f>J3+1</f>
        <v>42918</v>
      </c>
      <c r="K4" s="99" t="str">
        <f>IFERROR(IF(WEEKDAY(J4,2)=1,INT((J4-LOOKUP(J4,DATE(YEAR(J4)+{-1;0;1},1,3)-WEEKDAY(DATE(YEAR(J4)+{-1;0;1},1,3))+2))/7)+1,""),"")</f>
        <v/>
      </c>
      <c r="L4" s="97"/>
      <c r="M4" s="98" t="str">
        <f>UPPER(TEXT(N4,"jjj"))</f>
        <v>MER</v>
      </c>
      <c r="N4" s="96">
        <f>N3+1</f>
        <v>42949</v>
      </c>
      <c r="O4" s="99" t="str">
        <f>IFERROR(IF(WEEKDAY(N4,2)=1,INT((N4-LOOKUP(N4,DATE(YEAR(N4)+{-1;0;1},1,3)-WEEKDAY(DATE(YEAR(N4)+{-1;0;1},1,3))+2))/7)+1,""),"")</f>
        <v/>
      </c>
      <c r="P4" s="97"/>
      <c r="Q4" s="98" t="str">
        <f>UPPER(TEXT(R4,"jjj"))</f>
        <v>SAM</v>
      </c>
      <c r="R4" s="96">
        <f>R3+1</f>
        <v>42980</v>
      </c>
      <c r="S4" s="99" t="str">
        <f>IFERROR(IF(WEEKDAY(R4,2)=1,INT((R4-LOOKUP(R4,DATE(YEAR(R4)+{-1;0;1},1,3)-WEEKDAY(DATE(YEAR(R4)+{-1;0;1},1,3))+2))/7)+1,""),"")</f>
        <v/>
      </c>
      <c r="T4" s="97"/>
      <c r="U4" s="98" t="str">
        <f>UPPER(TEXT(V4,"jjj"))</f>
        <v>LUN</v>
      </c>
      <c r="V4" s="96">
        <f>V3+1</f>
        <v>43010</v>
      </c>
      <c r="W4" s="99">
        <f>IFERROR(IF(WEEKDAY(V4,2)=1,INT((V4-LOOKUP(V4,DATE(YEAR(V4)+{-1;0;1},1,3)-WEEKDAY(DATE(YEAR(V4)+{-1;0;1},1,3))+2))/7)+1,""),"")</f>
        <v>40</v>
      </c>
      <c r="X4" s="97"/>
      <c r="Y4" s="98" t="str">
        <f>UPPER(TEXT(Z4,"jjj"))</f>
        <v>JEU</v>
      </c>
      <c r="Z4" s="96">
        <f>Z3+1</f>
        <v>43041</v>
      </c>
      <c r="AA4" s="99" t="str">
        <f>IFERROR(IF(WEEKDAY(Z4,2)=1,INT((Z4-LOOKUP(Z4,DATE(YEAR(Z4)+{-1;0;1},1,3)-WEEKDAY(DATE(YEAR(Z4)+{-1;0;1},1,3))+2))/7)+1,""),"")</f>
        <v/>
      </c>
      <c r="AB4" s="97"/>
      <c r="AC4" s="98" t="str">
        <f>UPPER(TEXT(AD4,"jjj"))</f>
        <v>SAM</v>
      </c>
      <c r="AD4" s="96">
        <f>AD3+1</f>
        <v>43071</v>
      </c>
      <c r="AE4" s="99" t="str">
        <f>IFERROR(IF(WEEKDAY(AD4,2)=1,INT((AD4-LOOKUP(AD4,DATE(YEAR(AD4)+{-1;0;1},1,3)-WEEKDAY(DATE(YEAR(AD4)+{-1;0;1},1,3))+2))/7)+1,""),"")</f>
        <v/>
      </c>
      <c r="AF4" s="97"/>
      <c r="AG4" s="98" t="str">
        <f>UPPER(TEXT(AH4,"jjj"))</f>
        <v>MAR</v>
      </c>
      <c r="AH4" s="96">
        <f>AH3+1</f>
        <v>43102</v>
      </c>
      <c r="AI4" s="99" t="str">
        <f>IFERROR(IF(WEEKDAY(AH4,2)=1,INT((AH4-LOOKUP(AH4,DATE(YEAR(AH4)+{-1;0;1},1,3)-WEEKDAY(DATE(YEAR(AH4)+{-1;0;1},1,3))+2))/7)+1,""),"")</f>
        <v/>
      </c>
      <c r="AJ4" s="97"/>
      <c r="AK4" s="98" t="str">
        <f>UPPER(TEXT(AL4,"jjj"))</f>
        <v>VEN</v>
      </c>
      <c r="AL4" s="96">
        <f>AL3+1</f>
        <v>43133</v>
      </c>
      <c r="AM4" s="99" t="str">
        <f>IFERROR(IF(WEEKDAY(AL4,2)=1,INT((AL4-LOOKUP(AL4,DATE(YEAR(AL4)+{-1;0;1},1,3)-WEEKDAY(DATE(YEAR(AL4)+{-1;0;1},1,3))+2))/7)+1,""),"")</f>
        <v/>
      </c>
      <c r="AN4" s="97"/>
      <c r="AO4" s="98" t="str">
        <f>UPPER(TEXT(AP4,"jjj"))</f>
        <v>VEN</v>
      </c>
      <c r="AP4" s="96">
        <f>AP3+1</f>
        <v>43161</v>
      </c>
      <c r="AQ4" s="99" t="str">
        <f>IFERROR(IF(WEEKDAY(AP4,2)=1,INT((AP4-LOOKUP(AP4,DATE(YEAR(AP4)+{-1;0;1},1,3)-WEEKDAY(DATE(YEAR(AP4)+{-1;0;1},1,3))+2))/7)+1,""),"")</f>
        <v/>
      </c>
      <c r="AR4" s="97"/>
      <c r="AS4" s="98" t="str">
        <f>UPPER(TEXT(AT4,"jjj"))</f>
        <v>LUN</v>
      </c>
      <c r="AT4" s="96">
        <f>AT3+1</f>
        <v>43192</v>
      </c>
      <c r="AU4" s="99">
        <f>IFERROR(IF(WEEKDAY(AT4,2)=1,INT((AT4-LOOKUP(AT4,DATE(YEAR(AT4)+{-1;0;1},1,3)-WEEKDAY(DATE(YEAR(AT4)+{-1;0;1},1,3))+2))/7)+1,""),"")</f>
        <v>14</v>
      </c>
    </row>
    <row r="5" spans="1:47" ht="21" customHeight="1">
      <c r="A5" s="98" t="str">
        <f t="shared" ref="A5:A33" si="0">UPPER(TEXT(B5,"jjj"))</f>
        <v>MER</v>
      </c>
      <c r="B5" s="96">
        <f t="shared" ref="B5:B30" si="1">B4+1</f>
        <v>42858</v>
      </c>
      <c r="C5" s="99" t="str">
        <f>IFERROR(IF(WEEKDAY(B5,2)=1,INT((B5-LOOKUP(B5,DATE(YEAR(B5)+{-1;0;1},1,3)-WEEKDAY(DATE(YEAR(B5)+{-1;0;1},1,3))+2))/7)+1,""),"")</f>
        <v/>
      </c>
      <c r="D5" s="97"/>
      <c r="E5" s="98" t="str">
        <f t="shared" ref="E5:E33" si="2">UPPER(TEXT(F5,"jjj"))</f>
        <v>SAM</v>
      </c>
      <c r="F5" s="96">
        <f t="shared" ref="F5:F30" si="3">F4+1</f>
        <v>42889</v>
      </c>
      <c r="G5" s="99" t="str">
        <f>IFERROR(IF(WEEKDAY(F5,2)=1,INT((F5-LOOKUP(F5,DATE(YEAR(F5)+{-1;0;1},1,3)-WEEKDAY(DATE(YEAR(F5)+{-1;0;1},1,3))+2))/7)+1,""),"")</f>
        <v/>
      </c>
      <c r="H5" s="97"/>
      <c r="I5" s="98" t="str">
        <f t="shared" ref="I5:I33" si="4">UPPER(TEXT(J5,"jjj"))</f>
        <v>LUN</v>
      </c>
      <c r="J5" s="96">
        <f t="shared" ref="J5:J30" si="5">J4+1</f>
        <v>42919</v>
      </c>
      <c r="K5" s="99">
        <f>IFERROR(IF(WEEKDAY(J5,2)=1,INT((J5-LOOKUP(J5,DATE(YEAR(J5)+{-1;0;1},1,3)-WEEKDAY(DATE(YEAR(J5)+{-1;0;1},1,3))+2))/7)+1,""),"")</f>
        <v>27</v>
      </c>
      <c r="L5" s="97"/>
      <c r="M5" s="98" t="str">
        <f t="shared" ref="M5:M33" si="6">UPPER(TEXT(N5,"jjj"))</f>
        <v>JEU</v>
      </c>
      <c r="N5" s="96">
        <f t="shared" ref="N5:N30" si="7">N4+1</f>
        <v>42950</v>
      </c>
      <c r="O5" s="99" t="str">
        <f>IFERROR(IF(WEEKDAY(N5,2)=1,INT((N5-LOOKUP(N5,DATE(YEAR(N5)+{-1;0;1},1,3)-WEEKDAY(DATE(YEAR(N5)+{-1;0;1},1,3))+2))/7)+1,""),"")</f>
        <v/>
      </c>
      <c r="P5" s="97"/>
      <c r="Q5" s="98" t="str">
        <f t="shared" ref="Q5:Q33" si="8">UPPER(TEXT(R5,"jjj"))</f>
        <v>DIM</v>
      </c>
      <c r="R5" s="96">
        <f t="shared" ref="R5:R30" si="9">R4+1</f>
        <v>42981</v>
      </c>
      <c r="S5" s="99" t="str">
        <f>IFERROR(IF(WEEKDAY(R5,2)=1,INT((R5-LOOKUP(R5,DATE(YEAR(R5)+{-1;0;1},1,3)-WEEKDAY(DATE(YEAR(R5)+{-1;0;1},1,3))+2))/7)+1,""),"")</f>
        <v/>
      </c>
      <c r="T5" s="97"/>
      <c r="U5" s="98" t="str">
        <f t="shared" ref="U5:U33" si="10">UPPER(TEXT(V5,"jjj"))</f>
        <v>MAR</v>
      </c>
      <c r="V5" s="96">
        <f t="shared" ref="V5:V30" si="11">V4+1</f>
        <v>43011</v>
      </c>
      <c r="W5" s="99" t="str">
        <f>IFERROR(IF(WEEKDAY(V5,2)=1,INT((V5-LOOKUP(V5,DATE(YEAR(V5)+{-1;0;1},1,3)-WEEKDAY(DATE(YEAR(V5)+{-1;0;1},1,3))+2))/7)+1,""),"")</f>
        <v/>
      </c>
      <c r="X5" s="97"/>
      <c r="Y5" s="98" t="str">
        <f t="shared" ref="Y5:Y33" si="12">UPPER(TEXT(Z5,"jjj"))</f>
        <v>VEN</v>
      </c>
      <c r="Z5" s="96">
        <f t="shared" ref="Z5:Z30" si="13">Z4+1</f>
        <v>43042</v>
      </c>
      <c r="AA5" s="99" t="str">
        <f>IFERROR(IF(WEEKDAY(Z5,2)=1,INT((Z5-LOOKUP(Z5,DATE(YEAR(Z5)+{-1;0;1},1,3)-WEEKDAY(DATE(YEAR(Z5)+{-1;0;1},1,3))+2))/7)+1,""),"")</f>
        <v/>
      </c>
      <c r="AB5" s="97"/>
      <c r="AC5" s="98" t="str">
        <f t="shared" ref="AC5:AC33" si="14">UPPER(TEXT(AD5,"jjj"))</f>
        <v>DIM</v>
      </c>
      <c r="AD5" s="96">
        <f t="shared" ref="AD5:AD30" si="15">AD4+1</f>
        <v>43072</v>
      </c>
      <c r="AE5" s="99" t="str">
        <f>IFERROR(IF(WEEKDAY(AD5,2)=1,INT((AD5-LOOKUP(AD5,DATE(YEAR(AD5)+{-1;0;1},1,3)-WEEKDAY(DATE(YEAR(AD5)+{-1;0;1},1,3))+2))/7)+1,""),"")</f>
        <v/>
      </c>
      <c r="AF5" s="97"/>
      <c r="AG5" s="98" t="str">
        <f t="shared" ref="AG5:AG33" si="16">UPPER(TEXT(AH5,"jjj"))</f>
        <v>MER</v>
      </c>
      <c r="AH5" s="96">
        <f t="shared" ref="AH5:AH30" si="17">AH4+1</f>
        <v>43103</v>
      </c>
      <c r="AI5" s="99" t="str">
        <f>IFERROR(IF(WEEKDAY(AH5,2)=1,INT((AH5-LOOKUP(AH5,DATE(YEAR(AH5)+{-1;0;1},1,3)-WEEKDAY(DATE(YEAR(AH5)+{-1;0;1},1,3))+2))/7)+1,""),"")</f>
        <v/>
      </c>
      <c r="AJ5" s="97"/>
      <c r="AK5" s="98" t="str">
        <f t="shared" ref="AK5:AK33" si="18">UPPER(TEXT(AL5,"jjj"))</f>
        <v>SAM</v>
      </c>
      <c r="AL5" s="96">
        <f t="shared" ref="AL5:AL30" si="19">AL4+1</f>
        <v>43134</v>
      </c>
      <c r="AM5" s="99" t="str">
        <f>IFERROR(IF(WEEKDAY(AL5,2)=1,INT((AL5-LOOKUP(AL5,DATE(YEAR(AL5)+{-1;0;1},1,3)-WEEKDAY(DATE(YEAR(AL5)+{-1;0;1},1,3))+2))/7)+1,""),"")</f>
        <v/>
      </c>
      <c r="AN5" s="97"/>
      <c r="AO5" s="98" t="str">
        <f t="shared" ref="AO5:AO33" si="20">UPPER(TEXT(AP5,"jjj"))</f>
        <v>SAM</v>
      </c>
      <c r="AP5" s="96">
        <f t="shared" ref="AP5:AP30" si="21">AP4+1</f>
        <v>43162</v>
      </c>
      <c r="AQ5" s="99" t="str">
        <f>IFERROR(IF(WEEKDAY(AP5,2)=1,INT((AP5-LOOKUP(AP5,DATE(YEAR(AP5)+{-1;0;1},1,3)-WEEKDAY(DATE(YEAR(AP5)+{-1;0;1},1,3))+2))/7)+1,""),"")</f>
        <v/>
      </c>
      <c r="AR5" s="97"/>
      <c r="AS5" s="98" t="str">
        <f t="shared" ref="AS5:AS33" si="22">UPPER(TEXT(AT5,"jjj"))</f>
        <v>MAR</v>
      </c>
      <c r="AT5" s="96">
        <f t="shared" ref="AT5:AT30" si="23">AT4+1</f>
        <v>43193</v>
      </c>
      <c r="AU5" s="99" t="str">
        <f>IFERROR(IF(WEEKDAY(AT5,2)=1,INT((AT5-LOOKUP(AT5,DATE(YEAR(AT5)+{-1;0;1},1,3)-WEEKDAY(DATE(YEAR(AT5)+{-1;0;1},1,3))+2))/7)+1,""),"")</f>
        <v/>
      </c>
    </row>
    <row r="6" spans="1:47" ht="21" customHeight="1">
      <c r="A6" s="98" t="str">
        <f t="shared" si="0"/>
        <v>JEU</v>
      </c>
      <c r="B6" s="96">
        <f t="shared" si="1"/>
        <v>42859</v>
      </c>
      <c r="C6" s="99" t="str">
        <f>IFERROR(IF(WEEKDAY(B6,2)=1,INT((B6-LOOKUP(B6,DATE(YEAR(B6)+{-1;0;1},1,3)-WEEKDAY(DATE(YEAR(B6)+{-1;0;1},1,3))+2))/7)+1,""),"")</f>
        <v/>
      </c>
      <c r="D6" s="97"/>
      <c r="E6" s="98" t="str">
        <f t="shared" si="2"/>
        <v>DIM</v>
      </c>
      <c r="F6" s="96">
        <f t="shared" si="3"/>
        <v>42890</v>
      </c>
      <c r="G6" s="99" t="str">
        <f>IFERROR(IF(WEEKDAY(F6,2)=1,INT((F6-LOOKUP(F6,DATE(YEAR(F6)+{-1;0;1},1,3)-WEEKDAY(DATE(YEAR(F6)+{-1;0;1},1,3))+2))/7)+1,""),"")</f>
        <v/>
      </c>
      <c r="H6" s="97"/>
      <c r="I6" s="98" t="str">
        <f t="shared" si="4"/>
        <v>MAR</v>
      </c>
      <c r="J6" s="96">
        <f t="shared" si="5"/>
        <v>42920</v>
      </c>
      <c r="K6" s="99" t="str">
        <f>IFERROR(IF(WEEKDAY(J6,2)=1,INT((J6-LOOKUP(J6,DATE(YEAR(J6)+{-1;0;1},1,3)-WEEKDAY(DATE(YEAR(J6)+{-1;0;1},1,3))+2))/7)+1,""),"")</f>
        <v/>
      </c>
      <c r="L6" s="97"/>
      <c r="M6" s="98" t="str">
        <f t="shared" si="6"/>
        <v>VEN</v>
      </c>
      <c r="N6" s="96">
        <f t="shared" si="7"/>
        <v>42951</v>
      </c>
      <c r="O6" s="99" t="str">
        <f>IFERROR(IF(WEEKDAY(N6,2)=1,INT((N6-LOOKUP(N6,DATE(YEAR(N6)+{-1;0;1},1,3)-WEEKDAY(DATE(YEAR(N6)+{-1;0;1},1,3))+2))/7)+1,""),"")</f>
        <v/>
      </c>
      <c r="P6" s="97"/>
      <c r="Q6" s="98" t="str">
        <f t="shared" si="8"/>
        <v>LUN</v>
      </c>
      <c r="R6" s="96">
        <f t="shared" si="9"/>
        <v>42982</v>
      </c>
      <c r="S6" s="99">
        <f>IFERROR(IF(WEEKDAY(R6,2)=1,INT((R6-LOOKUP(R6,DATE(YEAR(R6)+{-1;0;1},1,3)-WEEKDAY(DATE(YEAR(R6)+{-1;0;1},1,3))+2))/7)+1,""),"")</f>
        <v>36</v>
      </c>
      <c r="T6" s="97"/>
      <c r="U6" s="98" t="str">
        <f t="shared" si="10"/>
        <v>MER</v>
      </c>
      <c r="V6" s="96">
        <f t="shared" si="11"/>
        <v>43012</v>
      </c>
      <c r="W6" s="99" t="str">
        <f>IFERROR(IF(WEEKDAY(V6,2)=1,INT((V6-LOOKUP(V6,DATE(YEAR(V6)+{-1;0;1},1,3)-WEEKDAY(DATE(YEAR(V6)+{-1;0;1},1,3))+2))/7)+1,""),"")</f>
        <v/>
      </c>
      <c r="X6" s="97"/>
      <c r="Y6" s="98" t="str">
        <f t="shared" si="12"/>
        <v>SAM</v>
      </c>
      <c r="Z6" s="96">
        <f t="shared" si="13"/>
        <v>43043</v>
      </c>
      <c r="AA6" s="99" t="str">
        <f>IFERROR(IF(WEEKDAY(Z6,2)=1,INT((Z6-LOOKUP(Z6,DATE(YEAR(Z6)+{-1;0;1},1,3)-WEEKDAY(DATE(YEAR(Z6)+{-1;0;1},1,3))+2))/7)+1,""),"")</f>
        <v/>
      </c>
      <c r="AB6" s="97"/>
      <c r="AC6" s="98" t="str">
        <f t="shared" si="14"/>
        <v>LUN</v>
      </c>
      <c r="AD6" s="96">
        <f t="shared" si="15"/>
        <v>43073</v>
      </c>
      <c r="AE6" s="99">
        <f>IFERROR(IF(WEEKDAY(AD6,2)=1,INT((AD6-LOOKUP(AD6,DATE(YEAR(AD6)+{-1;0;1},1,3)-WEEKDAY(DATE(YEAR(AD6)+{-1;0;1},1,3))+2))/7)+1,""),"")</f>
        <v>49</v>
      </c>
      <c r="AF6" s="97"/>
      <c r="AG6" s="98" t="str">
        <f t="shared" si="16"/>
        <v>JEU</v>
      </c>
      <c r="AH6" s="96">
        <f t="shared" si="17"/>
        <v>43104</v>
      </c>
      <c r="AI6" s="99" t="str">
        <f>IFERROR(IF(WEEKDAY(AH6,2)=1,INT((AH6-LOOKUP(AH6,DATE(YEAR(AH6)+{-1;0;1},1,3)-WEEKDAY(DATE(YEAR(AH6)+{-1;0;1},1,3))+2))/7)+1,""),"")</f>
        <v/>
      </c>
      <c r="AJ6" s="97"/>
      <c r="AK6" s="98" t="str">
        <f t="shared" si="18"/>
        <v>DIM</v>
      </c>
      <c r="AL6" s="96">
        <f t="shared" si="19"/>
        <v>43135</v>
      </c>
      <c r="AM6" s="99" t="str">
        <f>IFERROR(IF(WEEKDAY(AL6,2)=1,INT((AL6-LOOKUP(AL6,DATE(YEAR(AL6)+{-1;0;1},1,3)-WEEKDAY(DATE(YEAR(AL6)+{-1;0;1},1,3))+2))/7)+1,""),"")</f>
        <v/>
      </c>
      <c r="AN6" s="97"/>
      <c r="AO6" s="98" t="str">
        <f t="shared" si="20"/>
        <v>DIM</v>
      </c>
      <c r="AP6" s="96">
        <f t="shared" si="21"/>
        <v>43163</v>
      </c>
      <c r="AQ6" s="99" t="str">
        <f>IFERROR(IF(WEEKDAY(AP6,2)=1,INT((AP6-LOOKUP(AP6,DATE(YEAR(AP6)+{-1;0;1},1,3)-WEEKDAY(DATE(YEAR(AP6)+{-1;0;1},1,3))+2))/7)+1,""),"")</f>
        <v/>
      </c>
      <c r="AR6" s="97"/>
      <c r="AS6" s="98" t="str">
        <f t="shared" si="22"/>
        <v>MER</v>
      </c>
      <c r="AT6" s="96">
        <f t="shared" si="23"/>
        <v>43194</v>
      </c>
      <c r="AU6" s="99" t="str">
        <f>IFERROR(IF(WEEKDAY(AT6,2)=1,INT((AT6-LOOKUP(AT6,DATE(YEAR(AT6)+{-1;0;1},1,3)-WEEKDAY(DATE(YEAR(AT6)+{-1;0;1},1,3))+2))/7)+1,""),"")</f>
        <v/>
      </c>
    </row>
    <row r="7" spans="1:47" ht="21" customHeight="1">
      <c r="A7" s="98" t="str">
        <f t="shared" si="0"/>
        <v>VEN</v>
      </c>
      <c r="B7" s="96">
        <f t="shared" si="1"/>
        <v>42860</v>
      </c>
      <c r="C7" s="99" t="str">
        <f>IFERROR(IF(WEEKDAY(B7,2)=1,INT((B7-LOOKUP(B7,DATE(YEAR(B7)+{-1;0;1},1,3)-WEEKDAY(DATE(YEAR(B7)+{-1;0;1},1,3))+2))/7)+1,""),"")</f>
        <v/>
      </c>
      <c r="D7" s="97"/>
      <c r="E7" s="98" t="str">
        <f t="shared" si="2"/>
        <v>LUN</v>
      </c>
      <c r="F7" s="96">
        <f t="shared" si="3"/>
        <v>42891</v>
      </c>
      <c r="G7" s="99">
        <f>IFERROR(IF(WEEKDAY(F7,2)=1,INT((F7-LOOKUP(F7,DATE(YEAR(F7)+{-1;0;1},1,3)-WEEKDAY(DATE(YEAR(F7)+{-1;0;1},1,3))+2))/7)+1,""),"")</f>
        <v>23</v>
      </c>
      <c r="H7" s="97"/>
      <c r="I7" s="98" t="str">
        <f t="shared" si="4"/>
        <v>MER</v>
      </c>
      <c r="J7" s="96">
        <f t="shared" si="5"/>
        <v>42921</v>
      </c>
      <c r="K7" s="99" t="str">
        <f>IFERROR(IF(WEEKDAY(J7,2)=1,INT((J7-LOOKUP(J7,DATE(YEAR(J7)+{-1;0;1},1,3)-WEEKDAY(DATE(YEAR(J7)+{-1;0;1},1,3))+2))/7)+1,""),"")</f>
        <v/>
      </c>
      <c r="L7" s="97"/>
      <c r="M7" s="98" t="str">
        <f t="shared" si="6"/>
        <v>SAM</v>
      </c>
      <c r="N7" s="96">
        <f t="shared" si="7"/>
        <v>42952</v>
      </c>
      <c r="O7" s="99" t="str">
        <f>IFERROR(IF(WEEKDAY(N7,2)=1,INT((N7-LOOKUP(N7,DATE(YEAR(N7)+{-1;0;1},1,3)-WEEKDAY(DATE(YEAR(N7)+{-1;0;1},1,3))+2))/7)+1,""),"")</f>
        <v/>
      </c>
      <c r="P7" s="97"/>
      <c r="Q7" s="98" t="str">
        <f t="shared" si="8"/>
        <v>MAR</v>
      </c>
      <c r="R7" s="96">
        <f t="shared" si="9"/>
        <v>42983</v>
      </c>
      <c r="S7" s="99" t="str">
        <f>IFERROR(IF(WEEKDAY(R7,2)=1,INT((R7-LOOKUP(R7,DATE(YEAR(R7)+{-1;0;1},1,3)-WEEKDAY(DATE(YEAR(R7)+{-1;0;1},1,3))+2))/7)+1,""),"")</f>
        <v/>
      </c>
      <c r="T7" s="97"/>
      <c r="U7" s="98" t="str">
        <f t="shared" si="10"/>
        <v>JEU</v>
      </c>
      <c r="V7" s="96">
        <f t="shared" si="11"/>
        <v>43013</v>
      </c>
      <c r="W7" s="99" t="str">
        <f>IFERROR(IF(WEEKDAY(V7,2)=1,INT((V7-LOOKUP(V7,DATE(YEAR(V7)+{-1;0;1},1,3)-WEEKDAY(DATE(YEAR(V7)+{-1;0;1},1,3))+2))/7)+1,""),"")</f>
        <v/>
      </c>
      <c r="X7" s="97"/>
      <c r="Y7" s="98" t="str">
        <f t="shared" si="12"/>
        <v>DIM</v>
      </c>
      <c r="Z7" s="96">
        <f t="shared" si="13"/>
        <v>43044</v>
      </c>
      <c r="AA7" s="99" t="str">
        <f>IFERROR(IF(WEEKDAY(Z7,2)=1,INT((Z7-LOOKUP(Z7,DATE(YEAR(Z7)+{-1;0;1},1,3)-WEEKDAY(DATE(YEAR(Z7)+{-1;0;1},1,3))+2))/7)+1,""),"")</f>
        <v/>
      </c>
      <c r="AB7" s="97"/>
      <c r="AC7" s="98" t="str">
        <f t="shared" si="14"/>
        <v>MAR</v>
      </c>
      <c r="AD7" s="96">
        <f t="shared" si="15"/>
        <v>43074</v>
      </c>
      <c r="AE7" s="99" t="str">
        <f>IFERROR(IF(WEEKDAY(AD7,2)=1,INT((AD7-LOOKUP(AD7,DATE(YEAR(AD7)+{-1;0;1},1,3)-WEEKDAY(DATE(YEAR(AD7)+{-1;0;1},1,3))+2))/7)+1,""),"")</f>
        <v/>
      </c>
      <c r="AF7" s="97"/>
      <c r="AG7" s="98" t="str">
        <f t="shared" si="16"/>
        <v>VEN</v>
      </c>
      <c r="AH7" s="96">
        <f t="shared" si="17"/>
        <v>43105</v>
      </c>
      <c r="AI7" s="99" t="str">
        <f>IFERROR(IF(WEEKDAY(AH7,2)=1,INT((AH7-LOOKUP(AH7,DATE(YEAR(AH7)+{-1;0;1},1,3)-WEEKDAY(DATE(YEAR(AH7)+{-1;0;1},1,3))+2))/7)+1,""),"")</f>
        <v/>
      </c>
      <c r="AJ7" s="97"/>
      <c r="AK7" s="98" t="str">
        <f t="shared" si="18"/>
        <v>LUN</v>
      </c>
      <c r="AL7" s="96">
        <f t="shared" si="19"/>
        <v>43136</v>
      </c>
      <c r="AM7" s="99">
        <f>IFERROR(IF(WEEKDAY(AL7,2)=1,INT((AL7-LOOKUP(AL7,DATE(YEAR(AL7)+{-1;0;1},1,3)-WEEKDAY(DATE(YEAR(AL7)+{-1;0;1},1,3))+2))/7)+1,""),"")</f>
        <v>6</v>
      </c>
      <c r="AN7" s="97"/>
      <c r="AO7" s="98" t="str">
        <f t="shared" si="20"/>
        <v>LUN</v>
      </c>
      <c r="AP7" s="96">
        <f t="shared" si="21"/>
        <v>43164</v>
      </c>
      <c r="AQ7" s="99">
        <f>IFERROR(IF(WEEKDAY(AP7,2)=1,INT((AP7-LOOKUP(AP7,DATE(YEAR(AP7)+{-1;0;1},1,3)-WEEKDAY(DATE(YEAR(AP7)+{-1;0;1},1,3))+2))/7)+1,""),"")</f>
        <v>10</v>
      </c>
      <c r="AR7" s="97"/>
      <c r="AS7" s="98" t="str">
        <f t="shared" si="22"/>
        <v>JEU</v>
      </c>
      <c r="AT7" s="96">
        <f t="shared" si="23"/>
        <v>43195</v>
      </c>
      <c r="AU7" s="99" t="str">
        <f>IFERROR(IF(WEEKDAY(AT7,2)=1,INT((AT7-LOOKUP(AT7,DATE(YEAR(AT7)+{-1;0;1},1,3)-WEEKDAY(DATE(YEAR(AT7)+{-1;0;1},1,3))+2))/7)+1,""),"")</f>
        <v/>
      </c>
    </row>
    <row r="8" spans="1:47" ht="21" customHeight="1">
      <c r="A8" s="98" t="str">
        <f t="shared" si="0"/>
        <v>SAM</v>
      </c>
      <c r="B8" s="96">
        <f t="shared" si="1"/>
        <v>42861</v>
      </c>
      <c r="C8" s="99" t="str">
        <f>IFERROR(IF(WEEKDAY(B8,2)=1,INT((B8-LOOKUP(B8,DATE(YEAR(B8)+{-1;0;1},1,3)-WEEKDAY(DATE(YEAR(B8)+{-1;0;1},1,3))+2))/7)+1,""),"")</f>
        <v/>
      </c>
      <c r="D8" s="97"/>
      <c r="E8" s="98" t="str">
        <f t="shared" si="2"/>
        <v>MAR</v>
      </c>
      <c r="F8" s="96">
        <f t="shared" si="3"/>
        <v>42892</v>
      </c>
      <c r="G8" s="99" t="str">
        <f>IFERROR(IF(WEEKDAY(F8,2)=1,INT((F8-LOOKUP(F8,DATE(YEAR(F8)+{-1;0;1},1,3)-WEEKDAY(DATE(YEAR(F8)+{-1;0;1},1,3))+2))/7)+1,""),"")</f>
        <v/>
      </c>
      <c r="H8" s="97"/>
      <c r="I8" s="98" t="str">
        <f t="shared" si="4"/>
        <v>JEU</v>
      </c>
      <c r="J8" s="96">
        <f t="shared" si="5"/>
        <v>42922</v>
      </c>
      <c r="K8" s="99" t="str">
        <f>IFERROR(IF(WEEKDAY(J8,2)=1,INT((J8-LOOKUP(J8,DATE(YEAR(J8)+{-1;0;1},1,3)-WEEKDAY(DATE(YEAR(J8)+{-1;0;1},1,3))+2))/7)+1,""),"")</f>
        <v/>
      </c>
      <c r="L8" s="97"/>
      <c r="M8" s="98" t="str">
        <f t="shared" si="6"/>
        <v>DIM</v>
      </c>
      <c r="N8" s="96">
        <f t="shared" si="7"/>
        <v>42953</v>
      </c>
      <c r="O8" s="99" t="str">
        <f>IFERROR(IF(WEEKDAY(N8,2)=1,INT((N8-LOOKUP(N8,DATE(YEAR(N8)+{-1;0;1},1,3)-WEEKDAY(DATE(YEAR(N8)+{-1;0;1},1,3))+2))/7)+1,""),"")</f>
        <v/>
      </c>
      <c r="P8" s="97"/>
      <c r="Q8" s="98" t="str">
        <f t="shared" si="8"/>
        <v>MER</v>
      </c>
      <c r="R8" s="96">
        <f t="shared" si="9"/>
        <v>42984</v>
      </c>
      <c r="S8" s="99" t="str">
        <f>IFERROR(IF(WEEKDAY(R8,2)=1,INT((R8-LOOKUP(R8,DATE(YEAR(R8)+{-1;0;1},1,3)-WEEKDAY(DATE(YEAR(R8)+{-1;0;1},1,3))+2))/7)+1,""),"")</f>
        <v/>
      </c>
      <c r="T8" s="97"/>
      <c r="U8" s="98" t="str">
        <f t="shared" si="10"/>
        <v>VEN</v>
      </c>
      <c r="V8" s="96">
        <f t="shared" si="11"/>
        <v>43014</v>
      </c>
      <c r="W8" s="99" t="str">
        <f>IFERROR(IF(WEEKDAY(V8,2)=1,INT((V8-LOOKUP(V8,DATE(YEAR(V8)+{-1;0;1},1,3)-WEEKDAY(DATE(YEAR(V8)+{-1;0;1},1,3))+2))/7)+1,""),"")</f>
        <v/>
      </c>
      <c r="X8" s="97"/>
      <c r="Y8" s="98" t="str">
        <f t="shared" si="12"/>
        <v>LUN</v>
      </c>
      <c r="Z8" s="96">
        <f t="shared" si="13"/>
        <v>43045</v>
      </c>
      <c r="AA8" s="99">
        <f>IFERROR(IF(WEEKDAY(Z8,2)=1,INT((Z8-LOOKUP(Z8,DATE(YEAR(Z8)+{-1;0;1},1,3)-WEEKDAY(DATE(YEAR(Z8)+{-1;0;1},1,3))+2))/7)+1,""),"")</f>
        <v>45</v>
      </c>
      <c r="AB8" s="97"/>
      <c r="AC8" s="98" t="str">
        <f t="shared" si="14"/>
        <v>MER</v>
      </c>
      <c r="AD8" s="96">
        <f t="shared" si="15"/>
        <v>43075</v>
      </c>
      <c r="AE8" s="99" t="str">
        <f>IFERROR(IF(WEEKDAY(AD8,2)=1,INT((AD8-LOOKUP(AD8,DATE(YEAR(AD8)+{-1;0;1},1,3)-WEEKDAY(DATE(YEAR(AD8)+{-1;0;1},1,3))+2))/7)+1,""),"")</f>
        <v/>
      </c>
      <c r="AF8" s="97"/>
      <c r="AG8" s="98" t="str">
        <f t="shared" si="16"/>
        <v>SAM</v>
      </c>
      <c r="AH8" s="96">
        <f t="shared" si="17"/>
        <v>43106</v>
      </c>
      <c r="AI8" s="99" t="str">
        <f>IFERROR(IF(WEEKDAY(AH8,2)=1,INT((AH8-LOOKUP(AH8,DATE(YEAR(AH8)+{-1;0;1},1,3)-WEEKDAY(DATE(YEAR(AH8)+{-1;0;1},1,3))+2))/7)+1,""),"")</f>
        <v/>
      </c>
      <c r="AJ8" s="97"/>
      <c r="AK8" s="98" t="str">
        <f t="shared" si="18"/>
        <v>MAR</v>
      </c>
      <c r="AL8" s="96">
        <f t="shared" si="19"/>
        <v>43137</v>
      </c>
      <c r="AM8" s="99" t="str">
        <f>IFERROR(IF(WEEKDAY(AL8,2)=1,INT((AL8-LOOKUP(AL8,DATE(YEAR(AL8)+{-1;0;1},1,3)-WEEKDAY(DATE(YEAR(AL8)+{-1;0;1},1,3))+2))/7)+1,""),"")</f>
        <v/>
      </c>
      <c r="AN8" s="97"/>
      <c r="AO8" s="98" t="str">
        <f t="shared" si="20"/>
        <v>MAR</v>
      </c>
      <c r="AP8" s="96">
        <f t="shared" si="21"/>
        <v>43165</v>
      </c>
      <c r="AQ8" s="99" t="str">
        <f>IFERROR(IF(WEEKDAY(AP8,2)=1,INT((AP8-LOOKUP(AP8,DATE(YEAR(AP8)+{-1;0;1},1,3)-WEEKDAY(DATE(YEAR(AP8)+{-1;0;1},1,3))+2))/7)+1,""),"")</f>
        <v/>
      </c>
      <c r="AR8" s="97"/>
      <c r="AS8" s="98" t="str">
        <f t="shared" si="22"/>
        <v>VEN</v>
      </c>
      <c r="AT8" s="96">
        <f t="shared" si="23"/>
        <v>43196</v>
      </c>
      <c r="AU8" s="99" t="str">
        <f>IFERROR(IF(WEEKDAY(AT8,2)=1,INT((AT8-LOOKUP(AT8,DATE(YEAR(AT8)+{-1;0;1},1,3)-WEEKDAY(DATE(YEAR(AT8)+{-1;0;1},1,3))+2))/7)+1,""),"")</f>
        <v/>
      </c>
    </row>
    <row r="9" spans="1:47" ht="21" customHeight="1">
      <c r="A9" s="98" t="str">
        <f t="shared" si="0"/>
        <v>DIM</v>
      </c>
      <c r="B9" s="96">
        <f t="shared" si="1"/>
        <v>42862</v>
      </c>
      <c r="C9" s="99" t="str">
        <f>IFERROR(IF(WEEKDAY(B9,2)=1,INT((B9-LOOKUP(B9,DATE(YEAR(B9)+{-1;0;1},1,3)-WEEKDAY(DATE(YEAR(B9)+{-1;0;1},1,3))+2))/7)+1,""),"")</f>
        <v/>
      </c>
      <c r="D9" s="97"/>
      <c r="E9" s="98" t="str">
        <f t="shared" si="2"/>
        <v>MER</v>
      </c>
      <c r="F9" s="96">
        <f t="shared" si="3"/>
        <v>42893</v>
      </c>
      <c r="G9" s="99" t="str">
        <f>IFERROR(IF(WEEKDAY(F9,2)=1,INT((F9-LOOKUP(F9,DATE(YEAR(F9)+{-1;0;1},1,3)-WEEKDAY(DATE(YEAR(F9)+{-1;0;1},1,3))+2))/7)+1,""),"")</f>
        <v/>
      </c>
      <c r="H9" s="97"/>
      <c r="I9" s="98" t="str">
        <f t="shared" si="4"/>
        <v>VEN</v>
      </c>
      <c r="J9" s="96">
        <f t="shared" si="5"/>
        <v>42923</v>
      </c>
      <c r="K9" s="99" t="str">
        <f>IFERROR(IF(WEEKDAY(J9,2)=1,INT((J9-LOOKUP(J9,DATE(YEAR(J9)+{-1;0;1},1,3)-WEEKDAY(DATE(YEAR(J9)+{-1;0;1},1,3))+2))/7)+1,""),"")</f>
        <v/>
      </c>
      <c r="L9" s="97"/>
      <c r="M9" s="98" t="str">
        <f t="shared" si="6"/>
        <v>LUN</v>
      </c>
      <c r="N9" s="96">
        <f t="shared" si="7"/>
        <v>42954</v>
      </c>
      <c r="O9" s="99">
        <f>IFERROR(IF(WEEKDAY(N9,2)=1,INT((N9-LOOKUP(N9,DATE(YEAR(N9)+{-1;0;1},1,3)-WEEKDAY(DATE(YEAR(N9)+{-1;0;1},1,3))+2))/7)+1,""),"")</f>
        <v>32</v>
      </c>
      <c r="P9" s="97"/>
      <c r="Q9" s="98" t="str">
        <f t="shared" si="8"/>
        <v>JEU</v>
      </c>
      <c r="R9" s="96">
        <f t="shared" si="9"/>
        <v>42985</v>
      </c>
      <c r="S9" s="99" t="str">
        <f>IFERROR(IF(WEEKDAY(R9,2)=1,INT((R9-LOOKUP(R9,DATE(YEAR(R9)+{-1;0;1},1,3)-WEEKDAY(DATE(YEAR(R9)+{-1;0;1},1,3))+2))/7)+1,""),"")</f>
        <v/>
      </c>
      <c r="T9" s="97"/>
      <c r="U9" s="98" t="str">
        <f t="shared" si="10"/>
        <v>SAM</v>
      </c>
      <c r="V9" s="96">
        <f t="shared" si="11"/>
        <v>43015</v>
      </c>
      <c r="W9" s="99" t="str">
        <f>IFERROR(IF(WEEKDAY(V9,2)=1,INT((V9-LOOKUP(V9,DATE(YEAR(V9)+{-1;0;1},1,3)-WEEKDAY(DATE(YEAR(V9)+{-1;0;1},1,3))+2))/7)+1,""),"")</f>
        <v/>
      </c>
      <c r="X9" s="97"/>
      <c r="Y9" s="98" t="str">
        <f t="shared" si="12"/>
        <v>MAR</v>
      </c>
      <c r="Z9" s="96">
        <f t="shared" si="13"/>
        <v>43046</v>
      </c>
      <c r="AA9" s="99" t="str">
        <f>IFERROR(IF(WEEKDAY(Z9,2)=1,INT((Z9-LOOKUP(Z9,DATE(YEAR(Z9)+{-1;0;1},1,3)-WEEKDAY(DATE(YEAR(Z9)+{-1;0;1},1,3))+2))/7)+1,""),"")</f>
        <v/>
      </c>
      <c r="AB9" s="97"/>
      <c r="AC9" s="98" t="str">
        <f t="shared" si="14"/>
        <v>JEU</v>
      </c>
      <c r="AD9" s="96">
        <f t="shared" si="15"/>
        <v>43076</v>
      </c>
      <c r="AE9" s="99" t="str">
        <f>IFERROR(IF(WEEKDAY(AD9,2)=1,INT((AD9-LOOKUP(AD9,DATE(YEAR(AD9)+{-1;0;1},1,3)-WEEKDAY(DATE(YEAR(AD9)+{-1;0;1},1,3))+2))/7)+1,""),"")</f>
        <v/>
      </c>
      <c r="AF9" s="97"/>
      <c r="AG9" s="98" t="str">
        <f t="shared" si="16"/>
        <v>DIM</v>
      </c>
      <c r="AH9" s="96">
        <f t="shared" si="17"/>
        <v>43107</v>
      </c>
      <c r="AI9" s="99" t="str">
        <f>IFERROR(IF(WEEKDAY(AH9,2)=1,INT((AH9-LOOKUP(AH9,DATE(YEAR(AH9)+{-1;0;1},1,3)-WEEKDAY(DATE(YEAR(AH9)+{-1;0;1},1,3))+2))/7)+1,""),"")</f>
        <v/>
      </c>
      <c r="AJ9" s="97"/>
      <c r="AK9" s="98" t="str">
        <f t="shared" si="18"/>
        <v>MER</v>
      </c>
      <c r="AL9" s="96">
        <f t="shared" si="19"/>
        <v>43138</v>
      </c>
      <c r="AM9" s="99" t="str">
        <f>IFERROR(IF(WEEKDAY(AL9,2)=1,INT((AL9-LOOKUP(AL9,DATE(YEAR(AL9)+{-1;0;1},1,3)-WEEKDAY(DATE(YEAR(AL9)+{-1;0;1},1,3))+2))/7)+1,""),"")</f>
        <v/>
      </c>
      <c r="AN9" s="97"/>
      <c r="AO9" s="98" t="str">
        <f t="shared" si="20"/>
        <v>MER</v>
      </c>
      <c r="AP9" s="96">
        <f t="shared" si="21"/>
        <v>43166</v>
      </c>
      <c r="AQ9" s="99" t="str">
        <f>IFERROR(IF(WEEKDAY(AP9,2)=1,INT((AP9-LOOKUP(AP9,DATE(YEAR(AP9)+{-1;0;1},1,3)-WEEKDAY(DATE(YEAR(AP9)+{-1;0;1},1,3))+2))/7)+1,""),"")</f>
        <v/>
      </c>
      <c r="AR9" s="97"/>
      <c r="AS9" s="98" t="str">
        <f t="shared" si="22"/>
        <v>SAM</v>
      </c>
      <c r="AT9" s="96">
        <f t="shared" si="23"/>
        <v>43197</v>
      </c>
      <c r="AU9" s="99" t="str">
        <f>IFERROR(IF(WEEKDAY(AT9,2)=1,INT((AT9-LOOKUP(AT9,DATE(YEAR(AT9)+{-1;0;1},1,3)-WEEKDAY(DATE(YEAR(AT9)+{-1;0;1},1,3))+2))/7)+1,""),"")</f>
        <v/>
      </c>
    </row>
    <row r="10" spans="1:47" ht="21" customHeight="1">
      <c r="A10" s="98" t="str">
        <f t="shared" si="0"/>
        <v>LUN</v>
      </c>
      <c r="B10" s="96">
        <f t="shared" si="1"/>
        <v>42863</v>
      </c>
      <c r="C10" s="99">
        <f>IFERROR(IF(WEEKDAY(B10,2)=1,INT((B10-LOOKUP(B10,DATE(YEAR(B10)+{-1;0;1},1,3)-WEEKDAY(DATE(YEAR(B10)+{-1;0;1},1,3))+2))/7)+1,""),"")</f>
        <v>19</v>
      </c>
      <c r="D10" s="97"/>
      <c r="E10" s="98" t="str">
        <f t="shared" si="2"/>
        <v>JEU</v>
      </c>
      <c r="F10" s="96">
        <f t="shared" si="3"/>
        <v>42894</v>
      </c>
      <c r="G10" s="99" t="str">
        <f>IFERROR(IF(WEEKDAY(F10,2)=1,INT((F10-LOOKUP(F10,DATE(YEAR(F10)+{-1;0;1},1,3)-WEEKDAY(DATE(YEAR(F10)+{-1;0;1},1,3))+2))/7)+1,""),"")</f>
        <v/>
      </c>
      <c r="H10" s="97"/>
      <c r="I10" s="98" t="str">
        <f t="shared" si="4"/>
        <v>SAM</v>
      </c>
      <c r="J10" s="96">
        <f t="shared" si="5"/>
        <v>42924</v>
      </c>
      <c r="K10" s="99" t="str">
        <f>IFERROR(IF(WEEKDAY(J10,2)=1,INT((J10-LOOKUP(J10,DATE(YEAR(J10)+{-1;0;1},1,3)-WEEKDAY(DATE(YEAR(J10)+{-1;0;1},1,3))+2))/7)+1,""),"")</f>
        <v/>
      </c>
      <c r="L10" s="97"/>
      <c r="M10" s="98" t="str">
        <f t="shared" si="6"/>
        <v>MAR</v>
      </c>
      <c r="N10" s="96">
        <f t="shared" si="7"/>
        <v>42955</v>
      </c>
      <c r="O10" s="99" t="str">
        <f>IFERROR(IF(WEEKDAY(N10,2)=1,INT((N10-LOOKUP(N10,DATE(YEAR(N10)+{-1;0;1},1,3)-WEEKDAY(DATE(YEAR(N10)+{-1;0;1},1,3))+2))/7)+1,""),"")</f>
        <v/>
      </c>
      <c r="P10" s="97"/>
      <c r="Q10" s="98" t="str">
        <f t="shared" si="8"/>
        <v>VEN</v>
      </c>
      <c r="R10" s="96">
        <f t="shared" si="9"/>
        <v>42986</v>
      </c>
      <c r="S10" s="99" t="str">
        <f>IFERROR(IF(WEEKDAY(R10,2)=1,INT((R10-LOOKUP(R10,DATE(YEAR(R10)+{-1;0;1},1,3)-WEEKDAY(DATE(YEAR(R10)+{-1;0;1},1,3))+2))/7)+1,""),"")</f>
        <v/>
      </c>
      <c r="T10" s="97"/>
      <c r="U10" s="98" t="str">
        <f t="shared" si="10"/>
        <v>DIM</v>
      </c>
      <c r="V10" s="96">
        <f t="shared" si="11"/>
        <v>43016</v>
      </c>
      <c r="W10" s="99" t="str">
        <f>IFERROR(IF(WEEKDAY(V10,2)=1,INT((V10-LOOKUP(V10,DATE(YEAR(V10)+{-1;0;1},1,3)-WEEKDAY(DATE(YEAR(V10)+{-1;0;1},1,3))+2))/7)+1,""),"")</f>
        <v/>
      </c>
      <c r="X10" s="97"/>
      <c r="Y10" s="98" t="str">
        <f t="shared" si="12"/>
        <v>MER</v>
      </c>
      <c r="Z10" s="96">
        <f t="shared" si="13"/>
        <v>43047</v>
      </c>
      <c r="AA10" s="99" t="str">
        <f>IFERROR(IF(WEEKDAY(Z10,2)=1,INT((Z10-LOOKUP(Z10,DATE(YEAR(Z10)+{-1;0;1},1,3)-WEEKDAY(DATE(YEAR(Z10)+{-1;0;1},1,3))+2))/7)+1,""),"")</f>
        <v/>
      </c>
      <c r="AB10" s="97"/>
      <c r="AC10" s="98" t="str">
        <f t="shared" si="14"/>
        <v>VEN</v>
      </c>
      <c r="AD10" s="96">
        <f t="shared" si="15"/>
        <v>43077</v>
      </c>
      <c r="AE10" s="99" t="str">
        <f>IFERROR(IF(WEEKDAY(AD10,2)=1,INT((AD10-LOOKUP(AD10,DATE(YEAR(AD10)+{-1;0;1},1,3)-WEEKDAY(DATE(YEAR(AD10)+{-1;0;1},1,3))+2))/7)+1,""),"")</f>
        <v/>
      </c>
      <c r="AF10" s="97"/>
      <c r="AG10" s="98" t="str">
        <f t="shared" si="16"/>
        <v>LUN</v>
      </c>
      <c r="AH10" s="96">
        <f t="shared" si="17"/>
        <v>43108</v>
      </c>
      <c r="AI10" s="99">
        <f>IFERROR(IF(WEEKDAY(AH10,2)=1,INT((AH10-LOOKUP(AH10,DATE(YEAR(AH10)+{-1;0;1},1,3)-WEEKDAY(DATE(YEAR(AH10)+{-1;0;1},1,3))+2))/7)+1,""),"")</f>
        <v>2</v>
      </c>
      <c r="AJ10" s="97"/>
      <c r="AK10" s="98" t="str">
        <f t="shared" si="18"/>
        <v>JEU</v>
      </c>
      <c r="AL10" s="96">
        <f t="shared" si="19"/>
        <v>43139</v>
      </c>
      <c r="AM10" s="99" t="str">
        <f>IFERROR(IF(WEEKDAY(AL10,2)=1,INT((AL10-LOOKUP(AL10,DATE(YEAR(AL10)+{-1;0;1},1,3)-WEEKDAY(DATE(YEAR(AL10)+{-1;0;1},1,3))+2))/7)+1,""),"")</f>
        <v/>
      </c>
      <c r="AN10" s="97"/>
      <c r="AO10" s="98" t="str">
        <f t="shared" si="20"/>
        <v>JEU</v>
      </c>
      <c r="AP10" s="96">
        <f t="shared" si="21"/>
        <v>43167</v>
      </c>
      <c r="AQ10" s="99" t="str">
        <f>IFERROR(IF(WEEKDAY(AP10,2)=1,INT((AP10-LOOKUP(AP10,DATE(YEAR(AP10)+{-1;0;1},1,3)-WEEKDAY(DATE(YEAR(AP10)+{-1;0;1},1,3))+2))/7)+1,""),"")</f>
        <v/>
      </c>
      <c r="AR10" s="97"/>
      <c r="AS10" s="98" t="str">
        <f t="shared" si="22"/>
        <v>DIM</v>
      </c>
      <c r="AT10" s="96">
        <f t="shared" si="23"/>
        <v>43198</v>
      </c>
      <c r="AU10" s="99" t="str">
        <f>IFERROR(IF(WEEKDAY(AT10,2)=1,INT((AT10-LOOKUP(AT10,DATE(YEAR(AT10)+{-1;0;1},1,3)-WEEKDAY(DATE(YEAR(AT10)+{-1;0;1},1,3))+2))/7)+1,""),"")</f>
        <v/>
      </c>
    </row>
    <row r="11" spans="1:47" ht="21" customHeight="1">
      <c r="A11" s="98" t="str">
        <f t="shared" si="0"/>
        <v>MAR</v>
      </c>
      <c r="B11" s="96">
        <f t="shared" si="1"/>
        <v>42864</v>
      </c>
      <c r="C11" s="99" t="str">
        <f>IFERROR(IF(WEEKDAY(B11,2)=1,INT((B11-LOOKUP(B11,DATE(YEAR(B11)+{-1;0;1},1,3)-WEEKDAY(DATE(YEAR(B11)+{-1;0;1},1,3))+2))/7)+1,""),"")</f>
        <v/>
      </c>
      <c r="D11" s="97"/>
      <c r="E11" s="98" t="str">
        <f t="shared" si="2"/>
        <v>VEN</v>
      </c>
      <c r="F11" s="96">
        <f t="shared" si="3"/>
        <v>42895</v>
      </c>
      <c r="G11" s="99" t="str">
        <f>IFERROR(IF(WEEKDAY(F11,2)=1,INT((F11-LOOKUP(F11,DATE(YEAR(F11)+{-1;0;1},1,3)-WEEKDAY(DATE(YEAR(F11)+{-1;0;1},1,3))+2))/7)+1,""),"")</f>
        <v/>
      </c>
      <c r="H11" s="97"/>
      <c r="I11" s="98" t="str">
        <f t="shared" si="4"/>
        <v>DIM</v>
      </c>
      <c r="J11" s="96">
        <f t="shared" si="5"/>
        <v>42925</v>
      </c>
      <c r="K11" s="99" t="str">
        <f>IFERROR(IF(WEEKDAY(J11,2)=1,INT((J11-LOOKUP(J11,DATE(YEAR(J11)+{-1;0;1},1,3)-WEEKDAY(DATE(YEAR(J11)+{-1;0;1},1,3))+2))/7)+1,""),"")</f>
        <v/>
      </c>
      <c r="L11" s="97"/>
      <c r="M11" s="98" t="str">
        <f t="shared" si="6"/>
        <v>MER</v>
      </c>
      <c r="N11" s="96">
        <f t="shared" si="7"/>
        <v>42956</v>
      </c>
      <c r="O11" s="99" t="str">
        <f>IFERROR(IF(WEEKDAY(N11,2)=1,INT((N11-LOOKUP(N11,DATE(YEAR(N11)+{-1;0;1},1,3)-WEEKDAY(DATE(YEAR(N11)+{-1;0;1},1,3))+2))/7)+1,""),"")</f>
        <v/>
      </c>
      <c r="P11" s="97"/>
      <c r="Q11" s="98" t="str">
        <f t="shared" si="8"/>
        <v>SAM</v>
      </c>
      <c r="R11" s="96">
        <f t="shared" si="9"/>
        <v>42987</v>
      </c>
      <c r="S11" s="99" t="str">
        <f>IFERROR(IF(WEEKDAY(R11,2)=1,INT((R11-LOOKUP(R11,DATE(YEAR(R11)+{-1;0;1},1,3)-WEEKDAY(DATE(YEAR(R11)+{-1;0;1},1,3))+2))/7)+1,""),"")</f>
        <v/>
      </c>
      <c r="T11" s="97"/>
      <c r="U11" s="98" t="str">
        <f t="shared" si="10"/>
        <v>LUN</v>
      </c>
      <c r="V11" s="96">
        <f t="shared" si="11"/>
        <v>43017</v>
      </c>
      <c r="W11" s="99">
        <f>IFERROR(IF(WEEKDAY(V11,2)=1,INT((V11-LOOKUP(V11,DATE(YEAR(V11)+{-1;0;1},1,3)-WEEKDAY(DATE(YEAR(V11)+{-1;0;1},1,3))+2))/7)+1,""),"")</f>
        <v>41</v>
      </c>
      <c r="X11" s="97"/>
      <c r="Y11" s="98" t="str">
        <f t="shared" si="12"/>
        <v>JEU</v>
      </c>
      <c r="Z11" s="96">
        <f t="shared" si="13"/>
        <v>43048</v>
      </c>
      <c r="AA11" s="99" t="str">
        <f>IFERROR(IF(WEEKDAY(Z11,2)=1,INT((Z11-LOOKUP(Z11,DATE(YEAR(Z11)+{-1;0;1},1,3)-WEEKDAY(DATE(YEAR(Z11)+{-1;0;1},1,3))+2))/7)+1,""),"")</f>
        <v/>
      </c>
      <c r="AB11" s="97"/>
      <c r="AC11" s="98" t="str">
        <f t="shared" si="14"/>
        <v>SAM</v>
      </c>
      <c r="AD11" s="96">
        <f t="shared" si="15"/>
        <v>43078</v>
      </c>
      <c r="AE11" s="99" t="str">
        <f>IFERROR(IF(WEEKDAY(AD11,2)=1,INT((AD11-LOOKUP(AD11,DATE(YEAR(AD11)+{-1;0;1},1,3)-WEEKDAY(DATE(YEAR(AD11)+{-1;0;1},1,3))+2))/7)+1,""),"")</f>
        <v/>
      </c>
      <c r="AF11" s="97"/>
      <c r="AG11" s="98" t="str">
        <f t="shared" si="16"/>
        <v>MAR</v>
      </c>
      <c r="AH11" s="96">
        <f t="shared" si="17"/>
        <v>43109</v>
      </c>
      <c r="AI11" s="99" t="str">
        <f>IFERROR(IF(WEEKDAY(AH11,2)=1,INT((AH11-LOOKUP(AH11,DATE(YEAR(AH11)+{-1;0;1},1,3)-WEEKDAY(DATE(YEAR(AH11)+{-1;0;1},1,3))+2))/7)+1,""),"")</f>
        <v/>
      </c>
      <c r="AJ11" s="97"/>
      <c r="AK11" s="98" t="str">
        <f t="shared" si="18"/>
        <v>VEN</v>
      </c>
      <c r="AL11" s="96">
        <f t="shared" si="19"/>
        <v>43140</v>
      </c>
      <c r="AM11" s="99" t="str">
        <f>IFERROR(IF(WEEKDAY(AL11,2)=1,INT((AL11-LOOKUP(AL11,DATE(YEAR(AL11)+{-1;0;1},1,3)-WEEKDAY(DATE(YEAR(AL11)+{-1;0;1},1,3))+2))/7)+1,""),"")</f>
        <v/>
      </c>
      <c r="AN11" s="97"/>
      <c r="AO11" s="98" t="str">
        <f t="shared" si="20"/>
        <v>VEN</v>
      </c>
      <c r="AP11" s="96">
        <f t="shared" si="21"/>
        <v>43168</v>
      </c>
      <c r="AQ11" s="99" t="str">
        <f>IFERROR(IF(WEEKDAY(AP11,2)=1,INT((AP11-LOOKUP(AP11,DATE(YEAR(AP11)+{-1;0;1},1,3)-WEEKDAY(DATE(YEAR(AP11)+{-1;0;1},1,3))+2))/7)+1,""),"")</f>
        <v/>
      </c>
      <c r="AR11" s="97"/>
      <c r="AS11" s="98" t="str">
        <f t="shared" si="22"/>
        <v>LUN</v>
      </c>
      <c r="AT11" s="96">
        <f t="shared" si="23"/>
        <v>43199</v>
      </c>
      <c r="AU11" s="99">
        <f>IFERROR(IF(WEEKDAY(AT11,2)=1,INT((AT11-LOOKUP(AT11,DATE(YEAR(AT11)+{-1;0;1},1,3)-WEEKDAY(DATE(YEAR(AT11)+{-1;0;1},1,3))+2))/7)+1,""),"")</f>
        <v>15</v>
      </c>
    </row>
    <row r="12" spans="1:47" ht="21" customHeight="1">
      <c r="A12" s="98" t="str">
        <f t="shared" si="0"/>
        <v>MER</v>
      </c>
      <c r="B12" s="96">
        <f t="shared" si="1"/>
        <v>42865</v>
      </c>
      <c r="C12" s="99" t="str">
        <f>IFERROR(IF(WEEKDAY(B12,2)=1,INT((B12-LOOKUP(B12,DATE(YEAR(B12)+{-1;0;1},1,3)-WEEKDAY(DATE(YEAR(B12)+{-1;0;1},1,3))+2))/7)+1,""),"")</f>
        <v/>
      </c>
      <c r="D12" s="97"/>
      <c r="E12" s="98" t="str">
        <f t="shared" si="2"/>
        <v>SAM</v>
      </c>
      <c r="F12" s="96">
        <f t="shared" si="3"/>
        <v>42896</v>
      </c>
      <c r="G12" s="99" t="str">
        <f>IFERROR(IF(WEEKDAY(F12,2)=1,INT((F12-LOOKUP(F12,DATE(YEAR(F12)+{-1;0;1},1,3)-WEEKDAY(DATE(YEAR(F12)+{-1;0;1},1,3))+2))/7)+1,""),"")</f>
        <v/>
      </c>
      <c r="H12" s="97"/>
      <c r="I12" s="98" t="str">
        <f t="shared" si="4"/>
        <v>LUN</v>
      </c>
      <c r="J12" s="96">
        <f t="shared" si="5"/>
        <v>42926</v>
      </c>
      <c r="K12" s="99">
        <f>IFERROR(IF(WEEKDAY(J12,2)=1,INT((J12-LOOKUP(J12,DATE(YEAR(J12)+{-1;0;1},1,3)-WEEKDAY(DATE(YEAR(J12)+{-1;0;1},1,3))+2))/7)+1,""),"")</f>
        <v>28</v>
      </c>
      <c r="L12" s="97"/>
      <c r="M12" s="98" t="str">
        <f t="shared" si="6"/>
        <v>JEU</v>
      </c>
      <c r="N12" s="96">
        <f t="shared" si="7"/>
        <v>42957</v>
      </c>
      <c r="O12" s="99" t="str">
        <f>IFERROR(IF(WEEKDAY(N12,2)=1,INT((N12-LOOKUP(N12,DATE(YEAR(N12)+{-1;0;1},1,3)-WEEKDAY(DATE(YEAR(N12)+{-1;0;1},1,3))+2))/7)+1,""),"")</f>
        <v/>
      </c>
      <c r="P12" s="97"/>
      <c r="Q12" s="98" t="str">
        <f t="shared" si="8"/>
        <v>DIM</v>
      </c>
      <c r="R12" s="96">
        <f t="shared" si="9"/>
        <v>42988</v>
      </c>
      <c r="S12" s="99" t="str">
        <f>IFERROR(IF(WEEKDAY(R12,2)=1,INT((R12-LOOKUP(R12,DATE(YEAR(R12)+{-1;0;1},1,3)-WEEKDAY(DATE(YEAR(R12)+{-1;0;1},1,3))+2))/7)+1,""),"")</f>
        <v/>
      </c>
      <c r="T12" s="97"/>
      <c r="U12" s="98" t="str">
        <f t="shared" si="10"/>
        <v>MAR</v>
      </c>
      <c r="V12" s="96">
        <f t="shared" si="11"/>
        <v>43018</v>
      </c>
      <c r="W12" s="99" t="str">
        <f>IFERROR(IF(WEEKDAY(V12,2)=1,INT((V12-LOOKUP(V12,DATE(YEAR(V12)+{-1;0;1},1,3)-WEEKDAY(DATE(YEAR(V12)+{-1;0;1},1,3))+2))/7)+1,""),"")</f>
        <v/>
      </c>
      <c r="X12" s="97"/>
      <c r="Y12" s="98" t="str">
        <f t="shared" si="12"/>
        <v>VEN</v>
      </c>
      <c r="Z12" s="96">
        <f t="shared" si="13"/>
        <v>43049</v>
      </c>
      <c r="AA12" s="99" t="str">
        <f>IFERROR(IF(WEEKDAY(Z12,2)=1,INT((Z12-LOOKUP(Z12,DATE(YEAR(Z12)+{-1;0;1},1,3)-WEEKDAY(DATE(YEAR(Z12)+{-1;0;1},1,3))+2))/7)+1,""),"")</f>
        <v/>
      </c>
      <c r="AB12" s="97"/>
      <c r="AC12" s="98" t="str">
        <f t="shared" si="14"/>
        <v>DIM</v>
      </c>
      <c r="AD12" s="96">
        <f t="shared" si="15"/>
        <v>43079</v>
      </c>
      <c r="AE12" s="99" t="str">
        <f>IFERROR(IF(WEEKDAY(AD12,2)=1,INT((AD12-LOOKUP(AD12,DATE(YEAR(AD12)+{-1;0;1},1,3)-WEEKDAY(DATE(YEAR(AD12)+{-1;0;1},1,3))+2))/7)+1,""),"")</f>
        <v/>
      </c>
      <c r="AF12" s="97"/>
      <c r="AG12" s="98" t="str">
        <f t="shared" si="16"/>
        <v>MER</v>
      </c>
      <c r="AH12" s="96">
        <f t="shared" si="17"/>
        <v>43110</v>
      </c>
      <c r="AI12" s="99" t="str">
        <f>IFERROR(IF(WEEKDAY(AH12,2)=1,INT((AH12-LOOKUP(AH12,DATE(YEAR(AH12)+{-1;0;1},1,3)-WEEKDAY(DATE(YEAR(AH12)+{-1;0;1},1,3))+2))/7)+1,""),"")</f>
        <v/>
      </c>
      <c r="AJ12" s="97"/>
      <c r="AK12" s="98" t="str">
        <f t="shared" si="18"/>
        <v>SAM</v>
      </c>
      <c r="AL12" s="96">
        <f t="shared" si="19"/>
        <v>43141</v>
      </c>
      <c r="AM12" s="99" t="str">
        <f>IFERROR(IF(WEEKDAY(AL12,2)=1,INT((AL12-LOOKUP(AL12,DATE(YEAR(AL12)+{-1;0;1},1,3)-WEEKDAY(DATE(YEAR(AL12)+{-1;0;1},1,3))+2))/7)+1,""),"")</f>
        <v/>
      </c>
      <c r="AN12" s="97"/>
      <c r="AO12" s="98" t="str">
        <f t="shared" si="20"/>
        <v>SAM</v>
      </c>
      <c r="AP12" s="96">
        <f t="shared" si="21"/>
        <v>43169</v>
      </c>
      <c r="AQ12" s="99" t="str">
        <f>IFERROR(IF(WEEKDAY(AP12,2)=1,INT((AP12-LOOKUP(AP12,DATE(YEAR(AP12)+{-1;0;1},1,3)-WEEKDAY(DATE(YEAR(AP12)+{-1;0;1},1,3))+2))/7)+1,""),"")</f>
        <v/>
      </c>
      <c r="AR12" s="97"/>
      <c r="AS12" s="98" t="str">
        <f t="shared" si="22"/>
        <v>MAR</v>
      </c>
      <c r="AT12" s="96">
        <f t="shared" si="23"/>
        <v>43200</v>
      </c>
      <c r="AU12" s="99" t="str">
        <f>IFERROR(IF(WEEKDAY(AT12,2)=1,INT((AT12-LOOKUP(AT12,DATE(YEAR(AT12)+{-1;0;1},1,3)-WEEKDAY(DATE(YEAR(AT12)+{-1;0;1},1,3))+2))/7)+1,""),"")</f>
        <v/>
      </c>
    </row>
    <row r="13" spans="1:47" ht="21" customHeight="1">
      <c r="A13" s="98" t="str">
        <f t="shared" si="0"/>
        <v>JEU</v>
      </c>
      <c r="B13" s="96">
        <f t="shared" si="1"/>
        <v>42866</v>
      </c>
      <c r="C13" s="99" t="str">
        <f>IFERROR(IF(WEEKDAY(B13,2)=1,INT((B13-LOOKUP(B13,DATE(YEAR(B13)+{-1;0;1},1,3)-WEEKDAY(DATE(YEAR(B13)+{-1;0;1},1,3))+2))/7)+1,""),"")</f>
        <v/>
      </c>
      <c r="D13" s="97"/>
      <c r="E13" s="98" t="str">
        <f t="shared" si="2"/>
        <v>DIM</v>
      </c>
      <c r="F13" s="96">
        <f t="shared" si="3"/>
        <v>42897</v>
      </c>
      <c r="G13" s="99" t="str">
        <f>IFERROR(IF(WEEKDAY(F13,2)=1,INT((F13-LOOKUP(F13,DATE(YEAR(F13)+{-1;0;1},1,3)-WEEKDAY(DATE(YEAR(F13)+{-1;0;1},1,3))+2))/7)+1,""),"")</f>
        <v/>
      </c>
      <c r="H13" s="97"/>
      <c r="I13" s="98" t="str">
        <f t="shared" si="4"/>
        <v>MAR</v>
      </c>
      <c r="J13" s="96">
        <f t="shared" si="5"/>
        <v>42927</v>
      </c>
      <c r="K13" s="99" t="str">
        <f>IFERROR(IF(WEEKDAY(J13,2)=1,INT((J13-LOOKUP(J13,DATE(YEAR(J13)+{-1;0;1},1,3)-WEEKDAY(DATE(YEAR(J13)+{-1;0;1},1,3))+2))/7)+1,""),"")</f>
        <v/>
      </c>
      <c r="L13" s="97"/>
      <c r="M13" s="98" t="str">
        <f t="shared" si="6"/>
        <v>VEN</v>
      </c>
      <c r="N13" s="96">
        <f t="shared" si="7"/>
        <v>42958</v>
      </c>
      <c r="O13" s="99" t="str">
        <f>IFERROR(IF(WEEKDAY(N13,2)=1,INT((N13-LOOKUP(N13,DATE(YEAR(N13)+{-1;0;1},1,3)-WEEKDAY(DATE(YEAR(N13)+{-1;0;1},1,3))+2))/7)+1,""),"")</f>
        <v/>
      </c>
      <c r="P13" s="97"/>
      <c r="Q13" s="98" t="str">
        <f t="shared" si="8"/>
        <v>LUN</v>
      </c>
      <c r="R13" s="96">
        <f t="shared" si="9"/>
        <v>42989</v>
      </c>
      <c r="S13" s="99">
        <f>IFERROR(IF(WEEKDAY(R13,2)=1,INT((R13-LOOKUP(R13,DATE(YEAR(R13)+{-1;0;1},1,3)-WEEKDAY(DATE(YEAR(R13)+{-1;0;1},1,3))+2))/7)+1,""),"")</f>
        <v>37</v>
      </c>
      <c r="T13" s="97"/>
      <c r="U13" s="98" t="str">
        <f t="shared" si="10"/>
        <v>MER</v>
      </c>
      <c r="V13" s="96">
        <f t="shared" si="11"/>
        <v>43019</v>
      </c>
      <c r="W13" s="99" t="str">
        <f>IFERROR(IF(WEEKDAY(V13,2)=1,INT((V13-LOOKUP(V13,DATE(YEAR(V13)+{-1;0;1},1,3)-WEEKDAY(DATE(YEAR(V13)+{-1;0;1},1,3))+2))/7)+1,""),"")</f>
        <v/>
      </c>
      <c r="X13" s="97"/>
      <c r="Y13" s="98" t="str">
        <f t="shared" si="12"/>
        <v>SAM</v>
      </c>
      <c r="Z13" s="96">
        <f t="shared" si="13"/>
        <v>43050</v>
      </c>
      <c r="AA13" s="99" t="str">
        <f>IFERROR(IF(WEEKDAY(Z13,2)=1,INT((Z13-LOOKUP(Z13,DATE(YEAR(Z13)+{-1;0;1},1,3)-WEEKDAY(DATE(YEAR(Z13)+{-1;0;1},1,3))+2))/7)+1,""),"")</f>
        <v/>
      </c>
      <c r="AB13" s="97"/>
      <c r="AC13" s="98" t="str">
        <f t="shared" si="14"/>
        <v>LUN</v>
      </c>
      <c r="AD13" s="96">
        <f t="shared" si="15"/>
        <v>43080</v>
      </c>
      <c r="AE13" s="99">
        <f>IFERROR(IF(WEEKDAY(AD13,2)=1,INT((AD13-LOOKUP(AD13,DATE(YEAR(AD13)+{-1;0;1},1,3)-WEEKDAY(DATE(YEAR(AD13)+{-1;0;1},1,3))+2))/7)+1,""),"")</f>
        <v>50</v>
      </c>
      <c r="AF13" s="97"/>
      <c r="AG13" s="98" t="str">
        <f t="shared" si="16"/>
        <v>JEU</v>
      </c>
      <c r="AH13" s="96">
        <f t="shared" si="17"/>
        <v>43111</v>
      </c>
      <c r="AI13" s="99" t="str">
        <f>IFERROR(IF(WEEKDAY(AH13,2)=1,INT((AH13-LOOKUP(AH13,DATE(YEAR(AH13)+{-1;0;1},1,3)-WEEKDAY(DATE(YEAR(AH13)+{-1;0;1},1,3))+2))/7)+1,""),"")</f>
        <v/>
      </c>
      <c r="AJ13" s="97"/>
      <c r="AK13" s="98" t="str">
        <f t="shared" si="18"/>
        <v>DIM</v>
      </c>
      <c r="AL13" s="96">
        <f t="shared" si="19"/>
        <v>43142</v>
      </c>
      <c r="AM13" s="99" t="str">
        <f>IFERROR(IF(WEEKDAY(AL13,2)=1,INT((AL13-LOOKUP(AL13,DATE(YEAR(AL13)+{-1;0;1},1,3)-WEEKDAY(DATE(YEAR(AL13)+{-1;0;1},1,3))+2))/7)+1,""),"")</f>
        <v/>
      </c>
      <c r="AN13" s="97"/>
      <c r="AO13" s="98" t="str">
        <f t="shared" si="20"/>
        <v>DIM</v>
      </c>
      <c r="AP13" s="96">
        <f t="shared" si="21"/>
        <v>43170</v>
      </c>
      <c r="AQ13" s="99" t="str">
        <f>IFERROR(IF(WEEKDAY(AP13,2)=1,INT((AP13-LOOKUP(AP13,DATE(YEAR(AP13)+{-1;0;1},1,3)-WEEKDAY(DATE(YEAR(AP13)+{-1;0;1},1,3))+2))/7)+1,""),"")</f>
        <v/>
      </c>
      <c r="AR13" s="97"/>
      <c r="AS13" s="98" t="str">
        <f t="shared" si="22"/>
        <v>MER</v>
      </c>
      <c r="AT13" s="96">
        <f t="shared" si="23"/>
        <v>43201</v>
      </c>
      <c r="AU13" s="99" t="str">
        <f>IFERROR(IF(WEEKDAY(AT13,2)=1,INT((AT13-LOOKUP(AT13,DATE(YEAR(AT13)+{-1;0;1},1,3)-WEEKDAY(DATE(YEAR(AT13)+{-1;0;1},1,3))+2))/7)+1,""),"")</f>
        <v/>
      </c>
    </row>
    <row r="14" spans="1:47" ht="21" customHeight="1">
      <c r="A14" s="98" t="str">
        <f t="shared" si="0"/>
        <v>VEN</v>
      </c>
      <c r="B14" s="96">
        <f t="shared" si="1"/>
        <v>42867</v>
      </c>
      <c r="C14" s="99" t="str">
        <f>IFERROR(IF(WEEKDAY(B14,2)=1,INT((B14-LOOKUP(B14,DATE(YEAR(B14)+{-1;0;1},1,3)-WEEKDAY(DATE(YEAR(B14)+{-1;0;1},1,3))+2))/7)+1,""),"")</f>
        <v/>
      </c>
      <c r="D14" s="97"/>
      <c r="E14" s="98" t="str">
        <f t="shared" si="2"/>
        <v>LUN</v>
      </c>
      <c r="F14" s="96">
        <f t="shared" si="3"/>
        <v>42898</v>
      </c>
      <c r="G14" s="99">
        <f>IFERROR(IF(WEEKDAY(F14,2)=1,INT((F14-LOOKUP(F14,DATE(YEAR(F14)+{-1;0;1},1,3)-WEEKDAY(DATE(YEAR(F14)+{-1;0;1},1,3))+2))/7)+1,""),"")</f>
        <v>24</v>
      </c>
      <c r="H14" s="97"/>
      <c r="I14" s="98" t="str">
        <f t="shared" si="4"/>
        <v>MER</v>
      </c>
      <c r="J14" s="96">
        <f t="shared" si="5"/>
        <v>42928</v>
      </c>
      <c r="K14" s="99" t="str">
        <f>IFERROR(IF(WEEKDAY(J14,2)=1,INT((J14-LOOKUP(J14,DATE(YEAR(J14)+{-1;0;1},1,3)-WEEKDAY(DATE(YEAR(J14)+{-1;0;1},1,3))+2))/7)+1,""),"")</f>
        <v/>
      </c>
      <c r="L14" s="97"/>
      <c r="M14" s="98" t="str">
        <f t="shared" si="6"/>
        <v>SAM</v>
      </c>
      <c r="N14" s="96">
        <f t="shared" si="7"/>
        <v>42959</v>
      </c>
      <c r="O14" s="99" t="str">
        <f>IFERROR(IF(WEEKDAY(N14,2)=1,INT((N14-LOOKUP(N14,DATE(YEAR(N14)+{-1;0;1},1,3)-WEEKDAY(DATE(YEAR(N14)+{-1;0;1},1,3))+2))/7)+1,""),"")</f>
        <v/>
      </c>
      <c r="P14" s="97"/>
      <c r="Q14" s="98" t="str">
        <f t="shared" si="8"/>
        <v>MAR</v>
      </c>
      <c r="R14" s="96">
        <f t="shared" si="9"/>
        <v>42990</v>
      </c>
      <c r="S14" s="99" t="str">
        <f>IFERROR(IF(WEEKDAY(R14,2)=1,INT((R14-LOOKUP(R14,DATE(YEAR(R14)+{-1;0;1},1,3)-WEEKDAY(DATE(YEAR(R14)+{-1;0;1},1,3))+2))/7)+1,""),"")</f>
        <v/>
      </c>
      <c r="T14" s="97"/>
      <c r="U14" s="98" t="str">
        <f t="shared" si="10"/>
        <v>JEU</v>
      </c>
      <c r="V14" s="96">
        <f t="shared" si="11"/>
        <v>43020</v>
      </c>
      <c r="W14" s="99" t="str">
        <f>IFERROR(IF(WEEKDAY(V14,2)=1,INT((V14-LOOKUP(V14,DATE(YEAR(V14)+{-1;0;1},1,3)-WEEKDAY(DATE(YEAR(V14)+{-1;0;1},1,3))+2))/7)+1,""),"")</f>
        <v/>
      </c>
      <c r="X14" s="97"/>
      <c r="Y14" s="98" t="str">
        <f t="shared" si="12"/>
        <v>DIM</v>
      </c>
      <c r="Z14" s="96">
        <f t="shared" si="13"/>
        <v>43051</v>
      </c>
      <c r="AA14" s="99" t="str">
        <f>IFERROR(IF(WEEKDAY(Z14,2)=1,INT((Z14-LOOKUP(Z14,DATE(YEAR(Z14)+{-1;0;1},1,3)-WEEKDAY(DATE(YEAR(Z14)+{-1;0;1},1,3))+2))/7)+1,""),"")</f>
        <v/>
      </c>
      <c r="AB14" s="97"/>
      <c r="AC14" s="98" t="str">
        <f t="shared" si="14"/>
        <v>MAR</v>
      </c>
      <c r="AD14" s="96">
        <f t="shared" si="15"/>
        <v>43081</v>
      </c>
      <c r="AE14" s="99" t="str">
        <f>IFERROR(IF(WEEKDAY(AD14,2)=1,INT((AD14-LOOKUP(AD14,DATE(YEAR(AD14)+{-1;0;1},1,3)-WEEKDAY(DATE(YEAR(AD14)+{-1;0;1},1,3))+2))/7)+1,""),"")</f>
        <v/>
      </c>
      <c r="AF14" s="97"/>
      <c r="AG14" s="98" t="str">
        <f t="shared" si="16"/>
        <v>VEN</v>
      </c>
      <c r="AH14" s="96">
        <f t="shared" si="17"/>
        <v>43112</v>
      </c>
      <c r="AI14" s="99" t="str">
        <f>IFERROR(IF(WEEKDAY(AH14,2)=1,INT((AH14-LOOKUP(AH14,DATE(YEAR(AH14)+{-1;0;1},1,3)-WEEKDAY(DATE(YEAR(AH14)+{-1;0;1},1,3))+2))/7)+1,""),"")</f>
        <v/>
      </c>
      <c r="AJ14" s="97"/>
      <c r="AK14" s="98" t="str">
        <f t="shared" si="18"/>
        <v>LUN</v>
      </c>
      <c r="AL14" s="96">
        <f t="shared" si="19"/>
        <v>43143</v>
      </c>
      <c r="AM14" s="99">
        <f>IFERROR(IF(WEEKDAY(AL14,2)=1,INT((AL14-LOOKUP(AL14,DATE(YEAR(AL14)+{-1;0;1},1,3)-WEEKDAY(DATE(YEAR(AL14)+{-1;0;1},1,3))+2))/7)+1,""),"")</f>
        <v>7</v>
      </c>
      <c r="AN14" s="97"/>
      <c r="AO14" s="98" t="str">
        <f t="shared" si="20"/>
        <v>LUN</v>
      </c>
      <c r="AP14" s="96">
        <f t="shared" si="21"/>
        <v>43171</v>
      </c>
      <c r="AQ14" s="99">
        <f>IFERROR(IF(WEEKDAY(AP14,2)=1,INT((AP14-LOOKUP(AP14,DATE(YEAR(AP14)+{-1;0;1},1,3)-WEEKDAY(DATE(YEAR(AP14)+{-1;0;1},1,3))+2))/7)+1,""),"")</f>
        <v>11</v>
      </c>
      <c r="AR14" s="97"/>
      <c r="AS14" s="98" t="str">
        <f t="shared" si="22"/>
        <v>JEU</v>
      </c>
      <c r="AT14" s="96">
        <f t="shared" si="23"/>
        <v>43202</v>
      </c>
      <c r="AU14" s="99" t="str">
        <f>IFERROR(IF(WEEKDAY(AT14,2)=1,INT((AT14-LOOKUP(AT14,DATE(YEAR(AT14)+{-1;0;1},1,3)-WEEKDAY(DATE(YEAR(AT14)+{-1;0;1},1,3))+2))/7)+1,""),"")</f>
        <v/>
      </c>
    </row>
    <row r="15" spans="1:47" ht="21" customHeight="1">
      <c r="A15" s="98" t="str">
        <f t="shared" si="0"/>
        <v>SAM</v>
      </c>
      <c r="B15" s="96">
        <f t="shared" si="1"/>
        <v>42868</v>
      </c>
      <c r="C15" s="99" t="str">
        <f>IFERROR(IF(WEEKDAY(B15,2)=1,INT((B15-LOOKUP(B15,DATE(YEAR(B15)+{-1;0;1},1,3)-WEEKDAY(DATE(YEAR(B15)+{-1;0;1},1,3))+2))/7)+1,""),"")</f>
        <v/>
      </c>
      <c r="D15" s="97"/>
      <c r="E15" s="98" t="str">
        <f t="shared" si="2"/>
        <v>MAR</v>
      </c>
      <c r="F15" s="96">
        <f t="shared" si="3"/>
        <v>42899</v>
      </c>
      <c r="G15" s="99" t="str">
        <f>IFERROR(IF(WEEKDAY(F15,2)=1,INT((F15-LOOKUP(F15,DATE(YEAR(F15)+{-1;0;1},1,3)-WEEKDAY(DATE(YEAR(F15)+{-1;0;1},1,3))+2))/7)+1,""),"")</f>
        <v/>
      </c>
      <c r="H15" s="97"/>
      <c r="I15" s="98" t="str">
        <f t="shared" si="4"/>
        <v>JEU</v>
      </c>
      <c r="J15" s="96">
        <f t="shared" si="5"/>
        <v>42929</v>
      </c>
      <c r="K15" s="99" t="str">
        <f>IFERROR(IF(WEEKDAY(J15,2)=1,INT((J15-LOOKUP(J15,DATE(YEAR(J15)+{-1;0;1},1,3)-WEEKDAY(DATE(YEAR(J15)+{-1;0;1},1,3))+2))/7)+1,""),"")</f>
        <v/>
      </c>
      <c r="L15" s="97"/>
      <c r="M15" s="98" t="str">
        <f t="shared" si="6"/>
        <v>DIM</v>
      </c>
      <c r="N15" s="96">
        <f t="shared" si="7"/>
        <v>42960</v>
      </c>
      <c r="O15" s="99" t="str">
        <f>IFERROR(IF(WEEKDAY(N15,2)=1,INT((N15-LOOKUP(N15,DATE(YEAR(N15)+{-1;0;1},1,3)-WEEKDAY(DATE(YEAR(N15)+{-1;0;1},1,3))+2))/7)+1,""),"")</f>
        <v/>
      </c>
      <c r="P15" s="97"/>
      <c r="Q15" s="98" t="str">
        <f t="shared" si="8"/>
        <v>MER</v>
      </c>
      <c r="R15" s="96">
        <f t="shared" si="9"/>
        <v>42991</v>
      </c>
      <c r="S15" s="99" t="str">
        <f>IFERROR(IF(WEEKDAY(R15,2)=1,INT((R15-LOOKUP(R15,DATE(YEAR(R15)+{-1;0;1},1,3)-WEEKDAY(DATE(YEAR(R15)+{-1;0;1},1,3))+2))/7)+1,""),"")</f>
        <v/>
      </c>
      <c r="T15" s="97"/>
      <c r="U15" s="98" t="str">
        <f t="shared" si="10"/>
        <v>VEN</v>
      </c>
      <c r="V15" s="96">
        <f t="shared" si="11"/>
        <v>43021</v>
      </c>
      <c r="W15" s="99" t="str">
        <f>IFERROR(IF(WEEKDAY(V15,2)=1,INT((V15-LOOKUP(V15,DATE(YEAR(V15)+{-1;0;1},1,3)-WEEKDAY(DATE(YEAR(V15)+{-1;0;1},1,3))+2))/7)+1,""),"")</f>
        <v/>
      </c>
      <c r="X15" s="97"/>
      <c r="Y15" s="98" t="str">
        <f t="shared" si="12"/>
        <v>LUN</v>
      </c>
      <c r="Z15" s="96">
        <f t="shared" si="13"/>
        <v>43052</v>
      </c>
      <c r="AA15" s="99">
        <f>IFERROR(IF(WEEKDAY(Z15,2)=1,INT((Z15-LOOKUP(Z15,DATE(YEAR(Z15)+{-1;0;1},1,3)-WEEKDAY(DATE(YEAR(Z15)+{-1;0;1},1,3))+2))/7)+1,""),"")</f>
        <v>46</v>
      </c>
      <c r="AB15" s="97"/>
      <c r="AC15" s="98" t="str">
        <f t="shared" si="14"/>
        <v>MER</v>
      </c>
      <c r="AD15" s="96">
        <f t="shared" si="15"/>
        <v>43082</v>
      </c>
      <c r="AE15" s="99" t="str">
        <f>IFERROR(IF(WEEKDAY(AD15,2)=1,INT((AD15-LOOKUP(AD15,DATE(YEAR(AD15)+{-1;0;1},1,3)-WEEKDAY(DATE(YEAR(AD15)+{-1;0;1},1,3))+2))/7)+1,""),"")</f>
        <v/>
      </c>
      <c r="AF15" s="97"/>
      <c r="AG15" s="98" t="str">
        <f t="shared" si="16"/>
        <v>SAM</v>
      </c>
      <c r="AH15" s="96">
        <f t="shared" si="17"/>
        <v>43113</v>
      </c>
      <c r="AI15" s="99" t="str">
        <f>IFERROR(IF(WEEKDAY(AH15,2)=1,INT((AH15-LOOKUP(AH15,DATE(YEAR(AH15)+{-1;0;1},1,3)-WEEKDAY(DATE(YEAR(AH15)+{-1;0;1},1,3))+2))/7)+1,""),"")</f>
        <v/>
      </c>
      <c r="AJ15" s="97"/>
      <c r="AK15" s="98" t="str">
        <f t="shared" si="18"/>
        <v>MAR</v>
      </c>
      <c r="AL15" s="96">
        <f t="shared" si="19"/>
        <v>43144</v>
      </c>
      <c r="AM15" s="99" t="str">
        <f>IFERROR(IF(WEEKDAY(AL15,2)=1,INT((AL15-LOOKUP(AL15,DATE(YEAR(AL15)+{-1;0;1},1,3)-WEEKDAY(DATE(YEAR(AL15)+{-1;0;1},1,3))+2))/7)+1,""),"")</f>
        <v/>
      </c>
      <c r="AN15" s="97"/>
      <c r="AO15" s="98" t="str">
        <f t="shared" si="20"/>
        <v>MAR</v>
      </c>
      <c r="AP15" s="96">
        <f t="shared" si="21"/>
        <v>43172</v>
      </c>
      <c r="AQ15" s="99" t="str">
        <f>IFERROR(IF(WEEKDAY(AP15,2)=1,INT((AP15-LOOKUP(AP15,DATE(YEAR(AP15)+{-1;0;1},1,3)-WEEKDAY(DATE(YEAR(AP15)+{-1;0;1},1,3))+2))/7)+1,""),"")</f>
        <v/>
      </c>
      <c r="AR15" s="97"/>
      <c r="AS15" s="98" t="str">
        <f t="shared" si="22"/>
        <v>VEN</v>
      </c>
      <c r="AT15" s="96">
        <f t="shared" si="23"/>
        <v>43203</v>
      </c>
      <c r="AU15" s="99" t="str">
        <f>IFERROR(IF(WEEKDAY(AT15,2)=1,INT((AT15-LOOKUP(AT15,DATE(YEAR(AT15)+{-1;0;1},1,3)-WEEKDAY(DATE(YEAR(AT15)+{-1;0;1},1,3))+2))/7)+1,""),"")</f>
        <v/>
      </c>
    </row>
    <row r="16" spans="1:47" ht="21" customHeight="1">
      <c r="A16" s="98" t="str">
        <f t="shared" si="0"/>
        <v>DIM</v>
      </c>
      <c r="B16" s="96">
        <f t="shared" si="1"/>
        <v>42869</v>
      </c>
      <c r="C16" s="99" t="str">
        <f>IFERROR(IF(WEEKDAY(B16,2)=1,INT((B16-LOOKUP(B16,DATE(YEAR(B16)+{-1;0;1},1,3)-WEEKDAY(DATE(YEAR(B16)+{-1;0;1},1,3))+2))/7)+1,""),"")</f>
        <v/>
      </c>
      <c r="D16" s="97"/>
      <c r="E16" s="98" t="str">
        <f t="shared" si="2"/>
        <v>MER</v>
      </c>
      <c r="F16" s="96">
        <f t="shared" si="3"/>
        <v>42900</v>
      </c>
      <c r="G16" s="99" t="str">
        <f>IFERROR(IF(WEEKDAY(F16,2)=1,INT((F16-LOOKUP(F16,DATE(YEAR(F16)+{-1;0;1},1,3)-WEEKDAY(DATE(YEAR(F16)+{-1;0;1},1,3))+2))/7)+1,""),"")</f>
        <v/>
      </c>
      <c r="H16" s="97"/>
      <c r="I16" s="98" t="str">
        <f t="shared" si="4"/>
        <v>VEN</v>
      </c>
      <c r="J16" s="96">
        <f t="shared" si="5"/>
        <v>42930</v>
      </c>
      <c r="K16" s="99" t="str">
        <f>IFERROR(IF(WEEKDAY(J16,2)=1,INT((J16-LOOKUP(J16,DATE(YEAR(J16)+{-1;0;1},1,3)-WEEKDAY(DATE(YEAR(J16)+{-1;0;1},1,3))+2))/7)+1,""),"")</f>
        <v/>
      </c>
      <c r="L16" s="97"/>
      <c r="M16" s="98" t="str">
        <f t="shared" si="6"/>
        <v>LUN</v>
      </c>
      <c r="N16" s="96">
        <f t="shared" si="7"/>
        <v>42961</v>
      </c>
      <c r="O16" s="99">
        <f>IFERROR(IF(WEEKDAY(N16,2)=1,INT((N16-LOOKUP(N16,DATE(YEAR(N16)+{-1;0;1},1,3)-WEEKDAY(DATE(YEAR(N16)+{-1;0;1},1,3))+2))/7)+1,""),"")</f>
        <v>33</v>
      </c>
      <c r="P16" s="97"/>
      <c r="Q16" s="98" t="str">
        <f t="shared" si="8"/>
        <v>JEU</v>
      </c>
      <c r="R16" s="96">
        <f t="shared" si="9"/>
        <v>42992</v>
      </c>
      <c r="S16" s="99" t="str">
        <f>IFERROR(IF(WEEKDAY(R16,2)=1,INT((R16-LOOKUP(R16,DATE(YEAR(R16)+{-1;0;1},1,3)-WEEKDAY(DATE(YEAR(R16)+{-1;0;1},1,3))+2))/7)+1,""),"")</f>
        <v/>
      </c>
      <c r="T16" s="97"/>
      <c r="U16" s="98" t="str">
        <f t="shared" si="10"/>
        <v>SAM</v>
      </c>
      <c r="V16" s="96">
        <f t="shared" si="11"/>
        <v>43022</v>
      </c>
      <c r="W16" s="99" t="str">
        <f>IFERROR(IF(WEEKDAY(V16,2)=1,INT((V16-LOOKUP(V16,DATE(YEAR(V16)+{-1;0;1},1,3)-WEEKDAY(DATE(YEAR(V16)+{-1;0;1},1,3))+2))/7)+1,""),"")</f>
        <v/>
      </c>
      <c r="X16" s="97"/>
      <c r="Y16" s="98" t="str">
        <f t="shared" si="12"/>
        <v>MAR</v>
      </c>
      <c r="Z16" s="96">
        <f t="shared" si="13"/>
        <v>43053</v>
      </c>
      <c r="AA16" s="99" t="str">
        <f>IFERROR(IF(WEEKDAY(Z16,2)=1,INT((Z16-LOOKUP(Z16,DATE(YEAR(Z16)+{-1;0;1},1,3)-WEEKDAY(DATE(YEAR(Z16)+{-1;0;1},1,3))+2))/7)+1,""),"")</f>
        <v/>
      </c>
      <c r="AB16" s="97"/>
      <c r="AC16" s="98" t="str">
        <f t="shared" si="14"/>
        <v>JEU</v>
      </c>
      <c r="AD16" s="96">
        <f t="shared" si="15"/>
        <v>43083</v>
      </c>
      <c r="AE16" s="99" t="str">
        <f>IFERROR(IF(WEEKDAY(AD16,2)=1,INT((AD16-LOOKUP(AD16,DATE(YEAR(AD16)+{-1;0;1},1,3)-WEEKDAY(DATE(YEAR(AD16)+{-1;0;1},1,3))+2))/7)+1,""),"")</f>
        <v/>
      </c>
      <c r="AF16" s="97"/>
      <c r="AG16" s="98" t="str">
        <f t="shared" si="16"/>
        <v>DIM</v>
      </c>
      <c r="AH16" s="96">
        <f t="shared" si="17"/>
        <v>43114</v>
      </c>
      <c r="AI16" s="99" t="str">
        <f>IFERROR(IF(WEEKDAY(AH16,2)=1,INT((AH16-LOOKUP(AH16,DATE(YEAR(AH16)+{-1;0;1},1,3)-WEEKDAY(DATE(YEAR(AH16)+{-1;0;1},1,3))+2))/7)+1,""),"")</f>
        <v/>
      </c>
      <c r="AJ16" s="97"/>
      <c r="AK16" s="98" t="str">
        <f t="shared" si="18"/>
        <v>MER</v>
      </c>
      <c r="AL16" s="96">
        <f t="shared" si="19"/>
        <v>43145</v>
      </c>
      <c r="AM16" s="99" t="str">
        <f>IFERROR(IF(WEEKDAY(AL16,2)=1,INT((AL16-LOOKUP(AL16,DATE(YEAR(AL16)+{-1;0;1},1,3)-WEEKDAY(DATE(YEAR(AL16)+{-1;0;1},1,3))+2))/7)+1,""),"")</f>
        <v/>
      </c>
      <c r="AN16" s="97"/>
      <c r="AO16" s="98" t="str">
        <f t="shared" si="20"/>
        <v>MER</v>
      </c>
      <c r="AP16" s="96">
        <f t="shared" si="21"/>
        <v>43173</v>
      </c>
      <c r="AQ16" s="99" t="str">
        <f>IFERROR(IF(WEEKDAY(AP16,2)=1,INT((AP16-LOOKUP(AP16,DATE(YEAR(AP16)+{-1;0;1},1,3)-WEEKDAY(DATE(YEAR(AP16)+{-1;0;1},1,3))+2))/7)+1,""),"")</f>
        <v/>
      </c>
      <c r="AR16" s="97"/>
      <c r="AS16" s="98" t="str">
        <f t="shared" si="22"/>
        <v>SAM</v>
      </c>
      <c r="AT16" s="96">
        <f t="shared" si="23"/>
        <v>43204</v>
      </c>
      <c r="AU16" s="99" t="str">
        <f>IFERROR(IF(WEEKDAY(AT16,2)=1,INT((AT16-LOOKUP(AT16,DATE(YEAR(AT16)+{-1;0;1},1,3)-WEEKDAY(DATE(YEAR(AT16)+{-1;0;1},1,3))+2))/7)+1,""),"")</f>
        <v/>
      </c>
    </row>
    <row r="17" spans="1:47" ht="21" customHeight="1">
      <c r="A17" s="98" t="str">
        <f t="shared" si="0"/>
        <v>LUN</v>
      </c>
      <c r="B17" s="96">
        <f t="shared" si="1"/>
        <v>42870</v>
      </c>
      <c r="C17" s="99">
        <f>IFERROR(IF(WEEKDAY(B17,2)=1,INT((B17-LOOKUP(B17,DATE(YEAR(B17)+{-1;0;1},1,3)-WEEKDAY(DATE(YEAR(B17)+{-1;0;1},1,3))+2))/7)+1,""),"")</f>
        <v>20</v>
      </c>
      <c r="D17" s="97"/>
      <c r="E17" s="98" t="str">
        <f t="shared" si="2"/>
        <v>JEU</v>
      </c>
      <c r="F17" s="96">
        <f t="shared" si="3"/>
        <v>42901</v>
      </c>
      <c r="G17" s="99" t="str">
        <f>IFERROR(IF(WEEKDAY(F17,2)=1,INT((F17-LOOKUP(F17,DATE(YEAR(F17)+{-1;0;1},1,3)-WEEKDAY(DATE(YEAR(F17)+{-1;0;1},1,3))+2))/7)+1,""),"")</f>
        <v/>
      </c>
      <c r="H17" s="97"/>
      <c r="I17" s="98" t="str">
        <f t="shared" si="4"/>
        <v>SAM</v>
      </c>
      <c r="J17" s="96">
        <f t="shared" si="5"/>
        <v>42931</v>
      </c>
      <c r="K17" s="99" t="str">
        <f>IFERROR(IF(WEEKDAY(J17,2)=1,INT((J17-LOOKUP(J17,DATE(YEAR(J17)+{-1;0;1},1,3)-WEEKDAY(DATE(YEAR(J17)+{-1;0;1},1,3))+2))/7)+1,""),"")</f>
        <v/>
      </c>
      <c r="L17" s="97"/>
      <c r="M17" s="98" t="str">
        <f t="shared" si="6"/>
        <v>MAR</v>
      </c>
      <c r="N17" s="96">
        <f t="shared" si="7"/>
        <v>42962</v>
      </c>
      <c r="O17" s="99" t="str">
        <f>IFERROR(IF(WEEKDAY(N17,2)=1,INT((N17-LOOKUP(N17,DATE(YEAR(N17)+{-1;0;1},1,3)-WEEKDAY(DATE(YEAR(N17)+{-1;0;1},1,3))+2))/7)+1,""),"")</f>
        <v/>
      </c>
      <c r="P17" s="97"/>
      <c r="Q17" s="98" t="str">
        <f t="shared" si="8"/>
        <v>VEN</v>
      </c>
      <c r="R17" s="96">
        <f t="shared" si="9"/>
        <v>42993</v>
      </c>
      <c r="S17" s="99" t="str">
        <f>IFERROR(IF(WEEKDAY(R17,2)=1,INT((R17-LOOKUP(R17,DATE(YEAR(R17)+{-1;0;1},1,3)-WEEKDAY(DATE(YEAR(R17)+{-1;0;1},1,3))+2))/7)+1,""),"")</f>
        <v/>
      </c>
      <c r="T17" s="97"/>
      <c r="U17" s="98" t="str">
        <f t="shared" si="10"/>
        <v>DIM</v>
      </c>
      <c r="V17" s="96">
        <f t="shared" si="11"/>
        <v>43023</v>
      </c>
      <c r="W17" s="99" t="str">
        <f>IFERROR(IF(WEEKDAY(V17,2)=1,INT((V17-LOOKUP(V17,DATE(YEAR(V17)+{-1;0;1},1,3)-WEEKDAY(DATE(YEAR(V17)+{-1;0;1},1,3))+2))/7)+1,""),"")</f>
        <v/>
      </c>
      <c r="X17" s="97"/>
      <c r="Y17" s="98" t="str">
        <f t="shared" si="12"/>
        <v>MER</v>
      </c>
      <c r="Z17" s="96">
        <f t="shared" si="13"/>
        <v>43054</v>
      </c>
      <c r="AA17" s="99" t="str">
        <f>IFERROR(IF(WEEKDAY(Z17,2)=1,INT((Z17-LOOKUP(Z17,DATE(YEAR(Z17)+{-1;0;1},1,3)-WEEKDAY(DATE(YEAR(Z17)+{-1;0;1},1,3))+2))/7)+1,""),"")</f>
        <v/>
      </c>
      <c r="AB17" s="97"/>
      <c r="AC17" s="98" t="str">
        <f t="shared" si="14"/>
        <v>VEN</v>
      </c>
      <c r="AD17" s="96">
        <f t="shared" si="15"/>
        <v>43084</v>
      </c>
      <c r="AE17" s="99" t="str">
        <f>IFERROR(IF(WEEKDAY(AD17,2)=1,INT((AD17-LOOKUP(AD17,DATE(YEAR(AD17)+{-1;0;1},1,3)-WEEKDAY(DATE(YEAR(AD17)+{-1;0;1},1,3))+2))/7)+1,""),"")</f>
        <v/>
      </c>
      <c r="AF17" s="97"/>
      <c r="AG17" s="98" t="str">
        <f t="shared" si="16"/>
        <v>LUN</v>
      </c>
      <c r="AH17" s="96">
        <f t="shared" si="17"/>
        <v>43115</v>
      </c>
      <c r="AI17" s="99">
        <f>IFERROR(IF(WEEKDAY(AH17,2)=1,INT((AH17-LOOKUP(AH17,DATE(YEAR(AH17)+{-1;0;1},1,3)-WEEKDAY(DATE(YEAR(AH17)+{-1;0;1},1,3))+2))/7)+1,""),"")</f>
        <v>3</v>
      </c>
      <c r="AJ17" s="97"/>
      <c r="AK17" s="98" t="str">
        <f t="shared" si="18"/>
        <v>JEU</v>
      </c>
      <c r="AL17" s="96">
        <f t="shared" si="19"/>
        <v>43146</v>
      </c>
      <c r="AM17" s="99" t="str">
        <f>IFERROR(IF(WEEKDAY(AL17,2)=1,INT((AL17-LOOKUP(AL17,DATE(YEAR(AL17)+{-1;0;1},1,3)-WEEKDAY(DATE(YEAR(AL17)+{-1;0;1},1,3))+2))/7)+1,""),"")</f>
        <v/>
      </c>
      <c r="AN17" s="97"/>
      <c r="AO17" s="98" t="str">
        <f t="shared" si="20"/>
        <v>JEU</v>
      </c>
      <c r="AP17" s="96">
        <f t="shared" si="21"/>
        <v>43174</v>
      </c>
      <c r="AQ17" s="99" t="str">
        <f>IFERROR(IF(WEEKDAY(AP17,2)=1,INT((AP17-LOOKUP(AP17,DATE(YEAR(AP17)+{-1;0;1},1,3)-WEEKDAY(DATE(YEAR(AP17)+{-1;0;1},1,3))+2))/7)+1,""),"")</f>
        <v/>
      </c>
      <c r="AR17" s="97"/>
      <c r="AS17" s="98" t="str">
        <f t="shared" si="22"/>
        <v>DIM</v>
      </c>
      <c r="AT17" s="96">
        <f t="shared" si="23"/>
        <v>43205</v>
      </c>
      <c r="AU17" s="99" t="str">
        <f>IFERROR(IF(WEEKDAY(AT17,2)=1,INT((AT17-LOOKUP(AT17,DATE(YEAR(AT17)+{-1;0;1},1,3)-WEEKDAY(DATE(YEAR(AT17)+{-1;0;1},1,3))+2))/7)+1,""),"")</f>
        <v/>
      </c>
    </row>
    <row r="18" spans="1:47" ht="21" customHeight="1">
      <c r="A18" s="98" t="str">
        <f t="shared" si="0"/>
        <v>MAR</v>
      </c>
      <c r="B18" s="96">
        <f t="shared" si="1"/>
        <v>42871</v>
      </c>
      <c r="C18" s="99" t="str">
        <f>IFERROR(IF(WEEKDAY(B18,2)=1,INT((B18-LOOKUP(B18,DATE(YEAR(B18)+{-1;0;1},1,3)-WEEKDAY(DATE(YEAR(B18)+{-1;0;1},1,3))+2))/7)+1,""),"")</f>
        <v/>
      </c>
      <c r="D18" s="97"/>
      <c r="E18" s="98" t="str">
        <f t="shared" si="2"/>
        <v>VEN</v>
      </c>
      <c r="F18" s="96">
        <f t="shared" si="3"/>
        <v>42902</v>
      </c>
      <c r="G18" s="99" t="str">
        <f>IFERROR(IF(WEEKDAY(F18,2)=1,INT((F18-LOOKUP(F18,DATE(YEAR(F18)+{-1;0;1},1,3)-WEEKDAY(DATE(YEAR(F18)+{-1;0;1},1,3))+2))/7)+1,""),"")</f>
        <v/>
      </c>
      <c r="H18" s="97"/>
      <c r="I18" s="98" t="str">
        <f t="shared" si="4"/>
        <v>DIM</v>
      </c>
      <c r="J18" s="96">
        <f t="shared" si="5"/>
        <v>42932</v>
      </c>
      <c r="K18" s="99" t="str">
        <f>IFERROR(IF(WEEKDAY(J18,2)=1,INT((J18-LOOKUP(J18,DATE(YEAR(J18)+{-1;0;1},1,3)-WEEKDAY(DATE(YEAR(J18)+{-1;0;1},1,3))+2))/7)+1,""),"")</f>
        <v/>
      </c>
      <c r="L18" s="97"/>
      <c r="M18" s="98" t="str">
        <f t="shared" si="6"/>
        <v>MER</v>
      </c>
      <c r="N18" s="96">
        <f t="shared" si="7"/>
        <v>42963</v>
      </c>
      <c r="O18" s="99" t="str">
        <f>IFERROR(IF(WEEKDAY(N18,2)=1,INT((N18-LOOKUP(N18,DATE(YEAR(N18)+{-1;0;1},1,3)-WEEKDAY(DATE(YEAR(N18)+{-1;0;1},1,3))+2))/7)+1,""),"")</f>
        <v/>
      </c>
      <c r="P18" s="97"/>
      <c r="Q18" s="98" t="str">
        <f t="shared" si="8"/>
        <v>SAM</v>
      </c>
      <c r="R18" s="96">
        <f t="shared" si="9"/>
        <v>42994</v>
      </c>
      <c r="S18" s="99" t="str">
        <f>IFERROR(IF(WEEKDAY(R18,2)=1,INT((R18-LOOKUP(R18,DATE(YEAR(R18)+{-1;0;1},1,3)-WEEKDAY(DATE(YEAR(R18)+{-1;0;1},1,3))+2))/7)+1,""),"")</f>
        <v/>
      </c>
      <c r="T18" s="97"/>
      <c r="U18" s="98" t="str">
        <f t="shared" si="10"/>
        <v>LUN</v>
      </c>
      <c r="V18" s="96">
        <f t="shared" si="11"/>
        <v>43024</v>
      </c>
      <c r="W18" s="99">
        <f>IFERROR(IF(WEEKDAY(V18,2)=1,INT((V18-LOOKUP(V18,DATE(YEAR(V18)+{-1;0;1},1,3)-WEEKDAY(DATE(YEAR(V18)+{-1;0;1},1,3))+2))/7)+1,""),"")</f>
        <v>42</v>
      </c>
      <c r="X18" s="97"/>
      <c r="Y18" s="98" t="str">
        <f t="shared" si="12"/>
        <v>JEU</v>
      </c>
      <c r="Z18" s="96">
        <f t="shared" si="13"/>
        <v>43055</v>
      </c>
      <c r="AA18" s="99" t="str">
        <f>IFERROR(IF(WEEKDAY(Z18,2)=1,INT((Z18-LOOKUP(Z18,DATE(YEAR(Z18)+{-1;0;1},1,3)-WEEKDAY(DATE(YEAR(Z18)+{-1;0;1},1,3))+2))/7)+1,""),"")</f>
        <v/>
      </c>
      <c r="AB18" s="97"/>
      <c r="AC18" s="98" t="str">
        <f t="shared" si="14"/>
        <v>SAM</v>
      </c>
      <c r="AD18" s="96">
        <f t="shared" si="15"/>
        <v>43085</v>
      </c>
      <c r="AE18" s="99" t="str">
        <f>IFERROR(IF(WEEKDAY(AD18,2)=1,INT((AD18-LOOKUP(AD18,DATE(YEAR(AD18)+{-1;0;1},1,3)-WEEKDAY(DATE(YEAR(AD18)+{-1;0;1},1,3))+2))/7)+1,""),"")</f>
        <v/>
      </c>
      <c r="AF18" s="97"/>
      <c r="AG18" s="98" t="str">
        <f t="shared" si="16"/>
        <v>MAR</v>
      </c>
      <c r="AH18" s="96">
        <f t="shared" si="17"/>
        <v>43116</v>
      </c>
      <c r="AI18" s="99" t="str">
        <f>IFERROR(IF(WEEKDAY(AH18,2)=1,INT((AH18-LOOKUP(AH18,DATE(YEAR(AH18)+{-1;0;1},1,3)-WEEKDAY(DATE(YEAR(AH18)+{-1;0;1},1,3))+2))/7)+1,""),"")</f>
        <v/>
      </c>
      <c r="AJ18" s="97"/>
      <c r="AK18" s="98" t="str">
        <f t="shared" si="18"/>
        <v>VEN</v>
      </c>
      <c r="AL18" s="96">
        <f t="shared" si="19"/>
        <v>43147</v>
      </c>
      <c r="AM18" s="99" t="str">
        <f>IFERROR(IF(WEEKDAY(AL18,2)=1,INT((AL18-LOOKUP(AL18,DATE(YEAR(AL18)+{-1;0;1},1,3)-WEEKDAY(DATE(YEAR(AL18)+{-1;0;1},1,3))+2))/7)+1,""),"")</f>
        <v/>
      </c>
      <c r="AN18" s="97"/>
      <c r="AO18" s="98" t="str">
        <f t="shared" si="20"/>
        <v>VEN</v>
      </c>
      <c r="AP18" s="96">
        <f t="shared" si="21"/>
        <v>43175</v>
      </c>
      <c r="AQ18" s="99" t="str">
        <f>IFERROR(IF(WEEKDAY(AP18,2)=1,INT((AP18-LOOKUP(AP18,DATE(YEAR(AP18)+{-1;0;1},1,3)-WEEKDAY(DATE(YEAR(AP18)+{-1;0;1},1,3))+2))/7)+1,""),"")</f>
        <v/>
      </c>
      <c r="AR18" s="97"/>
      <c r="AS18" s="98" t="str">
        <f t="shared" si="22"/>
        <v>LUN</v>
      </c>
      <c r="AT18" s="96">
        <f t="shared" si="23"/>
        <v>43206</v>
      </c>
      <c r="AU18" s="99">
        <f>IFERROR(IF(WEEKDAY(AT18,2)=1,INT((AT18-LOOKUP(AT18,DATE(YEAR(AT18)+{-1;0;1},1,3)-WEEKDAY(DATE(YEAR(AT18)+{-1;0;1},1,3))+2))/7)+1,""),"")</f>
        <v>16</v>
      </c>
    </row>
    <row r="19" spans="1:47" ht="21" customHeight="1">
      <c r="A19" s="98" t="str">
        <f t="shared" si="0"/>
        <v>MER</v>
      </c>
      <c r="B19" s="96">
        <f t="shared" si="1"/>
        <v>42872</v>
      </c>
      <c r="C19" s="99" t="str">
        <f>IFERROR(IF(WEEKDAY(B19,2)=1,INT((B19-LOOKUP(B19,DATE(YEAR(B19)+{-1;0;1},1,3)-WEEKDAY(DATE(YEAR(B19)+{-1;0;1},1,3))+2))/7)+1,""),"")</f>
        <v/>
      </c>
      <c r="D19" s="97"/>
      <c r="E19" s="98" t="str">
        <f t="shared" si="2"/>
        <v>SAM</v>
      </c>
      <c r="F19" s="96">
        <f t="shared" si="3"/>
        <v>42903</v>
      </c>
      <c r="G19" s="99" t="str">
        <f>IFERROR(IF(WEEKDAY(F19,2)=1,INT((F19-LOOKUP(F19,DATE(YEAR(F19)+{-1;0;1},1,3)-WEEKDAY(DATE(YEAR(F19)+{-1;0;1},1,3))+2))/7)+1,""),"")</f>
        <v/>
      </c>
      <c r="H19" s="97"/>
      <c r="I19" s="98" t="str">
        <f t="shared" si="4"/>
        <v>LUN</v>
      </c>
      <c r="J19" s="96">
        <f t="shared" si="5"/>
        <v>42933</v>
      </c>
      <c r="K19" s="99">
        <f>IFERROR(IF(WEEKDAY(J19,2)=1,INT((J19-LOOKUP(J19,DATE(YEAR(J19)+{-1;0;1},1,3)-WEEKDAY(DATE(YEAR(J19)+{-1;0;1},1,3))+2))/7)+1,""),"")</f>
        <v>29</v>
      </c>
      <c r="L19" s="97"/>
      <c r="M19" s="98" t="str">
        <f t="shared" si="6"/>
        <v>JEU</v>
      </c>
      <c r="N19" s="96">
        <f t="shared" si="7"/>
        <v>42964</v>
      </c>
      <c r="O19" s="99" t="str">
        <f>IFERROR(IF(WEEKDAY(N19,2)=1,INT((N19-LOOKUP(N19,DATE(YEAR(N19)+{-1;0;1},1,3)-WEEKDAY(DATE(YEAR(N19)+{-1;0;1},1,3))+2))/7)+1,""),"")</f>
        <v/>
      </c>
      <c r="P19" s="97"/>
      <c r="Q19" s="98" t="str">
        <f t="shared" si="8"/>
        <v>DIM</v>
      </c>
      <c r="R19" s="96">
        <f t="shared" si="9"/>
        <v>42995</v>
      </c>
      <c r="S19" s="99" t="str">
        <f>IFERROR(IF(WEEKDAY(R19,2)=1,INT((R19-LOOKUP(R19,DATE(YEAR(R19)+{-1;0;1},1,3)-WEEKDAY(DATE(YEAR(R19)+{-1;0;1},1,3))+2))/7)+1,""),"")</f>
        <v/>
      </c>
      <c r="T19" s="97"/>
      <c r="U19" s="98" t="str">
        <f t="shared" si="10"/>
        <v>MAR</v>
      </c>
      <c r="V19" s="96">
        <f t="shared" si="11"/>
        <v>43025</v>
      </c>
      <c r="W19" s="99" t="str">
        <f>IFERROR(IF(WEEKDAY(V19,2)=1,INT((V19-LOOKUP(V19,DATE(YEAR(V19)+{-1;0;1},1,3)-WEEKDAY(DATE(YEAR(V19)+{-1;0;1},1,3))+2))/7)+1,""),"")</f>
        <v/>
      </c>
      <c r="X19" s="97"/>
      <c r="Y19" s="98" t="str">
        <f t="shared" si="12"/>
        <v>VEN</v>
      </c>
      <c r="Z19" s="96">
        <f t="shared" si="13"/>
        <v>43056</v>
      </c>
      <c r="AA19" s="99" t="str">
        <f>IFERROR(IF(WEEKDAY(Z19,2)=1,INT((Z19-LOOKUP(Z19,DATE(YEAR(Z19)+{-1;0;1},1,3)-WEEKDAY(DATE(YEAR(Z19)+{-1;0;1},1,3))+2))/7)+1,""),"")</f>
        <v/>
      </c>
      <c r="AB19" s="97"/>
      <c r="AC19" s="98" t="str">
        <f t="shared" si="14"/>
        <v>DIM</v>
      </c>
      <c r="AD19" s="96">
        <f t="shared" si="15"/>
        <v>43086</v>
      </c>
      <c r="AE19" s="99" t="str">
        <f>IFERROR(IF(WEEKDAY(AD19,2)=1,INT((AD19-LOOKUP(AD19,DATE(YEAR(AD19)+{-1;0;1},1,3)-WEEKDAY(DATE(YEAR(AD19)+{-1;0;1},1,3))+2))/7)+1,""),"")</f>
        <v/>
      </c>
      <c r="AF19" s="97"/>
      <c r="AG19" s="98" t="str">
        <f t="shared" si="16"/>
        <v>MER</v>
      </c>
      <c r="AH19" s="96">
        <f t="shared" si="17"/>
        <v>43117</v>
      </c>
      <c r="AI19" s="99" t="str">
        <f>IFERROR(IF(WEEKDAY(AH19,2)=1,INT((AH19-LOOKUP(AH19,DATE(YEAR(AH19)+{-1;0;1},1,3)-WEEKDAY(DATE(YEAR(AH19)+{-1;0;1},1,3))+2))/7)+1,""),"")</f>
        <v/>
      </c>
      <c r="AJ19" s="97"/>
      <c r="AK19" s="98" t="str">
        <f t="shared" si="18"/>
        <v>SAM</v>
      </c>
      <c r="AL19" s="96">
        <f t="shared" si="19"/>
        <v>43148</v>
      </c>
      <c r="AM19" s="99" t="str">
        <f>IFERROR(IF(WEEKDAY(AL19,2)=1,INT((AL19-LOOKUP(AL19,DATE(YEAR(AL19)+{-1;0;1},1,3)-WEEKDAY(DATE(YEAR(AL19)+{-1;0;1},1,3))+2))/7)+1,""),"")</f>
        <v/>
      </c>
      <c r="AN19" s="97"/>
      <c r="AO19" s="98" t="str">
        <f t="shared" si="20"/>
        <v>SAM</v>
      </c>
      <c r="AP19" s="96">
        <f t="shared" si="21"/>
        <v>43176</v>
      </c>
      <c r="AQ19" s="99" t="str">
        <f>IFERROR(IF(WEEKDAY(AP19,2)=1,INT((AP19-LOOKUP(AP19,DATE(YEAR(AP19)+{-1;0;1},1,3)-WEEKDAY(DATE(YEAR(AP19)+{-1;0;1},1,3))+2))/7)+1,""),"")</f>
        <v/>
      </c>
      <c r="AR19" s="97"/>
      <c r="AS19" s="98" t="str">
        <f t="shared" si="22"/>
        <v>MAR</v>
      </c>
      <c r="AT19" s="96">
        <f t="shared" si="23"/>
        <v>43207</v>
      </c>
      <c r="AU19" s="99" t="str">
        <f>IFERROR(IF(WEEKDAY(AT19,2)=1,INT((AT19-LOOKUP(AT19,DATE(YEAR(AT19)+{-1;0;1},1,3)-WEEKDAY(DATE(YEAR(AT19)+{-1;0;1},1,3))+2))/7)+1,""),"")</f>
        <v/>
      </c>
    </row>
    <row r="20" spans="1:47" ht="21" customHeight="1">
      <c r="A20" s="98" t="str">
        <f t="shared" si="0"/>
        <v>JEU</v>
      </c>
      <c r="B20" s="96">
        <f t="shared" si="1"/>
        <v>42873</v>
      </c>
      <c r="C20" s="99" t="str">
        <f>IFERROR(IF(WEEKDAY(B20,2)=1,INT((B20-LOOKUP(B20,DATE(YEAR(B20)+{-1;0;1},1,3)-WEEKDAY(DATE(YEAR(B20)+{-1;0;1},1,3))+2))/7)+1,""),"")</f>
        <v/>
      </c>
      <c r="D20" s="97"/>
      <c r="E20" s="98" t="str">
        <f t="shared" si="2"/>
        <v>DIM</v>
      </c>
      <c r="F20" s="96">
        <f t="shared" si="3"/>
        <v>42904</v>
      </c>
      <c r="G20" s="99" t="str">
        <f>IFERROR(IF(WEEKDAY(F20,2)=1,INT((F20-LOOKUP(F20,DATE(YEAR(F20)+{-1;0;1},1,3)-WEEKDAY(DATE(YEAR(F20)+{-1;0;1},1,3))+2))/7)+1,""),"")</f>
        <v/>
      </c>
      <c r="H20" s="97"/>
      <c r="I20" s="98" t="str">
        <f t="shared" si="4"/>
        <v>MAR</v>
      </c>
      <c r="J20" s="96">
        <f t="shared" si="5"/>
        <v>42934</v>
      </c>
      <c r="K20" s="99" t="str">
        <f>IFERROR(IF(WEEKDAY(J20,2)=1,INT((J20-LOOKUP(J20,DATE(YEAR(J20)+{-1;0;1},1,3)-WEEKDAY(DATE(YEAR(J20)+{-1;0;1},1,3))+2))/7)+1,""),"")</f>
        <v/>
      </c>
      <c r="L20" s="97"/>
      <c r="M20" s="98" t="str">
        <f t="shared" si="6"/>
        <v>VEN</v>
      </c>
      <c r="N20" s="96">
        <f t="shared" si="7"/>
        <v>42965</v>
      </c>
      <c r="O20" s="99" t="str">
        <f>IFERROR(IF(WEEKDAY(N20,2)=1,INT((N20-LOOKUP(N20,DATE(YEAR(N20)+{-1;0;1},1,3)-WEEKDAY(DATE(YEAR(N20)+{-1;0;1},1,3))+2))/7)+1,""),"")</f>
        <v/>
      </c>
      <c r="P20" s="97"/>
      <c r="Q20" s="98" t="str">
        <f t="shared" si="8"/>
        <v>LUN</v>
      </c>
      <c r="R20" s="96">
        <f t="shared" si="9"/>
        <v>42996</v>
      </c>
      <c r="S20" s="99">
        <f>IFERROR(IF(WEEKDAY(R20,2)=1,INT((R20-LOOKUP(R20,DATE(YEAR(R20)+{-1;0;1},1,3)-WEEKDAY(DATE(YEAR(R20)+{-1;0;1},1,3))+2))/7)+1,""),"")</f>
        <v>38</v>
      </c>
      <c r="T20" s="97"/>
      <c r="U20" s="98" t="str">
        <f t="shared" si="10"/>
        <v>MER</v>
      </c>
      <c r="V20" s="96">
        <f t="shared" si="11"/>
        <v>43026</v>
      </c>
      <c r="W20" s="99" t="str">
        <f>IFERROR(IF(WEEKDAY(V20,2)=1,INT((V20-LOOKUP(V20,DATE(YEAR(V20)+{-1;0;1},1,3)-WEEKDAY(DATE(YEAR(V20)+{-1;0;1},1,3))+2))/7)+1,""),"")</f>
        <v/>
      </c>
      <c r="X20" s="97"/>
      <c r="Y20" s="98" t="str">
        <f t="shared" si="12"/>
        <v>SAM</v>
      </c>
      <c r="Z20" s="96">
        <f t="shared" si="13"/>
        <v>43057</v>
      </c>
      <c r="AA20" s="99" t="str">
        <f>IFERROR(IF(WEEKDAY(Z20,2)=1,INT((Z20-LOOKUP(Z20,DATE(YEAR(Z20)+{-1;0;1},1,3)-WEEKDAY(DATE(YEAR(Z20)+{-1;0;1},1,3))+2))/7)+1,""),"")</f>
        <v/>
      </c>
      <c r="AB20" s="97"/>
      <c r="AC20" s="98" t="str">
        <f t="shared" si="14"/>
        <v>LUN</v>
      </c>
      <c r="AD20" s="96">
        <f t="shared" si="15"/>
        <v>43087</v>
      </c>
      <c r="AE20" s="99">
        <f>IFERROR(IF(WEEKDAY(AD20,2)=1,INT((AD20-LOOKUP(AD20,DATE(YEAR(AD20)+{-1;0;1},1,3)-WEEKDAY(DATE(YEAR(AD20)+{-1;0;1},1,3))+2))/7)+1,""),"")</f>
        <v>51</v>
      </c>
      <c r="AF20" s="97"/>
      <c r="AG20" s="98" t="str">
        <f t="shared" si="16"/>
        <v>JEU</v>
      </c>
      <c r="AH20" s="96">
        <f t="shared" si="17"/>
        <v>43118</v>
      </c>
      <c r="AI20" s="99" t="str">
        <f>IFERROR(IF(WEEKDAY(AH20,2)=1,INT((AH20-LOOKUP(AH20,DATE(YEAR(AH20)+{-1;0;1},1,3)-WEEKDAY(DATE(YEAR(AH20)+{-1;0;1},1,3))+2))/7)+1,""),"")</f>
        <v/>
      </c>
      <c r="AJ20" s="97"/>
      <c r="AK20" s="98" t="str">
        <f t="shared" si="18"/>
        <v>DIM</v>
      </c>
      <c r="AL20" s="96">
        <f t="shared" si="19"/>
        <v>43149</v>
      </c>
      <c r="AM20" s="99" t="str">
        <f>IFERROR(IF(WEEKDAY(AL20,2)=1,INT((AL20-LOOKUP(AL20,DATE(YEAR(AL20)+{-1;0;1},1,3)-WEEKDAY(DATE(YEAR(AL20)+{-1;0;1},1,3))+2))/7)+1,""),"")</f>
        <v/>
      </c>
      <c r="AN20" s="97"/>
      <c r="AO20" s="98" t="str">
        <f t="shared" si="20"/>
        <v>DIM</v>
      </c>
      <c r="AP20" s="96">
        <f t="shared" si="21"/>
        <v>43177</v>
      </c>
      <c r="AQ20" s="99" t="str">
        <f>IFERROR(IF(WEEKDAY(AP20,2)=1,INT((AP20-LOOKUP(AP20,DATE(YEAR(AP20)+{-1;0;1},1,3)-WEEKDAY(DATE(YEAR(AP20)+{-1;0;1},1,3))+2))/7)+1,""),"")</f>
        <v/>
      </c>
      <c r="AR20" s="97"/>
      <c r="AS20" s="98" t="str">
        <f t="shared" si="22"/>
        <v>MER</v>
      </c>
      <c r="AT20" s="96">
        <f t="shared" si="23"/>
        <v>43208</v>
      </c>
      <c r="AU20" s="99" t="str">
        <f>IFERROR(IF(WEEKDAY(AT20,2)=1,INT((AT20-LOOKUP(AT20,DATE(YEAR(AT20)+{-1;0;1},1,3)-WEEKDAY(DATE(YEAR(AT20)+{-1;0;1},1,3))+2))/7)+1,""),"")</f>
        <v/>
      </c>
    </row>
    <row r="21" spans="1:47" ht="21" customHeight="1">
      <c r="A21" s="98" t="str">
        <f t="shared" si="0"/>
        <v>VEN</v>
      </c>
      <c r="B21" s="96">
        <f t="shared" si="1"/>
        <v>42874</v>
      </c>
      <c r="C21" s="99" t="str">
        <f>IFERROR(IF(WEEKDAY(B21,2)=1,INT((B21-LOOKUP(B21,DATE(YEAR(B21)+{-1;0;1},1,3)-WEEKDAY(DATE(YEAR(B21)+{-1;0;1},1,3))+2))/7)+1,""),"")</f>
        <v/>
      </c>
      <c r="D21" s="97"/>
      <c r="E21" s="98" t="str">
        <f t="shared" si="2"/>
        <v>LUN</v>
      </c>
      <c r="F21" s="96">
        <f t="shared" si="3"/>
        <v>42905</v>
      </c>
      <c r="G21" s="99">
        <f>IFERROR(IF(WEEKDAY(F21,2)=1,INT((F21-LOOKUP(F21,DATE(YEAR(F21)+{-1;0;1},1,3)-WEEKDAY(DATE(YEAR(F21)+{-1;0;1},1,3))+2))/7)+1,""),"")</f>
        <v>25</v>
      </c>
      <c r="H21" s="97"/>
      <c r="I21" s="98" t="str">
        <f t="shared" si="4"/>
        <v>MER</v>
      </c>
      <c r="J21" s="96">
        <f t="shared" si="5"/>
        <v>42935</v>
      </c>
      <c r="K21" s="99" t="str">
        <f>IFERROR(IF(WEEKDAY(J21,2)=1,INT((J21-LOOKUP(J21,DATE(YEAR(J21)+{-1;0;1},1,3)-WEEKDAY(DATE(YEAR(J21)+{-1;0;1},1,3))+2))/7)+1,""),"")</f>
        <v/>
      </c>
      <c r="L21" s="97"/>
      <c r="M21" s="98" t="str">
        <f t="shared" si="6"/>
        <v>SAM</v>
      </c>
      <c r="N21" s="96">
        <f t="shared" si="7"/>
        <v>42966</v>
      </c>
      <c r="O21" s="99" t="str">
        <f>IFERROR(IF(WEEKDAY(N21,2)=1,INT((N21-LOOKUP(N21,DATE(YEAR(N21)+{-1;0;1},1,3)-WEEKDAY(DATE(YEAR(N21)+{-1;0;1},1,3))+2))/7)+1,""),"")</f>
        <v/>
      </c>
      <c r="P21" s="97"/>
      <c r="Q21" s="98" t="str">
        <f t="shared" si="8"/>
        <v>MAR</v>
      </c>
      <c r="R21" s="96">
        <f t="shared" si="9"/>
        <v>42997</v>
      </c>
      <c r="S21" s="99" t="str">
        <f>IFERROR(IF(WEEKDAY(R21,2)=1,INT((R21-LOOKUP(R21,DATE(YEAR(R21)+{-1;0;1},1,3)-WEEKDAY(DATE(YEAR(R21)+{-1;0;1},1,3))+2))/7)+1,""),"")</f>
        <v/>
      </c>
      <c r="T21" s="97"/>
      <c r="U21" s="98" t="str">
        <f t="shared" si="10"/>
        <v>JEU</v>
      </c>
      <c r="V21" s="96">
        <f t="shared" si="11"/>
        <v>43027</v>
      </c>
      <c r="W21" s="99" t="str">
        <f>IFERROR(IF(WEEKDAY(V21,2)=1,INT((V21-LOOKUP(V21,DATE(YEAR(V21)+{-1;0;1},1,3)-WEEKDAY(DATE(YEAR(V21)+{-1;0;1},1,3))+2))/7)+1,""),"")</f>
        <v/>
      </c>
      <c r="X21" s="97"/>
      <c r="Y21" s="98" t="str">
        <f t="shared" si="12"/>
        <v>DIM</v>
      </c>
      <c r="Z21" s="96">
        <f t="shared" si="13"/>
        <v>43058</v>
      </c>
      <c r="AA21" s="99" t="str">
        <f>IFERROR(IF(WEEKDAY(Z21,2)=1,INT((Z21-LOOKUP(Z21,DATE(YEAR(Z21)+{-1;0;1},1,3)-WEEKDAY(DATE(YEAR(Z21)+{-1;0;1},1,3))+2))/7)+1,""),"")</f>
        <v/>
      </c>
      <c r="AB21" s="97"/>
      <c r="AC21" s="98" t="str">
        <f t="shared" si="14"/>
        <v>MAR</v>
      </c>
      <c r="AD21" s="96">
        <f t="shared" si="15"/>
        <v>43088</v>
      </c>
      <c r="AE21" s="99" t="str">
        <f>IFERROR(IF(WEEKDAY(AD21,2)=1,INT((AD21-LOOKUP(AD21,DATE(YEAR(AD21)+{-1;0;1},1,3)-WEEKDAY(DATE(YEAR(AD21)+{-1;0;1},1,3))+2))/7)+1,""),"")</f>
        <v/>
      </c>
      <c r="AF21" s="97"/>
      <c r="AG21" s="98" t="str">
        <f t="shared" si="16"/>
        <v>VEN</v>
      </c>
      <c r="AH21" s="96">
        <f t="shared" si="17"/>
        <v>43119</v>
      </c>
      <c r="AI21" s="99" t="str">
        <f>IFERROR(IF(WEEKDAY(AH21,2)=1,INT((AH21-LOOKUP(AH21,DATE(YEAR(AH21)+{-1;0;1},1,3)-WEEKDAY(DATE(YEAR(AH21)+{-1;0;1},1,3))+2))/7)+1,""),"")</f>
        <v/>
      </c>
      <c r="AJ21" s="97"/>
      <c r="AK21" s="98" t="str">
        <f t="shared" si="18"/>
        <v>LUN</v>
      </c>
      <c r="AL21" s="96">
        <f t="shared" si="19"/>
        <v>43150</v>
      </c>
      <c r="AM21" s="99">
        <f>IFERROR(IF(WEEKDAY(AL21,2)=1,INT((AL21-LOOKUP(AL21,DATE(YEAR(AL21)+{-1;0;1},1,3)-WEEKDAY(DATE(YEAR(AL21)+{-1;0;1},1,3))+2))/7)+1,""),"")</f>
        <v>8</v>
      </c>
      <c r="AN21" s="97"/>
      <c r="AO21" s="98" t="str">
        <f t="shared" si="20"/>
        <v>LUN</v>
      </c>
      <c r="AP21" s="96">
        <f t="shared" si="21"/>
        <v>43178</v>
      </c>
      <c r="AQ21" s="99">
        <f>IFERROR(IF(WEEKDAY(AP21,2)=1,INT((AP21-LOOKUP(AP21,DATE(YEAR(AP21)+{-1;0;1},1,3)-WEEKDAY(DATE(YEAR(AP21)+{-1;0;1},1,3))+2))/7)+1,""),"")</f>
        <v>12</v>
      </c>
      <c r="AR21" s="97"/>
      <c r="AS21" s="98" t="str">
        <f t="shared" si="22"/>
        <v>JEU</v>
      </c>
      <c r="AT21" s="96">
        <f t="shared" si="23"/>
        <v>43209</v>
      </c>
      <c r="AU21" s="99" t="str">
        <f>IFERROR(IF(WEEKDAY(AT21,2)=1,INT((AT21-LOOKUP(AT21,DATE(YEAR(AT21)+{-1;0;1},1,3)-WEEKDAY(DATE(YEAR(AT21)+{-1;0;1},1,3))+2))/7)+1,""),"")</f>
        <v/>
      </c>
    </row>
    <row r="22" spans="1:47" ht="21" customHeight="1">
      <c r="A22" s="98" t="str">
        <f t="shared" si="0"/>
        <v>SAM</v>
      </c>
      <c r="B22" s="96">
        <f t="shared" si="1"/>
        <v>42875</v>
      </c>
      <c r="C22" s="99" t="str">
        <f>IFERROR(IF(WEEKDAY(B22,2)=1,INT((B22-LOOKUP(B22,DATE(YEAR(B22)+{-1;0;1},1,3)-WEEKDAY(DATE(YEAR(B22)+{-1;0;1},1,3))+2))/7)+1,""),"")</f>
        <v/>
      </c>
      <c r="D22" s="97"/>
      <c r="E22" s="98" t="str">
        <f t="shared" si="2"/>
        <v>MAR</v>
      </c>
      <c r="F22" s="96">
        <f t="shared" si="3"/>
        <v>42906</v>
      </c>
      <c r="G22" s="99" t="str">
        <f>IFERROR(IF(WEEKDAY(F22,2)=1,INT((F22-LOOKUP(F22,DATE(YEAR(F22)+{-1;0;1},1,3)-WEEKDAY(DATE(YEAR(F22)+{-1;0;1},1,3))+2))/7)+1,""),"")</f>
        <v/>
      </c>
      <c r="H22" s="97"/>
      <c r="I22" s="98" t="str">
        <f t="shared" si="4"/>
        <v>JEU</v>
      </c>
      <c r="J22" s="96">
        <f t="shared" si="5"/>
        <v>42936</v>
      </c>
      <c r="K22" s="99" t="str">
        <f>IFERROR(IF(WEEKDAY(J22,2)=1,INT((J22-LOOKUP(J22,DATE(YEAR(J22)+{-1;0;1},1,3)-WEEKDAY(DATE(YEAR(J22)+{-1;0;1},1,3))+2))/7)+1,""),"")</f>
        <v/>
      </c>
      <c r="L22" s="97"/>
      <c r="M22" s="98" t="str">
        <f t="shared" si="6"/>
        <v>DIM</v>
      </c>
      <c r="N22" s="96">
        <f t="shared" si="7"/>
        <v>42967</v>
      </c>
      <c r="O22" s="99" t="str">
        <f>IFERROR(IF(WEEKDAY(N22,2)=1,INT((N22-LOOKUP(N22,DATE(YEAR(N22)+{-1;0;1},1,3)-WEEKDAY(DATE(YEAR(N22)+{-1;0;1},1,3))+2))/7)+1,""),"")</f>
        <v/>
      </c>
      <c r="P22" s="97"/>
      <c r="Q22" s="98" t="str">
        <f t="shared" si="8"/>
        <v>MER</v>
      </c>
      <c r="R22" s="96">
        <f t="shared" si="9"/>
        <v>42998</v>
      </c>
      <c r="S22" s="99" t="str">
        <f>IFERROR(IF(WEEKDAY(R22,2)=1,INT((R22-LOOKUP(R22,DATE(YEAR(R22)+{-1;0;1},1,3)-WEEKDAY(DATE(YEAR(R22)+{-1;0;1},1,3))+2))/7)+1,""),"")</f>
        <v/>
      </c>
      <c r="T22" s="97"/>
      <c r="U22" s="98" t="str">
        <f t="shared" si="10"/>
        <v>VEN</v>
      </c>
      <c r="V22" s="96">
        <f t="shared" si="11"/>
        <v>43028</v>
      </c>
      <c r="W22" s="99" t="str">
        <f>IFERROR(IF(WEEKDAY(V22,2)=1,INT((V22-LOOKUP(V22,DATE(YEAR(V22)+{-1;0;1},1,3)-WEEKDAY(DATE(YEAR(V22)+{-1;0;1},1,3))+2))/7)+1,""),"")</f>
        <v/>
      </c>
      <c r="X22" s="97"/>
      <c r="Y22" s="98" t="str">
        <f t="shared" si="12"/>
        <v>LUN</v>
      </c>
      <c r="Z22" s="96">
        <f t="shared" si="13"/>
        <v>43059</v>
      </c>
      <c r="AA22" s="99">
        <f>IFERROR(IF(WEEKDAY(Z22,2)=1,INT((Z22-LOOKUP(Z22,DATE(YEAR(Z22)+{-1;0;1},1,3)-WEEKDAY(DATE(YEAR(Z22)+{-1;0;1},1,3))+2))/7)+1,""),"")</f>
        <v>47</v>
      </c>
      <c r="AB22" s="97"/>
      <c r="AC22" s="98" t="str">
        <f t="shared" si="14"/>
        <v>MER</v>
      </c>
      <c r="AD22" s="96">
        <f t="shared" si="15"/>
        <v>43089</v>
      </c>
      <c r="AE22" s="99" t="str">
        <f>IFERROR(IF(WEEKDAY(AD22,2)=1,INT((AD22-LOOKUP(AD22,DATE(YEAR(AD22)+{-1;0;1},1,3)-WEEKDAY(DATE(YEAR(AD22)+{-1;0;1},1,3))+2))/7)+1,""),"")</f>
        <v/>
      </c>
      <c r="AF22" s="97"/>
      <c r="AG22" s="98" t="str">
        <f t="shared" si="16"/>
        <v>SAM</v>
      </c>
      <c r="AH22" s="96">
        <f t="shared" si="17"/>
        <v>43120</v>
      </c>
      <c r="AI22" s="99" t="str">
        <f>IFERROR(IF(WEEKDAY(AH22,2)=1,INT((AH22-LOOKUP(AH22,DATE(YEAR(AH22)+{-1;0;1},1,3)-WEEKDAY(DATE(YEAR(AH22)+{-1;0;1},1,3))+2))/7)+1,""),"")</f>
        <v/>
      </c>
      <c r="AJ22" s="97"/>
      <c r="AK22" s="98" t="str">
        <f t="shared" si="18"/>
        <v>MAR</v>
      </c>
      <c r="AL22" s="96">
        <f t="shared" si="19"/>
        <v>43151</v>
      </c>
      <c r="AM22" s="99" t="str">
        <f>IFERROR(IF(WEEKDAY(AL22,2)=1,INT((AL22-LOOKUP(AL22,DATE(YEAR(AL22)+{-1;0;1},1,3)-WEEKDAY(DATE(YEAR(AL22)+{-1;0;1},1,3))+2))/7)+1,""),"")</f>
        <v/>
      </c>
      <c r="AN22" s="97"/>
      <c r="AO22" s="98" t="str">
        <f t="shared" si="20"/>
        <v>MAR</v>
      </c>
      <c r="AP22" s="96">
        <f t="shared" si="21"/>
        <v>43179</v>
      </c>
      <c r="AQ22" s="99" t="str">
        <f>IFERROR(IF(WEEKDAY(AP22,2)=1,INT((AP22-LOOKUP(AP22,DATE(YEAR(AP22)+{-1;0;1},1,3)-WEEKDAY(DATE(YEAR(AP22)+{-1;0;1},1,3))+2))/7)+1,""),"")</f>
        <v/>
      </c>
      <c r="AR22" s="97"/>
      <c r="AS22" s="98" t="str">
        <f t="shared" si="22"/>
        <v>VEN</v>
      </c>
      <c r="AT22" s="96">
        <f t="shared" si="23"/>
        <v>43210</v>
      </c>
      <c r="AU22" s="99" t="str">
        <f>IFERROR(IF(WEEKDAY(AT22,2)=1,INT((AT22-LOOKUP(AT22,DATE(YEAR(AT22)+{-1;0;1},1,3)-WEEKDAY(DATE(YEAR(AT22)+{-1;0;1},1,3))+2))/7)+1,""),"")</f>
        <v/>
      </c>
    </row>
    <row r="23" spans="1:47" ht="21" customHeight="1">
      <c r="A23" s="98" t="str">
        <f t="shared" si="0"/>
        <v>DIM</v>
      </c>
      <c r="B23" s="96">
        <f t="shared" si="1"/>
        <v>42876</v>
      </c>
      <c r="C23" s="99" t="str">
        <f>IFERROR(IF(WEEKDAY(B23,2)=1,INT((B23-LOOKUP(B23,DATE(YEAR(B23)+{-1;0;1},1,3)-WEEKDAY(DATE(YEAR(B23)+{-1;0;1},1,3))+2))/7)+1,""),"")</f>
        <v/>
      </c>
      <c r="D23" s="97"/>
      <c r="E23" s="98" t="str">
        <f t="shared" si="2"/>
        <v>MER</v>
      </c>
      <c r="F23" s="96">
        <f t="shared" si="3"/>
        <v>42907</v>
      </c>
      <c r="G23" s="99" t="str">
        <f>IFERROR(IF(WEEKDAY(F23,2)=1,INT((F23-LOOKUP(F23,DATE(YEAR(F23)+{-1;0;1},1,3)-WEEKDAY(DATE(YEAR(F23)+{-1;0;1},1,3))+2))/7)+1,""),"")</f>
        <v/>
      </c>
      <c r="H23" s="97"/>
      <c r="I23" s="98" t="str">
        <f t="shared" si="4"/>
        <v>VEN</v>
      </c>
      <c r="J23" s="96">
        <f t="shared" si="5"/>
        <v>42937</v>
      </c>
      <c r="K23" s="99" t="str">
        <f>IFERROR(IF(WEEKDAY(J23,2)=1,INT((J23-LOOKUP(J23,DATE(YEAR(J23)+{-1;0;1},1,3)-WEEKDAY(DATE(YEAR(J23)+{-1;0;1},1,3))+2))/7)+1,""),"")</f>
        <v/>
      </c>
      <c r="L23" s="97"/>
      <c r="M23" s="98" t="str">
        <f t="shared" si="6"/>
        <v>LUN</v>
      </c>
      <c r="N23" s="96">
        <f t="shared" si="7"/>
        <v>42968</v>
      </c>
      <c r="O23" s="99">
        <f>IFERROR(IF(WEEKDAY(N23,2)=1,INT((N23-LOOKUP(N23,DATE(YEAR(N23)+{-1;0;1},1,3)-WEEKDAY(DATE(YEAR(N23)+{-1;0;1},1,3))+2))/7)+1,""),"")</f>
        <v>34</v>
      </c>
      <c r="P23" s="97"/>
      <c r="Q23" s="98" t="str">
        <f t="shared" si="8"/>
        <v>JEU</v>
      </c>
      <c r="R23" s="96">
        <f t="shared" si="9"/>
        <v>42999</v>
      </c>
      <c r="S23" s="99" t="str">
        <f>IFERROR(IF(WEEKDAY(R23,2)=1,INT((R23-LOOKUP(R23,DATE(YEAR(R23)+{-1;0;1},1,3)-WEEKDAY(DATE(YEAR(R23)+{-1;0;1},1,3))+2))/7)+1,""),"")</f>
        <v/>
      </c>
      <c r="T23" s="97"/>
      <c r="U23" s="98" t="str">
        <f t="shared" si="10"/>
        <v>SAM</v>
      </c>
      <c r="V23" s="96">
        <f t="shared" si="11"/>
        <v>43029</v>
      </c>
      <c r="W23" s="99" t="str">
        <f>IFERROR(IF(WEEKDAY(V23,2)=1,INT((V23-LOOKUP(V23,DATE(YEAR(V23)+{-1;0;1},1,3)-WEEKDAY(DATE(YEAR(V23)+{-1;0;1},1,3))+2))/7)+1,""),"")</f>
        <v/>
      </c>
      <c r="X23" s="97"/>
      <c r="Y23" s="98" t="str">
        <f t="shared" si="12"/>
        <v>MAR</v>
      </c>
      <c r="Z23" s="96">
        <f t="shared" si="13"/>
        <v>43060</v>
      </c>
      <c r="AA23" s="99" t="str">
        <f>IFERROR(IF(WEEKDAY(Z23,2)=1,INT((Z23-LOOKUP(Z23,DATE(YEAR(Z23)+{-1;0;1},1,3)-WEEKDAY(DATE(YEAR(Z23)+{-1;0;1},1,3))+2))/7)+1,""),"")</f>
        <v/>
      </c>
      <c r="AB23" s="97"/>
      <c r="AC23" s="98" t="str">
        <f t="shared" si="14"/>
        <v>JEU</v>
      </c>
      <c r="AD23" s="96">
        <f t="shared" si="15"/>
        <v>43090</v>
      </c>
      <c r="AE23" s="99" t="str">
        <f>IFERROR(IF(WEEKDAY(AD23,2)=1,INT((AD23-LOOKUP(AD23,DATE(YEAR(AD23)+{-1;0;1},1,3)-WEEKDAY(DATE(YEAR(AD23)+{-1;0;1},1,3))+2))/7)+1,""),"")</f>
        <v/>
      </c>
      <c r="AF23" s="97"/>
      <c r="AG23" s="98" t="str">
        <f t="shared" si="16"/>
        <v>DIM</v>
      </c>
      <c r="AH23" s="96">
        <f t="shared" si="17"/>
        <v>43121</v>
      </c>
      <c r="AI23" s="99" t="str">
        <f>IFERROR(IF(WEEKDAY(AH23,2)=1,INT((AH23-LOOKUP(AH23,DATE(YEAR(AH23)+{-1;0;1},1,3)-WEEKDAY(DATE(YEAR(AH23)+{-1;0;1},1,3))+2))/7)+1,""),"")</f>
        <v/>
      </c>
      <c r="AJ23" s="97"/>
      <c r="AK23" s="98" t="str">
        <f t="shared" si="18"/>
        <v>MER</v>
      </c>
      <c r="AL23" s="96">
        <f t="shared" si="19"/>
        <v>43152</v>
      </c>
      <c r="AM23" s="99" t="str">
        <f>IFERROR(IF(WEEKDAY(AL23,2)=1,INT((AL23-LOOKUP(AL23,DATE(YEAR(AL23)+{-1;0;1},1,3)-WEEKDAY(DATE(YEAR(AL23)+{-1;0;1},1,3))+2))/7)+1,""),"")</f>
        <v/>
      </c>
      <c r="AN23" s="97"/>
      <c r="AO23" s="98" t="str">
        <f t="shared" si="20"/>
        <v>MER</v>
      </c>
      <c r="AP23" s="96">
        <f t="shared" si="21"/>
        <v>43180</v>
      </c>
      <c r="AQ23" s="99" t="str">
        <f>IFERROR(IF(WEEKDAY(AP23,2)=1,INT((AP23-LOOKUP(AP23,DATE(YEAR(AP23)+{-1;0;1},1,3)-WEEKDAY(DATE(YEAR(AP23)+{-1;0;1},1,3))+2))/7)+1,""),"")</f>
        <v/>
      </c>
      <c r="AR23" s="97"/>
      <c r="AS23" s="98" t="str">
        <f t="shared" si="22"/>
        <v>SAM</v>
      </c>
      <c r="AT23" s="96">
        <f t="shared" si="23"/>
        <v>43211</v>
      </c>
      <c r="AU23" s="99" t="str">
        <f>IFERROR(IF(WEEKDAY(AT23,2)=1,INT((AT23-LOOKUP(AT23,DATE(YEAR(AT23)+{-1;0;1},1,3)-WEEKDAY(DATE(YEAR(AT23)+{-1;0;1},1,3))+2))/7)+1,""),"")</f>
        <v/>
      </c>
    </row>
    <row r="24" spans="1:47" ht="21" customHeight="1">
      <c r="A24" s="98" t="str">
        <f t="shared" si="0"/>
        <v>LUN</v>
      </c>
      <c r="B24" s="96">
        <f t="shared" si="1"/>
        <v>42877</v>
      </c>
      <c r="C24" s="99">
        <f>IFERROR(IF(WEEKDAY(B24,2)=1,INT((B24-LOOKUP(B24,DATE(YEAR(B24)+{-1;0;1},1,3)-WEEKDAY(DATE(YEAR(B24)+{-1;0;1},1,3))+2))/7)+1,""),"")</f>
        <v>21</v>
      </c>
      <c r="D24" s="97"/>
      <c r="E24" s="98" t="str">
        <f t="shared" si="2"/>
        <v>JEU</v>
      </c>
      <c r="F24" s="96">
        <f t="shared" si="3"/>
        <v>42908</v>
      </c>
      <c r="G24" s="99" t="str">
        <f>IFERROR(IF(WEEKDAY(F24,2)=1,INT((F24-LOOKUP(F24,DATE(YEAR(F24)+{-1;0;1},1,3)-WEEKDAY(DATE(YEAR(F24)+{-1;0;1},1,3))+2))/7)+1,""),"")</f>
        <v/>
      </c>
      <c r="H24" s="97"/>
      <c r="I24" s="98" t="str">
        <f t="shared" si="4"/>
        <v>SAM</v>
      </c>
      <c r="J24" s="96">
        <f t="shared" si="5"/>
        <v>42938</v>
      </c>
      <c r="K24" s="99" t="str">
        <f>IFERROR(IF(WEEKDAY(J24,2)=1,INT((J24-LOOKUP(J24,DATE(YEAR(J24)+{-1;0;1},1,3)-WEEKDAY(DATE(YEAR(J24)+{-1;0;1},1,3))+2))/7)+1,""),"")</f>
        <v/>
      </c>
      <c r="L24" s="97"/>
      <c r="M24" s="98" t="str">
        <f t="shared" si="6"/>
        <v>MAR</v>
      </c>
      <c r="N24" s="96">
        <f t="shared" si="7"/>
        <v>42969</v>
      </c>
      <c r="O24" s="99" t="str">
        <f>IFERROR(IF(WEEKDAY(N24,2)=1,INT((N24-LOOKUP(N24,DATE(YEAR(N24)+{-1;0;1},1,3)-WEEKDAY(DATE(YEAR(N24)+{-1;0;1},1,3))+2))/7)+1,""),"")</f>
        <v/>
      </c>
      <c r="P24" s="97"/>
      <c r="Q24" s="98" t="str">
        <f t="shared" si="8"/>
        <v>VEN</v>
      </c>
      <c r="R24" s="96">
        <f t="shared" si="9"/>
        <v>43000</v>
      </c>
      <c r="S24" s="99" t="str">
        <f>IFERROR(IF(WEEKDAY(R24,2)=1,INT((R24-LOOKUP(R24,DATE(YEAR(R24)+{-1;0;1},1,3)-WEEKDAY(DATE(YEAR(R24)+{-1;0;1},1,3))+2))/7)+1,""),"")</f>
        <v/>
      </c>
      <c r="T24" s="97"/>
      <c r="U24" s="98" t="str">
        <f t="shared" si="10"/>
        <v>DIM</v>
      </c>
      <c r="V24" s="96">
        <f t="shared" si="11"/>
        <v>43030</v>
      </c>
      <c r="W24" s="99" t="str">
        <f>IFERROR(IF(WEEKDAY(V24,2)=1,INT((V24-LOOKUP(V24,DATE(YEAR(V24)+{-1;0;1},1,3)-WEEKDAY(DATE(YEAR(V24)+{-1;0;1},1,3))+2))/7)+1,""),"")</f>
        <v/>
      </c>
      <c r="X24" s="97"/>
      <c r="Y24" s="98" t="str">
        <f t="shared" si="12"/>
        <v>MER</v>
      </c>
      <c r="Z24" s="96">
        <f t="shared" si="13"/>
        <v>43061</v>
      </c>
      <c r="AA24" s="99" t="str">
        <f>IFERROR(IF(WEEKDAY(Z24,2)=1,INT((Z24-LOOKUP(Z24,DATE(YEAR(Z24)+{-1;0;1},1,3)-WEEKDAY(DATE(YEAR(Z24)+{-1;0;1},1,3))+2))/7)+1,""),"")</f>
        <v/>
      </c>
      <c r="AB24" s="97"/>
      <c r="AC24" s="98" t="str">
        <f t="shared" si="14"/>
        <v>VEN</v>
      </c>
      <c r="AD24" s="96">
        <f t="shared" si="15"/>
        <v>43091</v>
      </c>
      <c r="AE24" s="99" t="str">
        <f>IFERROR(IF(WEEKDAY(AD24,2)=1,INT((AD24-LOOKUP(AD24,DATE(YEAR(AD24)+{-1;0;1},1,3)-WEEKDAY(DATE(YEAR(AD24)+{-1;0;1},1,3))+2))/7)+1,""),"")</f>
        <v/>
      </c>
      <c r="AF24" s="97"/>
      <c r="AG24" s="98" t="str">
        <f t="shared" si="16"/>
        <v>LUN</v>
      </c>
      <c r="AH24" s="96">
        <f t="shared" si="17"/>
        <v>43122</v>
      </c>
      <c r="AI24" s="99">
        <f>IFERROR(IF(WEEKDAY(AH24,2)=1,INT((AH24-LOOKUP(AH24,DATE(YEAR(AH24)+{-1;0;1},1,3)-WEEKDAY(DATE(YEAR(AH24)+{-1;0;1},1,3))+2))/7)+1,""),"")</f>
        <v>4</v>
      </c>
      <c r="AJ24" s="97"/>
      <c r="AK24" s="98" t="str">
        <f t="shared" si="18"/>
        <v>JEU</v>
      </c>
      <c r="AL24" s="96">
        <f t="shared" si="19"/>
        <v>43153</v>
      </c>
      <c r="AM24" s="99" t="str">
        <f>IFERROR(IF(WEEKDAY(AL24,2)=1,INT((AL24-LOOKUP(AL24,DATE(YEAR(AL24)+{-1;0;1},1,3)-WEEKDAY(DATE(YEAR(AL24)+{-1;0;1},1,3))+2))/7)+1,""),"")</f>
        <v/>
      </c>
      <c r="AN24" s="97"/>
      <c r="AO24" s="98" t="str">
        <f t="shared" si="20"/>
        <v>JEU</v>
      </c>
      <c r="AP24" s="96">
        <f t="shared" si="21"/>
        <v>43181</v>
      </c>
      <c r="AQ24" s="99" t="str">
        <f>IFERROR(IF(WEEKDAY(AP24,2)=1,INT((AP24-LOOKUP(AP24,DATE(YEAR(AP24)+{-1;0;1},1,3)-WEEKDAY(DATE(YEAR(AP24)+{-1;0;1},1,3))+2))/7)+1,""),"")</f>
        <v/>
      </c>
      <c r="AR24" s="97"/>
      <c r="AS24" s="98" t="str">
        <f t="shared" si="22"/>
        <v>DIM</v>
      </c>
      <c r="AT24" s="96">
        <f t="shared" si="23"/>
        <v>43212</v>
      </c>
      <c r="AU24" s="99" t="str">
        <f>IFERROR(IF(WEEKDAY(AT24,2)=1,INT((AT24-LOOKUP(AT24,DATE(YEAR(AT24)+{-1;0;1},1,3)-WEEKDAY(DATE(YEAR(AT24)+{-1;0;1},1,3))+2))/7)+1,""),"")</f>
        <v/>
      </c>
    </row>
    <row r="25" spans="1:47" ht="21" customHeight="1">
      <c r="A25" s="98" t="str">
        <f t="shared" si="0"/>
        <v>MAR</v>
      </c>
      <c r="B25" s="96">
        <f t="shared" si="1"/>
        <v>42878</v>
      </c>
      <c r="C25" s="99" t="str">
        <f>IFERROR(IF(WEEKDAY(B25,2)=1,INT((B25-LOOKUP(B25,DATE(YEAR(B25)+{-1;0;1},1,3)-WEEKDAY(DATE(YEAR(B25)+{-1;0;1},1,3))+2))/7)+1,""),"")</f>
        <v/>
      </c>
      <c r="D25" s="97"/>
      <c r="E25" s="98" t="str">
        <f t="shared" si="2"/>
        <v>VEN</v>
      </c>
      <c r="F25" s="96">
        <f t="shared" si="3"/>
        <v>42909</v>
      </c>
      <c r="G25" s="99" t="str">
        <f>IFERROR(IF(WEEKDAY(F25,2)=1,INT((F25-LOOKUP(F25,DATE(YEAR(F25)+{-1;0;1},1,3)-WEEKDAY(DATE(YEAR(F25)+{-1;0;1},1,3))+2))/7)+1,""),"")</f>
        <v/>
      </c>
      <c r="H25" s="97"/>
      <c r="I25" s="98" t="str">
        <f t="shared" si="4"/>
        <v>DIM</v>
      </c>
      <c r="J25" s="96">
        <f t="shared" si="5"/>
        <v>42939</v>
      </c>
      <c r="K25" s="99" t="str">
        <f>IFERROR(IF(WEEKDAY(J25,2)=1,INT((J25-LOOKUP(J25,DATE(YEAR(J25)+{-1;0;1},1,3)-WEEKDAY(DATE(YEAR(J25)+{-1;0;1},1,3))+2))/7)+1,""),"")</f>
        <v/>
      </c>
      <c r="L25" s="97"/>
      <c r="M25" s="98" t="str">
        <f t="shared" si="6"/>
        <v>MER</v>
      </c>
      <c r="N25" s="96">
        <f t="shared" si="7"/>
        <v>42970</v>
      </c>
      <c r="O25" s="99" t="str">
        <f>IFERROR(IF(WEEKDAY(N25,2)=1,INT((N25-LOOKUP(N25,DATE(YEAR(N25)+{-1;0;1},1,3)-WEEKDAY(DATE(YEAR(N25)+{-1;0;1},1,3))+2))/7)+1,""),"")</f>
        <v/>
      </c>
      <c r="P25" s="97"/>
      <c r="Q25" s="98" t="str">
        <f t="shared" si="8"/>
        <v>SAM</v>
      </c>
      <c r="R25" s="96">
        <f t="shared" si="9"/>
        <v>43001</v>
      </c>
      <c r="S25" s="99" t="str">
        <f>IFERROR(IF(WEEKDAY(R25,2)=1,INT((R25-LOOKUP(R25,DATE(YEAR(R25)+{-1;0;1},1,3)-WEEKDAY(DATE(YEAR(R25)+{-1;0;1},1,3))+2))/7)+1,""),"")</f>
        <v/>
      </c>
      <c r="T25" s="97"/>
      <c r="U25" s="98" t="str">
        <f t="shared" si="10"/>
        <v>LUN</v>
      </c>
      <c r="V25" s="96">
        <f t="shared" si="11"/>
        <v>43031</v>
      </c>
      <c r="W25" s="99">
        <f>IFERROR(IF(WEEKDAY(V25,2)=1,INT((V25-LOOKUP(V25,DATE(YEAR(V25)+{-1;0;1},1,3)-WEEKDAY(DATE(YEAR(V25)+{-1;0;1},1,3))+2))/7)+1,""),"")</f>
        <v>43</v>
      </c>
      <c r="X25" s="97"/>
      <c r="Y25" s="98" t="str">
        <f t="shared" si="12"/>
        <v>JEU</v>
      </c>
      <c r="Z25" s="96">
        <f t="shared" si="13"/>
        <v>43062</v>
      </c>
      <c r="AA25" s="99" t="str">
        <f>IFERROR(IF(WEEKDAY(Z25,2)=1,INT((Z25-LOOKUP(Z25,DATE(YEAR(Z25)+{-1;0;1},1,3)-WEEKDAY(DATE(YEAR(Z25)+{-1;0;1},1,3))+2))/7)+1,""),"")</f>
        <v/>
      </c>
      <c r="AB25" s="97"/>
      <c r="AC25" s="98" t="str">
        <f t="shared" si="14"/>
        <v>SAM</v>
      </c>
      <c r="AD25" s="96">
        <f t="shared" si="15"/>
        <v>43092</v>
      </c>
      <c r="AE25" s="99" t="str">
        <f>IFERROR(IF(WEEKDAY(AD25,2)=1,INT((AD25-LOOKUP(AD25,DATE(YEAR(AD25)+{-1;0;1},1,3)-WEEKDAY(DATE(YEAR(AD25)+{-1;0;1},1,3))+2))/7)+1,""),"")</f>
        <v/>
      </c>
      <c r="AF25" s="97"/>
      <c r="AG25" s="98" t="str">
        <f t="shared" si="16"/>
        <v>MAR</v>
      </c>
      <c r="AH25" s="96">
        <f t="shared" si="17"/>
        <v>43123</v>
      </c>
      <c r="AI25" s="99" t="str">
        <f>IFERROR(IF(WEEKDAY(AH25,2)=1,INT((AH25-LOOKUP(AH25,DATE(YEAR(AH25)+{-1;0;1},1,3)-WEEKDAY(DATE(YEAR(AH25)+{-1;0;1},1,3))+2))/7)+1,""),"")</f>
        <v/>
      </c>
      <c r="AJ25" s="97"/>
      <c r="AK25" s="98" t="str">
        <f t="shared" si="18"/>
        <v>VEN</v>
      </c>
      <c r="AL25" s="96">
        <f t="shared" si="19"/>
        <v>43154</v>
      </c>
      <c r="AM25" s="99" t="str">
        <f>IFERROR(IF(WEEKDAY(AL25,2)=1,INT((AL25-LOOKUP(AL25,DATE(YEAR(AL25)+{-1;0;1},1,3)-WEEKDAY(DATE(YEAR(AL25)+{-1;0;1},1,3))+2))/7)+1,""),"")</f>
        <v/>
      </c>
      <c r="AN25" s="97"/>
      <c r="AO25" s="98" t="str">
        <f t="shared" si="20"/>
        <v>VEN</v>
      </c>
      <c r="AP25" s="96">
        <f t="shared" si="21"/>
        <v>43182</v>
      </c>
      <c r="AQ25" s="99" t="str">
        <f>IFERROR(IF(WEEKDAY(AP25,2)=1,INT((AP25-LOOKUP(AP25,DATE(YEAR(AP25)+{-1;0;1},1,3)-WEEKDAY(DATE(YEAR(AP25)+{-1;0;1},1,3))+2))/7)+1,""),"")</f>
        <v/>
      </c>
      <c r="AR25" s="97"/>
      <c r="AS25" s="98" t="str">
        <f t="shared" si="22"/>
        <v>LUN</v>
      </c>
      <c r="AT25" s="96">
        <f t="shared" si="23"/>
        <v>43213</v>
      </c>
      <c r="AU25" s="99">
        <f>IFERROR(IF(WEEKDAY(AT25,2)=1,INT((AT25-LOOKUP(AT25,DATE(YEAR(AT25)+{-1;0;1},1,3)-WEEKDAY(DATE(YEAR(AT25)+{-1;0;1},1,3))+2))/7)+1,""),"")</f>
        <v>17</v>
      </c>
    </row>
    <row r="26" spans="1:47" ht="21" customHeight="1">
      <c r="A26" s="98" t="str">
        <f t="shared" si="0"/>
        <v>MER</v>
      </c>
      <c r="B26" s="96">
        <f t="shared" si="1"/>
        <v>42879</v>
      </c>
      <c r="C26" s="99" t="str">
        <f>IFERROR(IF(WEEKDAY(B26,2)=1,INT((B26-LOOKUP(B26,DATE(YEAR(B26)+{-1;0;1},1,3)-WEEKDAY(DATE(YEAR(B26)+{-1;0;1},1,3))+2))/7)+1,""),"")</f>
        <v/>
      </c>
      <c r="D26" s="97"/>
      <c r="E26" s="98" t="str">
        <f t="shared" si="2"/>
        <v>SAM</v>
      </c>
      <c r="F26" s="96">
        <f t="shared" si="3"/>
        <v>42910</v>
      </c>
      <c r="G26" s="99" t="str">
        <f>IFERROR(IF(WEEKDAY(F26,2)=1,INT((F26-LOOKUP(F26,DATE(YEAR(F26)+{-1;0;1},1,3)-WEEKDAY(DATE(YEAR(F26)+{-1;0;1},1,3))+2))/7)+1,""),"")</f>
        <v/>
      </c>
      <c r="H26" s="97"/>
      <c r="I26" s="98" t="str">
        <f t="shared" si="4"/>
        <v>LUN</v>
      </c>
      <c r="J26" s="96">
        <f t="shared" si="5"/>
        <v>42940</v>
      </c>
      <c r="K26" s="99">
        <f>IFERROR(IF(WEEKDAY(J26,2)=1,INT((J26-LOOKUP(J26,DATE(YEAR(J26)+{-1;0;1},1,3)-WEEKDAY(DATE(YEAR(J26)+{-1;0;1},1,3))+2))/7)+1,""),"")</f>
        <v>30</v>
      </c>
      <c r="L26" s="97"/>
      <c r="M26" s="98" t="str">
        <f t="shared" si="6"/>
        <v>JEU</v>
      </c>
      <c r="N26" s="96">
        <f t="shared" si="7"/>
        <v>42971</v>
      </c>
      <c r="O26" s="99" t="str">
        <f>IFERROR(IF(WEEKDAY(N26,2)=1,INT((N26-LOOKUP(N26,DATE(YEAR(N26)+{-1;0;1},1,3)-WEEKDAY(DATE(YEAR(N26)+{-1;0;1},1,3))+2))/7)+1,""),"")</f>
        <v/>
      </c>
      <c r="P26" s="97"/>
      <c r="Q26" s="98" t="str">
        <f t="shared" si="8"/>
        <v>DIM</v>
      </c>
      <c r="R26" s="96">
        <f t="shared" si="9"/>
        <v>43002</v>
      </c>
      <c r="S26" s="99" t="str">
        <f>IFERROR(IF(WEEKDAY(R26,2)=1,INT((R26-LOOKUP(R26,DATE(YEAR(R26)+{-1;0;1},1,3)-WEEKDAY(DATE(YEAR(R26)+{-1;0;1},1,3))+2))/7)+1,""),"")</f>
        <v/>
      </c>
      <c r="T26" s="97"/>
      <c r="U26" s="98" t="str">
        <f t="shared" si="10"/>
        <v>MAR</v>
      </c>
      <c r="V26" s="96">
        <f t="shared" si="11"/>
        <v>43032</v>
      </c>
      <c r="W26" s="99" t="str">
        <f>IFERROR(IF(WEEKDAY(V26,2)=1,INT((V26-LOOKUP(V26,DATE(YEAR(V26)+{-1;0;1},1,3)-WEEKDAY(DATE(YEAR(V26)+{-1;0;1},1,3))+2))/7)+1,""),"")</f>
        <v/>
      </c>
      <c r="X26" s="97"/>
      <c r="Y26" s="98" t="str">
        <f t="shared" si="12"/>
        <v>VEN</v>
      </c>
      <c r="Z26" s="96">
        <f t="shared" si="13"/>
        <v>43063</v>
      </c>
      <c r="AA26" s="99" t="str">
        <f>IFERROR(IF(WEEKDAY(Z26,2)=1,INT((Z26-LOOKUP(Z26,DATE(YEAR(Z26)+{-1;0;1},1,3)-WEEKDAY(DATE(YEAR(Z26)+{-1;0;1},1,3))+2))/7)+1,""),"")</f>
        <v/>
      </c>
      <c r="AB26" s="97"/>
      <c r="AC26" s="98" t="str">
        <f t="shared" si="14"/>
        <v>DIM</v>
      </c>
      <c r="AD26" s="96">
        <f t="shared" si="15"/>
        <v>43093</v>
      </c>
      <c r="AE26" s="99" t="str">
        <f>IFERROR(IF(WEEKDAY(AD26,2)=1,INT((AD26-LOOKUP(AD26,DATE(YEAR(AD26)+{-1;0;1},1,3)-WEEKDAY(DATE(YEAR(AD26)+{-1;0;1},1,3))+2))/7)+1,""),"")</f>
        <v/>
      </c>
      <c r="AF26" s="97"/>
      <c r="AG26" s="98" t="str">
        <f t="shared" si="16"/>
        <v>MER</v>
      </c>
      <c r="AH26" s="96">
        <f t="shared" si="17"/>
        <v>43124</v>
      </c>
      <c r="AI26" s="99" t="str">
        <f>IFERROR(IF(WEEKDAY(AH26,2)=1,INT((AH26-LOOKUP(AH26,DATE(YEAR(AH26)+{-1;0;1},1,3)-WEEKDAY(DATE(YEAR(AH26)+{-1;0;1},1,3))+2))/7)+1,""),"")</f>
        <v/>
      </c>
      <c r="AJ26" s="97"/>
      <c r="AK26" s="98" t="str">
        <f t="shared" si="18"/>
        <v>SAM</v>
      </c>
      <c r="AL26" s="96">
        <f t="shared" si="19"/>
        <v>43155</v>
      </c>
      <c r="AM26" s="99" t="str">
        <f>IFERROR(IF(WEEKDAY(AL26,2)=1,INT((AL26-LOOKUP(AL26,DATE(YEAR(AL26)+{-1;0;1},1,3)-WEEKDAY(DATE(YEAR(AL26)+{-1;0;1},1,3))+2))/7)+1,""),"")</f>
        <v/>
      </c>
      <c r="AN26" s="97"/>
      <c r="AO26" s="98" t="str">
        <f t="shared" si="20"/>
        <v>SAM</v>
      </c>
      <c r="AP26" s="96">
        <f t="shared" si="21"/>
        <v>43183</v>
      </c>
      <c r="AQ26" s="99" t="str">
        <f>IFERROR(IF(WEEKDAY(AP26,2)=1,INT((AP26-LOOKUP(AP26,DATE(YEAR(AP26)+{-1;0;1},1,3)-WEEKDAY(DATE(YEAR(AP26)+{-1;0;1},1,3))+2))/7)+1,""),"")</f>
        <v/>
      </c>
      <c r="AR26" s="97"/>
      <c r="AS26" s="98" t="str">
        <f t="shared" si="22"/>
        <v>MAR</v>
      </c>
      <c r="AT26" s="96">
        <f t="shared" si="23"/>
        <v>43214</v>
      </c>
      <c r="AU26" s="99" t="str">
        <f>IFERROR(IF(WEEKDAY(AT26,2)=1,INT((AT26-LOOKUP(AT26,DATE(YEAR(AT26)+{-1;0;1},1,3)-WEEKDAY(DATE(YEAR(AT26)+{-1;0;1},1,3))+2))/7)+1,""),"")</f>
        <v/>
      </c>
    </row>
    <row r="27" spans="1:47" ht="21" customHeight="1">
      <c r="A27" s="98" t="str">
        <f t="shared" si="0"/>
        <v>JEU</v>
      </c>
      <c r="B27" s="96">
        <f t="shared" si="1"/>
        <v>42880</v>
      </c>
      <c r="C27" s="99" t="str">
        <f>IFERROR(IF(WEEKDAY(B27,2)=1,INT((B27-LOOKUP(B27,DATE(YEAR(B27)+{-1;0;1},1,3)-WEEKDAY(DATE(YEAR(B27)+{-1;0;1},1,3))+2))/7)+1,""),"")</f>
        <v/>
      </c>
      <c r="D27" s="97"/>
      <c r="E27" s="98" t="str">
        <f t="shared" si="2"/>
        <v>DIM</v>
      </c>
      <c r="F27" s="96">
        <f t="shared" si="3"/>
        <v>42911</v>
      </c>
      <c r="G27" s="99" t="str">
        <f>IFERROR(IF(WEEKDAY(F27,2)=1,INT((F27-LOOKUP(F27,DATE(YEAR(F27)+{-1;0;1},1,3)-WEEKDAY(DATE(YEAR(F27)+{-1;0;1},1,3))+2))/7)+1,""),"")</f>
        <v/>
      </c>
      <c r="H27" s="97"/>
      <c r="I27" s="98" t="str">
        <f t="shared" si="4"/>
        <v>MAR</v>
      </c>
      <c r="J27" s="96">
        <f t="shared" si="5"/>
        <v>42941</v>
      </c>
      <c r="K27" s="99" t="str">
        <f>IFERROR(IF(WEEKDAY(J27,2)=1,INT((J27-LOOKUP(J27,DATE(YEAR(J27)+{-1;0;1},1,3)-WEEKDAY(DATE(YEAR(J27)+{-1;0;1},1,3))+2))/7)+1,""),"")</f>
        <v/>
      </c>
      <c r="L27" s="97"/>
      <c r="M27" s="98" t="str">
        <f t="shared" si="6"/>
        <v>VEN</v>
      </c>
      <c r="N27" s="96">
        <f t="shared" si="7"/>
        <v>42972</v>
      </c>
      <c r="O27" s="99" t="str">
        <f>IFERROR(IF(WEEKDAY(N27,2)=1,INT((N27-LOOKUP(N27,DATE(YEAR(N27)+{-1;0;1},1,3)-WEEKDAY(DATE(YEAR(N27)+{-1;0;1},1,3))+2))/7)+1,""),"")</f>
        <v/>
      </c>
      <c r="P27" s="97"/>
      <c r="Q27" s="98" t="str">
        <f t="shared" si="8"/>
        <v>LUN</v>
      </c>
      <c r="R27" s="96">
        <f t="shared" si="9"/>
        <v>43003</v>
      </c>
      <c r="S27" s="99">
        <f>IFERROR(IF(WEEKDAY(R27,2)=1,INT((R27-LOOKUP(R27,DATE(YEAR(R27)+{-1;0;1},1,3)-WEEKDAY(DATE(YEAR(R27)+{-1;0;1},1,3))+2))/7)+1,""),"")</f>
        <v>39</v>
      </c>
      <c r="T27" s="97"/>
      <c r="U27" s="98" t="str">
        <f t="shared" si="10"/>
        <v>MER</v>
      </c>
      <c r="V27" s="96">
        <f t="shared" si="11"/>
        <v>43033</v>
      </c>
      <c r="W27" s="99" t="str">
        <f>IFERROR(IF(WEEKDAY(V27,2)=1,INT((V27-LOOKUP(V27,DATE(YEAR(V27)+{-1;0;1},1,3)-WEEKDAY(DATE(YEAR(V27)+{-1;0;1},1,3))+2))/7)+1,""),"")</f>
        <v/>
      </c>
      <c r="X27" s="97"/>
      <c r="Y27" s="98" t="str">
        <f t="shared" si="12"/>
        <v>SAM</v>
      </c>
      <c r="Z27" s="96">
        <f t="shared" si="13"/>
        <v>43064</v>
      </c>
      <c r="AA27" s="99" t="str">
        <f>IFERROR(IF(WEEKDAY(Z27,2)=1,INT((Z27-LOOKUP(Z27,DATE(YEAR(Z27)+{-1;0;1},1,3)-WEEKDAY(DATE(YEAR(Z27)+{-1;0;1},1,3))+2))/7)+1,""),"")</f>
        <v/>
      </c>
      <c r="AB27" s="97"/>
      <c r="AC27" s="98" t="str">
        <f t="shared" si="14"/>
        <v>LUN</v>
      </c>
      <c r="AD27" s="96">
        <f t="shared" si="15"/>
        <v>43094</v>
      </c>
      <c r="AE27" s="99">
        <f>IFERROR(IF(WEEKDAY(AD27,2)=1,INT((AD27-LOOKUP(AD27,DATE(YEAR(AD27)+{-1;0;1},1,3)-WEEKDAY(DATE(YEAR(AD27)+{-1;0;1},1,3))+2))/7)+1,""),"")</f>
        <v>52</v>
      </c>
      <c r="AF27" s="97"/>
      <c r="AG27" s="98" t="str">
        <f t="shared" si="16"/>
        <v>JEU</v>
      </c>
      <c r="AH27" s="96">
        <f t="shared" si="17"/>
        <v>43125</v>
      </c>
      <c r="AI27" s="99" t="str">
        <f>IFERROR(IF(WEEKDAY(AH27,2)=1,INT((AH27-LOOKUP(AH27,DATE(YEAR(AH27)+{-1;0;1},1,3)-WEEKDAY(DATE(YEAR(AH27)+{-1;0;1},1,3))+2))/7)+1,""),"")</f>
        <v/>
      </c>
      <c r="AJ27" s="97"/>
      <c r="AK27" s="98" t="str">
        <f t="shared" si="18"/>
        <v>DIM</v>
      </c>
      <c r="AL27" s="96">
        <f t="shared" si="19"/>
        <v>43156</v>
      </c>
      <c r="AM27" s="99" t="str">
        <f>IFERROR(IF(WEEKDAY(AL27,2)=1,INT((AL27-LOOKUP(AL27,DATE(YEAR(AL27)+{-1;0;1},1,3)-WEEKDAY(DATE(YEAR(AL27)+{-1;0;1},1,3))+2))/7)+1,""),"")</f>
        <v/>
      </c>
      <c r="AN27" s="97"/>
      <c r="AO27" s="98" t="str">
        <f t="shared" si="20"/>
        <v>DIM</v>
      </c>
      <c r="AP27" s="96">
        <f t="shared" si="21"/>
        <v>43184</v>
      </c>
      <c r="AQ27" s="99" t="str">
        <f>IFERROR(IF(WEEKDAY(AP27,2)=1,INT((AP27-LOOKUP(AP27,DATE(YEAR(AP27)+{-1;0;1},1,3)-WEEKDAY(DATE(YEAR(AP27)+{-1;0;1},1,3))+2))/7)+1,""),"")</f>
        <v/>
      </c>
      <c r="AR27" s="97"/>
      <c r="AS27" s="98" t="str">
        <f t="shared" si="22"/>
        <v>MER</v>
      </c>
      <c r="AT27" s="96">
        <f t="shared" si="23"/>
        <v>43215</v>
      </c>
      <c r="AU27" s="99" t="str">
        <f>IFERROR(IF(WEEKDAY(AT27,2)=1,INT((AT27-LOOKUP(AT27,DATE(YEAR(AT27)+{-1;0;1},1,3)-WEEKDAY(DATE(YEAR(AT27)+{-1;0;1},1,3))+2))/7)+1,""),"")</f>
        <v/>
      </c>
    </row>
    <row r="28" spans="1:47" ht="21" customHeight="1">
      <c r="A28" s="98" t="str">
        <f t="shared" si="0"/>
        <v>VEN</v>
      </c>
      <c r="B28" s="96">
        <f t="shared" si="1"/>
        <v>42881</v>
      </c>
      <c r="C28" s="99" t="str">
        <f>IFERROR(IF(WEEKDAY(B28,2)=1,INT((B28-LOOKUP(B28,DATE(YEAR(B28)+{-1;0;1},1,3)-WEEKDAY(DATE(YEAR(B28)+{-1;0;1},1,3))+2))/7)+1,""),"")</f>
        <v/>
      </c>
      <c r="D28" s="97"/>
      <c r="E28" s="98" t="str">
        <f t="shared" si="2"/>
        <v>LUN</v>
      </c>
      <c r="F28" s="96">
        <f t="shared" si="3"/>
        <v>42912</v>
      </c>
      <c r="G28" s="99">
        <f>IFERROR(IF(WEEKDAY(F28,2)=1,INT((F28-LOOKUP(F28,DATE(YEAR(F28)+{-1;0;1},1,3)-WEEKDAY(DATE(YEAR(F28)+{-1;0;1},1,3))+2))/7)+1,""),"")</f>
        <v>26</v>
      </c>
      <c r="H28" s="97"/>
      <c r="I28" s="98" t="str">
        <f t="shared" si="4"/>
        <v>MER</v>
      </c>
      <c r="J28" s="96">
        <f t="shared" si="5"/>
        <v>42942</v>
      </c>
      <c r="K28" s="99" t="str">
        <f>IFERROR(IF(WEEKDAY(J28,2)=1,INT((J28-LOOKUP(J28,DATE(YEAR(J28)+{-1;0;1},1,3)-WEEKDAY(DATE(YEAR(J28)+{-1;0;1},1,3))+2))/7)+1,""),"")</f>
        <v/>
      </c>
      <c r="L28" s="97"/>
      <c r="M28" s="98" t="str">
        <f t="shared" si="6"/>
        <v>SAM</v>
      </c>
      <c r="N28" s="96">
        <f t="shared" si="7"/>
        <v>42973</v>
      </c>
      <c r="O28" s="99" t="str">
        <f>IFERROR(IF(WEEKDAY(N28,2)=1,INT((N28-LOOKUP(N28,DATE(YEAR(N28)+{-1;0;1},1,3)-WEEKDAY(DATE(YEAR(N28)+{-1;0;1},1,3))+2))/7)+1,""),"")</f>
        <v/>
      </c>
      <c r="P28" s="97"/>
      <c r="Q28" s="98" t="str">
        <f t="shared" si="8"/>
        <v>MAR</v>
      </c>
      <c r="R28" s="96">
        <f t="shared" si="9"/>
        <v>43004</v>
      </c>
      <c r="S28" s="99" t="str">
        <f>IFERROR(IF(WEEKDAY(R28,2)=1,INT((R28-LOOKUP(R28,DATE(YEAR(R28)+{-1;0;1},1,3)-WEEKDAY(DATE(YEAR(R28)+{-1;0;1},1,3))+2))/7)+1,""),"")</f>
        <v/>
      </c>
      <c r="T28" s="97"/>
      <c r="U28" s="98" t="str">
        <f t="shared" si="10"/>
        <v>JEU</v>
      </c>
      <c r="V28" s="96">
        <f t="shared" si="11"/>
        <v>43034</v>
      </c>
      <c r="W28" s="99" t="str">
        <f>IFERROR(IF(WEEKDAY(V28,2)=1,INT((V28-LOOKUP(V28,DATE(YEAR(V28)+{-1;0;1},1,3)-WEEKDAY(DATE(YEAR(V28)+{-1;0;1},1,3))+2))/7)+1,""),"")</f>
        <v/>
      </c>
      <c r="X28" s="97"/>
      <c r="Y28" s="98" t="str">
        <f t="shared" si="12"/>
        <v>DIM</v>
      </c>
      <c r="Z28" s="96">
        <f t="shared" si="13"/>
        <v>43065</v>
      </c>
      <c r="AA28" s="99" t="str">
        <f>IFERROR(IF(WEEKDAY(Z28,2)=1,INT((Z28-LOOKUP(Z28,DATE(YEAR(Z28)+{-1;0;1},1,3)-WEEKDAY(DATE(YEAR(Z28)+{-1;0;1},1,3))+2))/7)+1,""),"")</f>
        <v/>
      </c>
      <c r="AB28" s="97"/>
      <c r="AC28" s="98" t="str">
        <f t="shared" si="14"/>
        <v>MAR</v>
      </c>
      <c r="AD28" s="96">
        <f t="shared" si="15"/>
        <v>43095</v>
      </c>
      <c r="AE28" s="99" t="str">
        <f>IFERROR(IF(WEEKDAY(AD28,2)=1,INT((AD28-LOOKUP(AD28,DATE(YEAR(AD28)+{-1;0;1},1,3)-WEEKDAY(DATE(YEAR(AD28)+{-1;0;1},1,3))+2))/7)+1,""),"")</f>
        <v/>
      </c>
      <c r="AF28" s="97"/>
      <c r="AG28" s="98" t="str">
        <f t="shared" si="16"/>
        <v>VEN</v>
      </c>
      <c r="AH28" s="96">
        <f t="shared" si="17"/>
        <v>43126</v>
      </c>
      <c r="AI28" s="99" t="str">
        <f>IFERROR(IF(WEEKDAY(AH28,2)=1,INT((AH28-LOOKUP(AH28,DATE(YEAR(AH28)+{-1;0;1},1,3)-WEEKDAY(DATE(YEAR(AH28)+{-1;0;1},1,3))+2))/7)+1,""),"")</f>
        <v/>
      </c>
      <c r="AJ28" s="97"/>
      <c r="AK28" s="98" t="str">
        <f t="shared" si="18"/>
        <v>LUN</v>
      </c>
      <c r="AL28" s="96">
        <f t="shared" si="19"/>
        <v>43157</v>
      </c>
      <c r="AM28" s="99">
        <f>IFERROR(IF(WEEKDAY(AL28,2)=1,INT((AL28-LOOKUP(AL28,DATE(YEAR(AL28)+{-1;0;1},1,3)-WEEKDAY(DATE(YEAR(AL28)+{-1;0;1},1,3))+2))/7)+1,""),"")</f>
        <v>9</v>
      </c>
      <c r="AN28" s="97"/>
      <c r="AO28" s="98" t="str">
        <f t="shared" si="20"/>
        <v>LUN</v>
      </c>
      <c r="AP28" s="96">
        <f t="shared" si="21"/>
        <v>43185</v>
      </c>
      <c r="AQ28" s="99">
        <f>IFERROR(IF(WEEKDAY(AP28,2)=1,INT((AP28-LOOKUP(AP28,DATE(YEAR(AP28)+{-1;0;1},1,3)-WEEKDAY(DATE(YEAR(AP28)+{-1;0;1},1,3))+2))/7)+1,""),"")</f>
        <v>13</v>
      </c>
      <c r="AR28" s="97"/>
      <c r="AS28" s="98" t="str">
        <f t="shared" si="22"/>
        <v>JEU</v>
      </c>
      <c r="AT28" s="96">
        <f t="shared" si="23"/>
        <v>43216</v>
      </c>
      <c r="AU28" s="99" t="str">
        <f>IFERROR(IF(WEEKDAY(AT28,2)=1,INT((AT28-LOOKUP(AT28,DATE(YEAR(AT28)+{-1;0;1},1,3)-WEEKDAY(DATE(YEAR(AT28)+{-1;0;1},1,3))+2))/7)+1,""),"")</f>
        <v/>
      </c>
    </row>
    <row r="29" spans="1:47" ht="21" customHeight="1">
      <c r="A29" s="98" t="str">
        <f t="shared" si="0"/>
        <v>SAM</v>
      </c>
      <c r="B29" s="96">
        <f t="shared" si="1"/>
        <v>42882</v>
      </c>
      <c r="C29" s="99" t="str">
        <f>IFERROR(IF(WEEKDAY(B29,2)=1,INT((B29-LOOKUP(B29,DATE(YEAR(B29)+{-1;0;1},1,3)-WEEKDAY(DATE(YEAR(B29)+{-1;0;1},1,3))+2))/7)+1,""),"")</f>
        <v/>
      </c>
      <c r="D29" s="97"/>
      <c r="E29" s="98" t="str">
        <f t="shared" si="2"/>
        <v>MAR</v>
      </c>
      <c r="F29" s="96">
        <f t="shared" si="3"/>
        <v>42913</v>
      </c>
      <c r="G29" s="99" t="str">
        <f>IFERROR(IF(WEEKDAY(F29,2)=1,INT((F29-LOOKUP(F29,DATE(YEAR(F29)+{-1;0;1},1,3)-WEEKDAY(DATE(YEAR(F29)+{-1;0;1},1,3))+2))/7)+1,""),"")</f>
        <v/>
      </c>
      <c r="H29" s="97"/>
      <c r="I29" s="98" t="str">
        <f t="shared" si="4"/>
        <v>JEU</v>
      </c>
      <c r="J29" s="96">
        <f t="shared" si="5"/>
        <v>42943</v>
      </c>
      <c r="K29" s="99" t="str">
        <f>IFERROR(IF(WEEKDAY(J29,2)=1,INT((J29-LOOKUP(J29,DATE(YEAR(J29)+{-1;0;1},1,3)-WEEKDAY(DATE(YEAR(J29)+{-1;0;1},1,3))+2))/7)+1,""),"")</f>
        <v/>
      </c>
      <c r="L29" s="97"/>
      <c r="M29" s="98" t="str">
        <f t="shared" si="6"/>
        <v>DIM</v>
      </c>
      <c r="N29" s="96">
        <f t="shared" si="7"/>
        <v>42974</v>
      </c>
      <c r="O29" s="99" t="str">
        <f>IFERROR(IF(WEEKDAY(N29,2)=1,INT((N29-LOOKUP(N29,DATE(YEAR(N29)+{-1;0;1},1,3)-WEEKDAY(DATE(YEAR(N29)+{-1;0;1},1,3))+2))/7)+1,""),"")</f>
        <v/>
      </c>
      <c r="P29" s="97"/>
      <c r="Q29" s="98" t="str">
        <f t="shared" si="8"/>
        <v>MER</v>
      </c>
      <c r="R29" s="96">
        <f t="shared" si="9"/>
        <v>43005</v>
      </c>
      <c r="S29" s="99" t="str">
        <f>IFERROR(IF(WEEKDAY(R29,2)=1,INT((R29-LOOKUP(R29,DATE(YEAR(R29)+{-1;0;1},1,3)-WEEKDAY(DATE(YEAR(R29)+{-1;0;1},1,3))+2))/7)+1,""),"")</f>
        <v/>
      </c>
      <c r="T29" s="97"/>
      <c r="U29" s="98" t="str">
        <f t="shared" si="10"/>
        <v>VEN</v>
      </c>
      <c r="V29" s="96">
        <f t="shared" si="11"/>
        <v>43035</v>
      </c>
      <c r="W29" s="99" t="str">
        <f>IFERROR(IF(WEEKDAY(V29,2)=1,INT((V29-LOOKUP(V29,DATE(YEAR(V29)+{-1;0;1},1,3)-WEEKDAY(DATE(YEAR(V29)+{-1;0;1},1,3))+2))/7)+1,""),"")</f>
        <v/>
      </c>
      <c r="X29" s="97"/>
      <c r="Y29" s="98" t="str">
        <f t="shared" si="12"/>
        <v>LUN</v>
      </c>
      <c r="Z29" s="96">
        <f t="shared" si="13"/>
        <v>43066</v>
      </c>
      <c r="AA29" s="99">
        <f>IFERROR(IF(WEEKDAY(Z29,2)=1,INT((Z29-LOOKUP(Z29,DATE(YEAR(Z29)+{-1;0;1},1,3)-WEEKDAY(DATE(YEAR(Z29)+{-1;0;1},1,3))+2))/7)+1,""),"")</f>
        <v>48</v>
      </c>
      <c r="AB29" s="97"/>
      <c r="AC29" s="98" t="str">
        <f t="shared" si="14"/>
        <v>MER</v>
      </c>
      <c r="AD29" s="96">
        <f t="shared" si="15"/>
        <v>43096</v>
      </c>
      <c r="AE29" s="99" t="str">
        <f>IFERROR(IF(WEEKDAY(AD29,2)=1,INT((AD29-LOOKUP(AD29,DATE(YEAR(AD29)+{-1;0;1},1,3)-WEEKDAY(DATE(YEAR(AD29)+{-1;0;1},1,3))+2))/7)+1,""),"")</f>
        <v/>
      </c>
      <c r="AF29" s="97"/>
      <c r="AG29" s="98" t="str">
        <f t="shared" si="16"/>
        <v>SAM</v>
      </c>
      <c r="AH29" s="96">
        <f t="shared" si="17"/>
        <v>43127</v>
      </c>
      <c r="AI29" s="99" t="str">
        <f>IFERROR(IF(WEEKDAY(AH29,2)=1,INT((AH29-LOOKUP(AH29,DATE(YEAR(AH29)+{-1;0;1},1,3)-WEEKDAY(DATE(YEAR(AH29)+{-1;0;1},1,3))+2))/7)+1,""),"")</f>
        <v/>
      </c>
      <c r="AJ29" s="97"/>
      <c r="AK29" s="98" t="str">
        <f t="shared" si="18"/>
        <v>MAR</v>
      </c>
      <c r="AL29" s="96">
        <f t="shared" si="19"/>
        <v>43158</v>
      </c>
      <c r="AM29" s="99" t="str">
        <f>IFERROR(IF(WEEKDAY(AL29,2)=1,INT((AL29-LOOKUP(AL29,DATE(YEAR(AL29)+{-1;0;1},1,3)-WEEKDAY(DATE(YEAR(AL29)+{-1;0;1},1,3))+2))/7)+1,""),"")</f>
        <v/>
      </c>
      <c r="AN29" s="97"/>
      <c r="AO29" s="98" t="str">
        <f t="shared" si="20"/>
        <v>MAR</v>
      </c>
      <c r="AP29" s="96">
        <f t="shared" si="21"/>
        <v>43186</v>
      </c>
      <c r="AQ29" s="99" t="str">
        <f>IFERROR(IF(WEEKDAY(AP29,2)=1,INT((AP29-LOOKUP(AP29,DATE(YEAR(AP29)+{-1;0;1},1,3)-WEEKDAY(DATE(YEAR(AP29)+{-1;0;1},1,3))+2))/7)+1,""),"")</f>
        <v/>
      </c>
      <c r="AR29" s="97"/>
      <c r="AS29" s="98" t="str">
        <f t="shared" si="22"/>
        <v>VEN</v>
      </c>
      <c r="AT29" s="96">
        <f t="shared" si="23"/>
        <v>43217</v>
      </c>
      <c r="AU29" s="99" t="str">
        <f>IFERROR(IF(WEEKDAY(AT29,2)=1,INT((AT29-LOOKUP(AT29,DATE(YEAR(AT29)+{-1;0;1},1,3)-WEEKDAY(DATE(YEAR(AT29)+{-1;0;1},1,3))+2))/7)+1,""),"")</f>
        <v/>
      </c>
    </row>
    <row r="30" spans="1:47" ht="21" customHeight="1">
      <c r="A30" s="98" t="str">
        <f t="shared" si="0"/>
        <v>DIM</v>
      </c>
      <c r="B30" s="96">
        <f t="shared" si="1"/>
        <v>42883</v>
      </c>
      <c r="C30" s="99" t="str">
        <f>IFERROR(IF(WEEKDAY(B30,2)=1,INT((B30-LOOKUP(B30,DATE(YEAR(B30)+{-1;0;1},1,3)-WEEKDAY(DATE(YEAR(B30)+{-1;0;1},1,3))+2))/7)+1,""),"")</f>
        <v/>
      </c>
      <c r="D30" s="97"/>
      <c r="E30" s="98" t="str">
        <f t="shared" si="2"/>
        <v>MER</v>
      </c>
      <c r="F30" s="96">
        <f t="shared" si="3"/>
        <v>42914</v>
      </c>
      <c r="G30" s="99" t="str">
        <f>IFERROR(IF(WEEKDAY(F30,2)=1,INT((F30-LOOKUP(F30,DATE(YEAR(F30)+{-1;0;1},1,3)-WEEKDAY(DATE(YEAR(F30)+{-1;0;1},1,3))+2))/7)+1,""),"")</f>
        <v/>
      </c>
      <c r="H30" s="97"/>
      <c r="I30" s="98" t="str">
        <f t="shared" si="4"/>
        <v>VEN</v>
      </c>
      <c r="J30" s="96">
        <f t="shared" si="5"/>
        <v>42944</v>
      </c>
      <c r="K30" s="99" t="str">
        <f>IFERROR(IF(WEEKDAY(J30,2)=1,INT((J30-LOOKUP(J30,DATE(YEAR(J30)+{-1;0;1},1,3)-WEEKDAY(DATE(YEAR(J30)+{-1;0;1},1,3))+2))/7)+1,""),"")</f>
        <v/>
      </c>
      <c r="L30" s="97"/>
      <c r="M30" s="98" t="str">
        <f t="shared" si="6"/>
        <v>LUN</v>
      </c>
      <c r="N30" s="96">
        <f t="shared" si="7"/>
        <v>42975</v>
      </c>
      <c r="O30" s="99">
        <f>IFERROR(IF(WEEKDAY(N30,2)=1,INT((N30-LOOKUP(N30,DATE(YEAR(N30)+{-1;0;1},1,3)-WEEKDAY(DATE(YEAR(N30)+{-1;0;1},1,3))+2))/7)+1,""),"")</f>
        <v>35</v>
      </c>
      <c r="P30" s="97"/>
      <c r="Q30" s="98" t="str">
        <f t="shared" si="8"/>
        <v>JEU</v>
      </c>
      <c r="R30" s="96">
        <f t="shared" si="9"/>
        <v>43006</v>
      </c>
      <c r="S30" s="99" t="str">
        <f>IFERROR(IF(WEEKDAY(R30,2)=1,INT((R30-LOOKUP(R30,DATE(YEAR(R30)+{-1;0;1},1,3)-WEEKDAY(DATE(YEAR(R30)+{-1;0;1},1,3))+2))/7)+1,""),"")</f>
        <v/>
      </c>
      <c r="T30" s="97"/>
      <c r="U30" s="98" t="str">
        <f t="shared" si="10"/>
        <v>SAM</v>
      </c>
      <c r="V30" s="96">
        <f t="shared" si="11"/>
        <v>43036</v>
      </c>
      <c r="W30" s="99" t="str">
        <f>IFERROR(IF(WEEKDAY(V30,2)=1,INT((V30-LOOKUP(V30,DATE(YEAR(V30)+{-1;0;1},1,3)-WEEKDAY(DATE(YEAR(V30)+{-1;0;1},1,3))+2))/7)+1,""),"")</f>
        <v/>
      </c>
      <c r="X30" s="97"/>
      <c r="Y30" s="98" t="str">
        <f t="shared" si="12"/>
        <v>MAR</v>
      </c>
      <c r="Z30" s="96">
        <f t="shared" si="13"/>
        <v>43067</v>
      </c>
      <c r="AA30" s="99" t="str">
        <f>IFERROR(IF(WEEKDAY(Z30,2)=1,INT((Z30-LOOKUP(Z30,DATE(YEAR(Z30)+{-1;0;1},1,3)-WEEKDAY(DATE(YEAR(Z30)+{-1;0;1},1,3))+2))/7)+1,""),"")</f>
        <v/>
      </c>
      <c r="AB30" s="97"/>
      <c r="AC30" s="98" t="str">
        <f t="shared" si="14"/>
        <v>JEU</v>
      </c>
      <c r="AD30" s="96">
        <f t="shared" si="15"/>
        <v>43097</v>
      </c>
      <c r="AE30" s="99" t="str">
        <f>IFERROR(IF(WEEKDAY(AD30,2)=1,INT((AD30-LOOKUP(AD30,DATE(YEAR(AD30)+{-1;0;1},1,3)-WEEKDAY(DATE(YEAR(AD30)+{-1;0;1},1,3))+2))/7)+1,""),"")</f>
        <v/>
      </c>
      <c r="AF30" s="97"/>
      <c r="AG30" s="98" t="str">
        <f t="shared" si="16"/>
        <v>DIM</v>
      </c>
      <c r="AH30" s="96">
        <f t="shared" si="17"/>
        <v>43128</v>
      </c>
      <c r="AI30" s="99" t="str">
        <f>IFERROR(IF(WEEKDAY(AH30,2)=1,INT((AH30-LOOKUP(AH30,DATE(YEAR(AH30)+{-1;0;1},1,3)-WEEKDAY(DATE(YEAR(AH30)+{-1;0;1},1,3))+2))/7)+1,""),"")</f>
        <v/>
      </c>
      <c r="AJ30" s="97"/>
      <c r="AK30" s="98" t="str">
        <f t="shared" si="18"/>
        <v>MER</v>
      </c>
      <c r="AL30" s="96">
        <f t="shared" si="19"/>
        <v>43159</v>
      </c>
      <c r="AM30" s="99" t="str">
        <f>IFERROR(IF(WEEKDAY(AL30,2)=1,INT((AL30-LOOKUP(AL30,DATE(YEAR(AL30)+{-1;0;1},1,3)-WEEKDAY(DATE(YEAR(AL30)+{-1;0;1},1,3))+2))/7)+1,""),"")</f>
        <v/>
      </c>
      <c r="AN30" s="97"/>
      <c r="AO30" s="98" t="str">
        <f t="shared" si="20"/>
        <v>MER</v>
      </c>
      <c r="AP30" s="96">
        <f t="shared" si="21"/>
        <v>43187</v>
      </c>
      <c r="AQ30" s="99" t="str">
        <f>IFERROR(IF(WEEKDAY(AP30,2)=1,INT((AP30-LOOKUP(AP30,DATE(YEAR(AP30)+{-1;0;1},1,3)-WEEKDAY(DATE(YEAR(AP30)+{-1;0;1},1,3))+2))/7)+1,""),"")</f>
        <v/>
      </c>
      <c r="AR30" s="97"/>
      <c r="AS30" s="98" t="str">
        <f t="shared" si="22"/>
        <v>SAM</v>
      </c>
      <c r="AT30" s="96">
        <f t="shared" si="23"/>
        <v>43218</v>
      </c>
      <c r="AU30" s="99" t="str">
        <f>IFERROR(IF(WEEKDAY(AT30,2)=1,INT((AT30-LOOKUP(AT30,DATE(YEAR(AT30)+{-1;0;1},1,3)-WEEKDAY(DATE(YEAR(AT30)+{-1;0;1},1,3))+2))/7)+1,""),"")</f>
        <v/>
      </c>
    </row>
    <row r="31" spans="1:47" ht="21" customHeight="1">
      <c r="A31" s="98" t="str">
        <f t="shared" si="0"/>
        <v>LUN</v>
      </c>
      <c r="B31" s="96">
        <f>IF(B30=EOMONTH(B$3,0),"",B30+1)</f>
        <v>42884</v>
      </c>
      <c r="C31" s="99">
        <f>IFERROR(IF(WEEKDAY(B31,2)=1,INT((B31-LOOKUP(B31,DATE(YEAR(B31)+{-1;0;1},1,3)-WEEKDAY(DATE(YEAR(B31)+{-1;0;1},1,3))+2))/7)+1,""),"")</f>
        <v>22</v>
      </c>
      <c r="D31" s="97"/>
      <c r="E31" s="98" t="str">
        <f t="shared" si="2"/>
        <v>JEU</v>
      </c>
      <c r="F31" s="96">
        <f>IF(F30=EOMONTH(F$3,0),"",F30+1)</f>
        <v>42915</v>
      </c>
      <c r="G31" s="99" t="str">
        <f>IFERROR(IF(WEEKDAY(F31,2)=1,INT((F31-LOOKUP(F31,DATE(YEAR(F31)+{-1;0;1},1,3)-WEEKDAY(DATE(YEAR(F31)+{-1;0;1},1,3))+2))/7)+1,""),"")</f>
        <v/>
      </c>
      <c r="H31" s="97"/>
      <c r="I31" s="98" t="str">
        <f t="shared" si="4"/>
        <v>SAM</v>
      </c>
      <c r="J31" s="96">
        <f>IF(J30=EOMONTH(J$3,0),"",J30+1)</f>
        <v>42945</v>
      </c>
      <c r="K31" s="99" t="str">
        <f>IFERROR(IF(WEEKDAY(J31,2)=1,INT((J31-LOOKUP(J31,DATE(YEAR(J31)+{-1;0;1},1,3)-WEEKDAY(DATE(YEAR(J31)+{-1;0;1},1,3))+2))/7)+1,""),"")</f>
        <v/>
      </c>
      <c r="L31" s="97"/>
      <c r="M31" s="98" t="str">
        <f t="shared" si="6"/>
        <v>MAR</v>
      </c>
      <c r="N31" s="96">
        <f>IF(N30=EOMONTH(N$3,0),"",N30+1)</f>
        <v>42976</v>
      </c>
      <c r="O31" s="99" t="str">
        <f>IFERROR(IF(WEEKDAY(N31,2)=1,INT((N31-LOOKUP(N31,DATE(YEAR(N31)+{-1;0;1},1,3)-WEEKDAY(DATE(YEAR(N31)+{-1;0;1},1,3))+2))/7)+1,""),"")</f>
        <v/>
      </c>
      <c r="P31" s="97"/>
      <c r="Q31" s="98" t="str">
        <f t="shared" si="8"/>
        <v>VEN</v>
      </c>
      <c r="R31" s="96">
        <f>IF(R30=EOMONTH(R$3,0),"",R30+1)</f>
        <v>43007</v>
      </c>
      <c r="S31" s="99" t="str">
        <f>IFERROR(IF(WEEKDAY(R31,2)=1,INT((R31-LOOKUP(R31,DATE(YEAR(R31)+{-1;0;1},1,3)-WEEKDAY(DATE(YEAR(R31)+{-1;0;1},1,3))+2))/7)+1,""),"")</f>
        <v/>
      </c>
      <c r="T31" s="97"/>
      <c r="U31" s="98" t="str">
        <f t="shared" si="10"/>
        <v>DIM</v>
      </c>
      <c r="V31" s="96">
        <f>IF(V30=EOMONTH(V$3,0),"",V30+1)</f>
        <v>43037</v>
      </c>
      <c r="W31" s="99" t="str">
        <f>IFERROR(IF(WEEKDAY(V31,2)=1,INT((V31-LOOKUP(V31,DATE(YEAR(V31)+{-1;0;1},1,3)-WEEKDAY(DATE(YEAR(V31)+{-1;0;1},1,3))+2))/7)+1,""),"")</f>
        <v/>
      </c>
      <c r="X31" s="97"/>
      <c r="Y31" s="98" t="str">
        <f t="shared" si="12"/>
        <v>MER</v>
      </c>
      <c r="Z31" s="96">
        <f>IF(Z30=EOMONTH(Z$3,0),"",Z30+1)</f>
        <v>43068</v>
      </c>
      <c r="AA31" s="99" t="str">
        <f>IFERROR(IF(WEEKDAY(Z31,2)=1,INT((Z31-LOOKUP(Z31,DATE(YEAR(Z31)+{-1;0;1},1,3)-WEEKDAY(DATE(YEAR(Z31)+{-1;0;1},1,3))+2))/7)+1,""),"")</f>
        <v/>
      </c>
      <c r="AB31" s="97"/>
      <c r="AC31" s="98" t="str">
        <f t="shared" si="14"/>
        <v>VEN</v>
      </c>
      <c r="AD31" s="96">
        <f>IF(AD30=EOMONTH(AD$3,0),"",AD30+1)</f>
        <v>43098</v>
      </c>
      <c r="AE31" s="99" t="str">
        <f>IFERROR(IF(WEEKDAY(AD31,2)=1,INT((AD31-LOOKUP(AD31,DATE(YEAR(AD31)+{-1;0;1},1,3)-WEEKDAY(DATE(YEAR(AD31)+{-1;0;1},1,3))+2))/7)+1,""),"")</f>
        <v/>
      </c>
      <c r="AF31" s="97"/>
      <c r="AG31" s="98" t="str">
        <f t="shared" si="16"/>
        <v>LUN</v>
      </c>
      <c r="AH31" s="96">
        <f>IF(AH30=EOMONTH(AH$3,0),"",AH30+1)</f>
        <v>43129</v>
      </c>
      <c r="AI31" s="99">
        <f>IFERROR(IF(WEEKDAY(AH31,2)=1,INT((AH31-LOOKUP(AH31,DATE(YEAR(AH31)+{-1;0;1},1,3)-WEEKDAY(DATE(YEAR(AH31)+{-1;0;1},1,3))+2))/7)+1,""),"")</f>
        <v>5</v>
      </c>
      <c r="AJ31" s="97"/>
      <c r="AK31" s="98" t="str">
        <f t="shared" si="18"/>
        <v/>
      </c>
      <c r="AL31" s="96" t="str">
        <f>IF(AL30=EOMONTH(AL$3,0),"",AL30+1)</f>
        <v/>
      </c>
      <c r="AM31" s="99" t="str">
        <f>IFERROR(IF(WEEKDAY(AL31,2)=1,INT((AL31-LOOKUP(AL31,DATE(YEAR(AL31)+{-1;0;1},1,3)-WEEKDAY(DATE(YEAR(AL31)+{-1;0;1},1,3))+2))/7)+1,""),"")</f>
        <v/>
      </c>
      <c r="AN31" s="97"/>
      <c r="AO31" s="98" t="str">
        <f t="shared" si="20"/>
        <v>JEU</v>
      </c>
      <c r="AP31" s="96">
        <f>IF(AP30=EOMONTH(AP$3,0),"",AP30+1)</f>
        <v>43188</v>
      </c>
      <c r="AQ31" s="99" t="str">
        <f>IFERROR(IF(WEEKDAY(AP31,2)=1,INT((AP31-LOOKUP(AP31,DATE(YEAR(AP31)+{-1;0;1},1,3)-WEEKDAY(DATE(YEAR(AP31)+{-1;0;1},1,3))+2))/7)+1,""),"")</f>
        <v/>
      </c>
      <c r="AR31" s="97"/>
      <c r="AS31" s="98" t="str">
        <f t="shared" si="22"/>
        <v>DIM</v>
      </c>
      <c r="AT31" s="96">
        <f>IF(AT30=EOMONTH(AT$3,0),"",AT30+1)</f>
        <v>43219</v>
      </c>
      <c r="AU31" s="99" t="str">
        <f>IFERROR(IF(WEEKDAY(AT31,2)=1,INT((AT31-LOOKUP(AT31,DATE(YEAR(AT31)+{-1;0;1},1,3)-WEEKDAY(DATE(YEAR(AT31)+{-1;0;1},1,3))+2))/7)+1,""),"")</f>
        <v/>
      </c>
    </row>
    <row r="32" spans="1:47" ht="21" customHeight="1">
      <c r="A32" s="98" t="str">
        <f t="shared" si="0"/>
        <v>MAR</v>
      </c>
      <c r="B32" s="96">
        <f>IFERROR(IF(B31=EOMONTH(B$3,0),"",B31+1),"")</f>
        <v>42885</v>
      </c>
      <c r="C32" s="99" t="str">
        <f>IFERROR(IF(WEEKDAY(B32,2)=1,INT((B32-LOOKUP(B32,DATE(YEAR(B32)+{-1;0;1},1,3)-WEEKDAY(DATE(YEAR(B32)+{-1;0;1},1,3))+2))/7)+1,""),"")</f>
        <v/>
      </c>
      <c r="D32" s="97"/>
      <c r="E32" s="98" t="str">
        <f t="shared" si="2"/>
        <v>VEN</v>
      </c>
      <c r="F32" s="96">
        <f>IFERROR(IF(F31=EOMONTH(F$3,0),"",F31+1),"")</f>
        <v>42916</v>
      </c>
      <c r="G32" s="99" t="str">
        <f>IFERROR(IF(WEEKDAY(F32,2)=1,INT((F32-LOOKUP(F32,DATE(YEAR(F32)+{-1;0;1},1,3)-WEEKDAY(DATE(YEAR(F32)+{-1;0;1},1,3))+2))/7)+1,""),"")</f>
        <v/>
      </c>
      <c r="H32" s="97"/>
      <c r="I32" s="98" t="str">
        <f t="shared" si="4"/>
        <v>DIM</v>
      </c>
      <c r="J32" s="96">
        <f>IFERROR(IF(J31=EOMONTH(J$3,0),"",J31+1),"")</f>
        <v>42946</v>
      </c>
      <c r="K32" s="99" t="str">
        <f>IFERROR(IF(WEEKDAY(J32,2)=1,INT((J32-LOOKUP(J32,DATE(YEAR(J32)+{-1;0;1},1,3)-WEEKDAY(DATE(YEAR(J32)+{-1;0;1},1,3))+2))/7)+1,""),"")</f>
        <v/>
      </c>
      <c r="L32" s="97"/>
      <c r="M32" s="98" t="str">
        <f t="shared" si="6"/>
        <v>MER</v>
      </c>
      <c r="N32" s="96">
        <f>IFERROR(IF(N31=EOMONTH(N$3,0),"",N31+1),"")</f>
        <v>42977</v>
      </c>
      <c r="O32" s="99" t="str">
        <f>IFERROR(IF(WEEKDAY(N32,2)=1,INT((N32-LOOKUP(N32,DATE(YEAR(N32)+{-1;0;1},1,3)-WEEKDAY(DATE(YEAR(N32)+{-1;0;1},1,3))+2))/7)+1,""),"")</f>
        <v/>
      </c>
      <c r="P32" s="97"/>
      <c r="Q32" s="98" t="str">
        <f t="shared" si="8"/>
        <v>SAM</v>
      </c>
      <c r="R32" s="96">
        <f>IFERROR(IF(R31=EOMONTH(R$3,0),"",R31+1),"")</f>
        <v>43008</v>
      </c>
      <c r="S32" s="99" t="str">
        <f>IFERROR(IF(WEEKDAY(R32,2)=1,INT((R32-LOOKUP(R32,DATE(YEAR(R32)+{-1;0;1},1,3)-WEEKDAY(DATE(YEAR(R32)+{-1;0;1},1,3))+2))/7)+1,""),"")</f>
        <v/>
      </c>
      <c r="T32" s="97"/>
      <c r="U32" s="98" t="str">
        <f t="shared" si="10"/>
        <v>LUN</v>
      </c>
      <c r="V32" s="96">
        <f>IFERROR(IF(V31=EOMONTH(V$3,0),"",V31+1),"")</f>
        <v>43038</v>
      </c>
      <c r="W32" s="99">
        <f>IFERROR(IF(WEEKDAY(V32,2)=1,INT((V32-LOOKUP(V32,DATE(YEAR(V32)+{-1;0;1},1,3)-WEEKDAY(DATE(YEAR(V32)+{-1;0;1},1,3))+2))/7)+1,""),"")</f>
        <v>44</v>
      </c>
      <c r="X32" s="97"/>
      <c r="Y32" s="98" t="str">
        <f t="shared" si="12"/>
        <v>JEU</v>
      </c>
      <c r="Z32" s="96">
        <f>IFERROR(IF(Z31=EOMONTH(Z$3,0),"",Z31+1),"")</f>
        <v>43069</v>
      </c>
      <c r="AA32" s="99" t="str">
        <f>IFERROR(IF(WEEKDAY(Z32,2)=1,INT((Z32-LOOKUP(Z32,DATE(YEAR(Z32)+{-1;0;1},1,3)-WEEKDAY(DATE(YEAR(Z32)+{-1;0;1},1,3))+2))/7)+1,""),"")</f>
        <v/>
      </c>
      <c r="AB32" s="97"/>
      <c r="AC32" s="98" t="str">
        <f t="shared" si="14"/>
        <v>SAM</v>
      </c>
      <c r="AD32" s="96">
        <f>IFERROR(IF(AD31=EOMONTH(AD$3,0),"",AD31+1),"")</f>
        <v>43099</v>
      </c>
      <c r="AE32" s="99" t="str">
        <f>IFERROR(IF(WEEKDAY(AD32,2)=1,INT((AD32-LOOKUP(AD32,DATE(YEAR(AD32)+{-1;0;1},1,3)-WEEKDAY(DATE(YEAR(AD32)+{-1;0;1},1,3))+2))/7)+1,""),"")</f>
        <v/>
      </c>
      <c r="AF32" s="97"/>
      <c r="AG32" s="98" t="str">
        <f t="shared" si="16"/>
        <v>MAR</v>
      </c>
      <c r="AH32" s="96">
        <f>IFERROR(IF(AH31=EOMONTH(AH$3,0),"",AH31+1),"")</f>
        <v>43130</v>
      </c>
      <c r="AI32" s="99" t="str">
        <f>IFERROR(IF(WEEKDAY(AH32,2)=1,INT((AH32-LOOKUP(AH32,DATE(YEAR(AH32)+{-1;0;1},1,3)-WEEKDAY(DATE(YEAR(AH32)+{-1;0;1},1,3))+2))/7)+1,""),"")</f>
        <v/>
      </c>
      <c r="AJ32" s="97"/>
      <c r="AK32" s="98" t="str">
        <f t="shared" si="18"/>
        <v/>
      </c>
      <c r="AL32" s="96" t="str">
        <f>IFERROR(IF(AL31=EOMONTH(AL$3,0),"",AL31+1),"")</f>
        <v/>
      </c>
      <c r="AM32" s="99" t="str">
        <f>IFERROR(IF(WEEKDAY(AL32,2)=1,INT((AL32-LOOKUP(AL32,DATE(YEAR(AL32)+{-1;0;1},1,3)-WEEKDAY(DATE(YEAR(AL32)+{-1;0;1},1,3))+2))/7)+1,""),"")</f>
        <v/>
      </c>
      <c r="AN32" s="97"/>
      <c r="AO32" s="98" t="str">
        <f t="shared" si="20"/>
        <v>VEN</v>
      </c>
      <c r="AP32" s="96">
        <f>IFERROR(IF(AP31=EOMONTH(AP$3,0),"",AP31+1),"")</f>
        <v>43189</v>
      </c>
      <c r="AQ32" s="99" t="str">
        <f>IFERROR(IF(WEEKDAY(AP32,2)=1,INT((AP32-LOOKUP(AP32,DATE(YEAR(AP32)+{-1;0;1},1,3)-WEEKDAY(DATE(YEAR(AP32)+{-1;0;1},1,3))+2))/7)+1,""),"")</f>
        <v/>
      </c>
      <c r="AR32" s="97"/>
      <c r="AS32" s="98" t="str">
        <f t="shared" si="22"/>
        <v>LUN</v>
      </c>
      <c r="AT32" s="96">
        <f>IFERROR(IF(AT31=EOMONTH(AT$3,0),"",AT31+1),"")</f>
        <v>43220</v>
      </c>
      <c r="AU32" s="99">
        <f>IFERROR(IF(WEEKDAY(AT32,2)=1,INT((AT32-LOOKUP(AT32,DATE(YEAR(AT32)+{-1;0;1},1,3)-WEEKDAY(DATE(YEAR(AT32)+{-1;0;1},1,3))+2))/7)+1,""),"")</f>
        <v>18</v>
      </c>
    </row>
    <row r="33" spans="1:47" ht="21" customHeight="1" thickBot="1">
      <c r="A33" s="98" t="str">
        <f t="shared" si="0"/>
        <v>MER</v>
      </c>
      <c r="B33" s="96">
        <f>IFERROR(IF(B32=EOMONTH(B$3,0),"",B32+1),"")</f>
        <v>42886</v>
      </c>
      <c r="C33" s="99" t="str">
        <f>IFERROR(IF(WEEKDAY(B33,2)=1,INT((B33-LOOKUP(B33,DATE(YEAR(B33)+{-1;0;1},1,3)-WEEKDAY(DATE(YEAR(B33)+{-1;0;1},1,3))+2))/7)+1,""),"")</f>
        <v/>
      </c>
      <c r="D33" s="108"/>
      <c r="E33" s="98" t="str">
        <f t="shared" si="2"/>
        <v/>
      </c>
      <c r="F33" s="96" t="str">
        <f>IFERROR(IF(F32=EOMONTH(F$3,0),"",F32+1),"")</f>
        <v/>
      </c>
      <c r="G33" s="99" t="str">
        <f>IFERROR(IF(WEEKDAY(F33,2)=1,INT((F33-LOOKUP(F33,DATE(YEAR(F33)+{-1;0;1},1,3)-WEEKDAY(DATE(YEAR(F33)+{-1;0;1},1,3))+2))/7)+1,""),"")</f>
        <v/>
      </c>
      <c r="H33" s="108"/>
      <c r="I33" s="98" t="str">
        <f t="shared" si="4"/>
        <v>LUN</v>
      </c>
      <c r="J33" s="96">
        <f>IFERROR(IF(J32=EOMONTH(J$3,0),"",J32+1),"")</f>
        <v>42947</v>
      </c>
      <c r="K33" s="99">
        <f>IFERROR(IF(WEEKDAY(J33,2)=1,INT((J33-LOOKUP(J33,DATE(YEAR(J33)+{-1;0;1},1,3)-WEEKDAY(DATE(YEAR(J33)+{-1;0;1},1,3))+2))/7)+1,""),"")</f>
        <v>31</v>
      </c>
      <c r="L33" s="108"/>
      <c r="M33" s="98" t="str">
        <f t="shared" si="6"/>
        <v>JEU</v>
      </c>
      <c r="N33" s="96">
        <f>IFERROR(IF(N32=EOMONTH(N$3,0),"",N32+1),"")</f>
        <v>42978</v>
      </c>
      <c r="O33" s="99" t="str">
        <f>IFERROR(IF(WEEKDAY(N33,2)=1,INT((N33-LOOKUP(N33,DATE(YEAR(N33)+{-1;0;1},1,3)-WEEKDAY(DATE(YEAR(N33)+{-1;0;1},1,3))+2))/7)+1,""),"")</f>
        <v/>
      </c>
      <c r="P33" s="108"/>
      <c r="Q33" s="98" t="str">
        <f t="shared" si="8"/>
        <v/>
      </c>
      <c r="R33" s="96" t="str">
        <f>IFERROR(IF(R32=EOMONTH(R$3,0),"",R32+1),"")</f>
        <v/>
      </c>
      <c r="S33" s="99" t="str">
        <f>IFERROR(IF(WEEKDAY(R33,2)=1,INT((R33-LOOKUP(R33,DATE(YEAR(R33)+{-1;0;1},1,3)-WEEKDAY(DATE(YEAR(R33)+{-1;0;1},1,3))+2))/7)+1,""),"")</f>
        <v/>
      </c>
      <c r="T33" s="108"/>
      <c r="U33" s="98" t="str">
        <f t="shared" si="10"/>
        <v>MAR</v>
      </c>
      <c r="V33" s="96">
        <f>IFERROR(IF(V32=EOMONTH(V$3,0),"",V32+1),"")</f>
        <v>43039</v>
      </c>
      <c r="W33" s="99" t="str">
        <f>IFERROR(IF(WEEKDAY(V33,2)=1,INT((V33-LOOKUP(V33,DATE(YEAR(V33)+{-1;0;1},1,3)-WEEKDAY(DATE(YEAR(V33)+{-1;0;1},1,3))+2))/7)+1,""),"")</f>
        <v/>
      </c>
      <c r="X33" s="104"/>
      <c r="Y33" s="98" t="str">
        <f t="shared" si="12"/>
        <v/>
      </c>
      <c r="Z33" s="96" t="str">
        <f>IFERROR(IF(Z32=EOMONTH(Z$3,0),"",Z32+1),"")</f>
        <v/>
      </c>
      <c r="AA33" s="99" t="str">
        <f>IFERROR(IF(WEEKDAY(Z33,2)=1,INT((Z33-LOOKUP(Z33,DATE(YEAR(Z33)+{-1;0;1},1,3)-WEEKDAY(DATE(YEAR(Z33)+{-1;0;1},1,3))+2))/7)+1,""),"")</f>
        <v/>
      </c>
      <c r="AB33" s="108"/>
      <c r="AC33" s="98" t="str">
        <f t="shared" si="14"/>
        <v>DIM</v>
      </c>
      <c r="AD33" s="96">
        <f>IFERROR(IF(AD32=EOMONTH(AD$3,0),"",AD32+1),"")</f>
        <v>43100</v>
      </c>
      <c r="AE33" s="99" t="str">
        <f>IFERROR(IF(WEEKDAY(AD33,2)=1,INT((AD33-LOOKUP(AD33,DATE(YEAR(AD33)+{-1;0;1},1,3)-WEEKDAY(DATE(YEAR(AD33)+{-1;0;1},1,3))+2))/7)+1,""),"")</f>
        <v/>
      </c>
      <c r="AF33" s="108"/>
      <c r="AG33" s="98" t="str">
        <f t="shared" si="16"/>
        <v>MER</v>
      </c>
      <c r="AH33" s="96">
        <f>IFERROR(IF(AH32=EOMONTH(AH$3,0),"",AH32+1),"")</f>
        <v>43131</v>
      </c>
      <c r="AI33" s="99" t="str">
        <f>IFERROR(IF(WEEKDAY(AH33,2)=1,INT((AH33-LOOKUP(AH33,DATE(YEAR(AH33)+{-1;0;1},1,3)-WEEKDAY(DATE(YEAR(AH33)+{-1;0;1},1,3))+2))/7)+1,""),"")</f>
        <v/>
      </c>
      <c r="AJ33" s="108"/>
      <c r="AK33" s="98" t="str">
        <f t="shared" si="18"/>
        <v/>
      </c>
      <c r="AL33" s="96" t="str">
        <f>IFERROR(IF(AL32=EOMONTH(AL$3,0),"",AL32+1),"")</f>
        <v/>
      </c>
      <c r="AM33" s="99" t="str">
        <f>IFERROR(IF(WEEKDAY(AL33,2)=1,INT((AL33-LOOKUP(AL33,DATE(YEAR(AL33)+{-1;0;1},1,3)-WEEKDAY(DATE(YEAR(AL33)+{-1;0;1},1,3))+2))/7)+1,""),"")</f>
        <v/>
      </c>
      <c r="AN33" s="108"/>
      <c r="AO33" s="98" t="str">
        <f t="shared" si="20"/>
        <v>SAM</v>
      </c>
      <c r="AP33" s="96">
        <f>IFERROR(IF(AP32=EOMONTH(AP$3,0),"",AP32+1),"")</f>
        <v>43190</v>
      </c>
      <c r="AQ33" s="99" t="str">
        <f>IFERROR(IF(WEEKDAY(AP33,2)=1,INT((AP33-LOOKUP(AP33,DATE(YEAR(AP33)+{-1;0;1},1,3)-WEEKDAY(DATE(YEAR(AP33)+{-1;0;1},1,3))+2))/7)+1,""),"")</f>
        <v/>
      </c>
      <c r="AR33" s="108"/>
      <c r="AS33" s="98" t="str">
        <f t="shared" si="22"/>
        <v/>
      </c>
      <c r="AT33" s="96" t="str">
        <f>IFERROR(IF(AT32=EOMONTH(AT$3,0),"",AT32+1),"")</f>
        <v/>
      </c>
      <c r="AU33" s="99" t="str">
        <f>IFERROR(IF(WEEKDAY(AT33,2)=1,INT((AT33-LOOKUP(AT33,DATE(YEAR(AT33)+{-1;0;1},1,3)-WEEKDAY(DATE(YEAR(AT33)+{-1;0;1},1,3))+2))/7)+1,""),"")</f>
        <v/>
      </c>
    </row>
  </sheetData>
  <sheetProtection sheet="1" objects="1" scenarios="1"/>
  <mergeCells count="14">
    <mergeCell ref="AK2:AM2"/>
    <mergeCell ref="AO2:AQ2"/>
    <mergeCell ref="AS2:AU2"/>
    <mergeCell ref="A1:W1"/>
    <mergeCell ref="Y1:AU1"/>
    <mergeCell ref="A2:C2"/>
    <mergeCell ref="E2:G2"/>
    <mergeCell ref="I2:K2"/>
    <mergeCell ref="M2:O2"/>
    <mergeCell ref="Q2:S2"/>
    <mergeCell ref="U2:W2"/>
    <mergeCell ref="Y2:AA2"/>
    <mergeCell ref="AC2:AE2"/>
    <mergeCell ref="AG2:AI2"/>
  </mergeCells>
  <conditionalFormatting sqref="C3:C33 G3:G33 K3:K33 O3:O33 S3:S33 W3:W33 AA3:AA33 AE3:AE33 AI3:AI33 AM3:AM33 AQ3:AQ33 AU3:AU33">
    <cfRule type="expression" dxfId="52" priority="9">
      <formula>OR(TEXT(WEEKDAY(B3),"JJJJ")=Jours_chômés)</formula>
    </cfRule>
    <cfRule type="expression" dxfId="51" priority="10">
      <formula>OR(B3=Fériés)</formula>
    </cfRule>
  </conditionalFormatting>
  <conditionalFormatting sqref="AS31:AS33 AO31:AO33 AK31:AK33 AG31:AG33 AC31:AC33 Y31:Y33 U31:U33 Q31:Q33 M31:M33 I31:I33 E31:E33 A31:A33">
    <cfRule type="expression" dxfId="50" priority="4">
      <formula>AND(A31="")</formula>
    </cfRule>
  </conditionalFormatting>
  <conditionalFormatting sqref="B31:B33 F31:F33 J31:J33 N31:N33 R31:R33 V31:V33 Z31:Z33 AD31:AD33 AH31:AH33 AL31:AL33 AP31:AP33 AT31:AT33">
    <cfRule type="expression" dxfId="49" priority="3">
      <formula>AND(A31="")</formula>
    </cfRule>
  </conditionalFormatting>
  <conditionalFormatting sqref="C31:C33 G31:G33 K31:K33 O31:O33 S31:S33 W31:W33 AA31:AA33 AE31:AE33 AI31:AI33 AM31:AM33 AQ31:AQ33 AU31:AU33">
    <cfRule type="expression" dxfId="48" priority="2">
      <formula>AND(A31="")</formula>
    </cfRule>
  </conditionalFormatting>
  <conditionalFormatting sqref="A2 A3:B33 I3:J33 I2 Q2 Q3:R33 Y3:Z33 Y2 AG2 AG3:AH33 AO3:AP33 AO2">
    <cfRule type="expression" dxfId="47" priority="7">
      <formula>AND(MONTH($B$3)/2&lt;&gt;INT(MONTH($B$3)/2))</formula>
    </cfRule>
    <cfRule type="expression" dxfId="46" priority="8">
      <formula>AND(MONTH($B$3)/2=INT(MONTH($B$3)/2))</formula>
    </cfRule>
  </conditionalFormatting>
  <conditionalFormatting sqref="E2 E3:F33 M3:N33 M2 U2 U3:V33 AC3:AD33 AC2 AK2 AK3:AL33 AS3:AT33 AS2">
    <cfRule type="expression" dxfId="45" priority="5">
      <formula>AND(MONTH($F$3)/2=INT(MONTH($F$3)/2))</formula>
    </cfRule>
    <cfRule type="expression" dxfId="44" priority="6">
      <formula>AND(MONTH($F$3)/2&lt;&gt;INT(MONTH($F$3)/2))</formula>
    </cfRule>
  </conditionalFormatting>
  <conditionalFormatting sqref="B3:B33 F3:F33 J3:J33 N3:N33 R3:R33 V3:V33 Z3:Z33 AD3:AD33 AH3:AH33 AL3:AL33 AP3:AP33 AT3:AT33">
    <cfRule type="expression" dxfId="43" priority="1">
      <formula>AND(B3=TODAY())</formula>
    </cfRule>
  </conditionalFormatting>
  <printOptions horizontalCentered="1" verticalCentered="1"/>
  <pageMargins left="0" right="0" top="0" bottom="0" header="0" footer="0"/>
  <pageSetup paperSize="9" scale="83" fitToWidth="2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Z35"/>
  <sheetViews>
    <sheetView showGridLines="0" showRowColHeaders="0" zoomScale="80" zoomScaleNormal="80" workbookViewId="0">
      <selection activeCell="B7" sqref="B7"/>
    </sheetView>
  </sheetViews>
  <sheetFormatPr baseColWidth="10" defaultColWidth="0" defaultRowHeight="20.100000000000001" customHeight="1" zeroHeight="1"/>
  <cols>
    <col min="1" max="1" width="9.28515625" style="62" customWidth="1"/>
    <col min="2" max="8" width="11.42578125" style="62" customWidth="1"/>
    <col min="9" max="9" width="2.140625" style="62" customWidth="1"/>
    <col min="10" max="10" width="9.28515625" style="62" customWidth="1"/>
    <col min="11" max="17" width="11.42578125" style="62" customWidth="1"/>
    <col min="18" max="18" width="2" style="62" customWidth="1"/>
    <col min="19" max="19" width="9.28515625" style="62" customWidth="1"/>
    <col min="20" max="26" width="11.42578125" style="62" customWidth="1"/>
    <col min="27" max="16384" width="11.7109375" style="62" hidden="1"/>
  </cols>
  <sheetData>
    <row r="1" spans="1:26" ht="22.5" customHeight="1">
      <c r="A1" s="171" t="str">
        <f>PROPER(TEXT(B4,"MMMM"))&amp;" "&amp;YEAR(B4)</f>
        <v>Mai 2017</v>
      </c>
      <c r="B1" s="171"/>
      <c r="C1" s="171"/>
      <c r="D1" s="171"/>
      <c r="E1" s="171"/>
      <c r="F1" s="171"/>
      <c r="G1" s="171"/>
      <c r="H1" s="172"/>
      <c r="I1" s="88"/>
      <c r="J1" s="173" t="str">
        <f>PROPER(TEXT(K4,"MMMM"))&amp;" "&amp;YEAR(K4)</f>
        <v>Juin 2017</v>
      </c>
      <c r="K1" s="174"/>
      <c r="L1" s="174"/>
      <c r="M1" s="174"/>
      <c r="N1" s="174"/>
      <c r="O1" s="174"/>
      <c r="P1" s="174"/>
      <c r="Q1" s="175"/>
      <c r="R1" s="88"/>
      <c r="S1" s="173" t="str">
        <f>PROPER(TEXT(T4,"MMMM"))&amp;" "&amp;YEAR(T4)</f>
        <v>Juillet 2017</v>
      </c>
      <c r="T1" s="174"/>
      <c r="U1" s="174"/>
      <c r="V1" s="174"/>
      <c r="W1" s="174"/>
      <c r="X1" s="174"/>
      <c r="Y1" s="174"/>
      <c r="Z1" s="175"/>
    </row>
    <row r="2" spans="1:26" ht="18.75" customHeight="1">
      <c r="A2" s="89" t="s">
        <v>72</v>
      </c>
      <c r="B2" s="89" t="s">
        <v>13</v>
      </c>
      <c r="C2" s="89" t="s">
        <v>14</v>
      </c>
      <c r="D2" s="89" t="s">
        <v>15</v>
      </c>
      <c r="E2" s="89" t="s">
        <v>16</v>
      </c>
      <c r="F2" s="89" t="s">
        <v>17</v>
      </c>
      <c r="G2" s="89" t="s">
        <v>18</v>
      </c>
      <c r="H2" s="89" t="s">
        <v>19</v>
      </c>
      <c r="I2" s="90"/>
      <c r="J2" s="89" t="s">
        <v>72</v>
      </c>
      <c r="K2" s="89" t="s">
        <v>13</v>
      </c>
      <c r="L2" s="89" t="s">
        <v>14</v>
      </c>
      <c r="M2" s="89" t="s">
        <v>15</v>
      </c>
      <c r="N2" s="89" t="s">
        <v>16</v>
      </c>
      <c r="O2" s="89" t="s">
        <v>17</v>
      </c>
      <c r="P2" s="89" t="s">
        <v>18</v>
      </c>
      <c r="Q2" s="89" t="s">
        <v>19</v>
      </c>
      <c r="R2" s="88"/>
      <c r="S2" s="89" t="s">
        <v>72</v>
      </c>
      <c r="T2" s="89" t="s">
        <v>13</v>
      </c>
      <c r="U2" s="89" t="s">
        <v>14</v>
      </c>
      <c r="V2" s="89" t="s">
        <v>15</v>
      </c>
      <c r="W2" s="89" t="s">
        <v>16</v>
      </c>
      <c r="X2" s="89" t="s">
        <v>17</v>
      </c>
      <c r="Y2" s="89" t="s">
        <v>18</v>
      </c>
      <c r="Z2" s="89" t="s">
        <v>19</v>
      </c>
    </row>
    <row r="3" spans="1:26" ht="37.5" customHeight="1">
      <c r="A3" s="89">
        <f>INT((E3-LOOKUP(E3,DATE(YEAR(E3)+{-1;0;1},1,3)-WEEKDAY(DATE(YEAR(E3)+{-1;0;1},1,3))+2))/7)+1</f>
        <v>18</v>
      </c>
      <c r="B3" s="91">
        <f>IF(DAY(DATE(An,MONTH(1&amp;Premier_mois),7)-MOD(DATE(An,MONTH(1&amp;Premier_mois),7)-2,7))&gt;1,DATE(An,MONTH(1&amp;Premier_mois),7)-MOD(DATE(An,MONTH(1&amp;Premier_mois),7)-2,7)-7,DATE(An,MONTH(1&amp;Premier_mois),7)-MOD(DATE(An,MONTH(1&amp;Premier_mois),7)-2,7))</f>
        <v>42856</v>
      </c>
      <c r="C3" s="91">
        <f>B3+1</f>
        <v>42857</v>
      </c>
      <c r="D3" s="91">
        <f t="shared" ref="D3:H4" si="0">C3+1</f>
        <v>42858</v>
      </c>
      <c r="E3" s="91">
        <f t="shared" si="0"/>
        <v>42859</v>
      </c>
      <c r="F3" s="91">
        <f t="shared" si="0"/>
        <v>42860</v>
      </c>
      <c r="G3" s="91">
        <f t="shared" si="0"/>
        <v>42861</v>
      </c>
      <c r="H3" s="91">
        <f t="shared" si="0"/>
        <v>42862</v>
      </c>
      <c r="I3" s="90"/>
      <c r="J3" s="89">
        <f>INT((N3-LOOKUP(N3,DATE(YEAR(N3)+{-1;0;1},1,3)-WEEKDAY(DATE(YEAR(N3)+{-1;0;1},1,3))+2))/7)+1</f>
        <v>22</v>
      </c>
      <c r="K3" s="91">
        <f>IF(DAY(DATE(An,MONTH(1&amp;Premier_mois)+1,7)-MOD(DATE(An,MONTH(1&amp;Premier_mois)+1,7)-2,7))&gt;1,DATE(An,MONTH(1&amp;Premier_mois)+1,7)-MOD(DATE(An,MONTH(1&amp;Premier_mois)+1,7)-2,7)-7,DATE(An,MONTH(1&amp;Premier_mois)+1,7)-MOD(DATE(An,MONTH(1&amp;Premier_mois)+1,7)-2,7))</f>
        <v>42884</v>
      </c>
      <c r="L3" s="91">
        <f>K3+1</f>
        <v>42885</v>
      </c>
      <c r="M3" s="91">
        <f t="shared" ref="M3:Q4" si="1">L3+1</f>
        <v>42886</v>
      </c>
      <c r="N3" s="91">
        <f t="shared" si="1"/>
        <v>42887</v>
      </c>
      <c r="O3" s="91">
        <f t="shared" si="1"/>
        <v>42888</v>
      </c>
      <c r="P3" s="91">
        <f t="shared" si="1"/>
        <v>42889</v>
      </c>
      <c r="Q3" s="92">
        <f t="shared" si="1"/>
        <v>42890</v>
      </c>
      <c r="R3" s="88"/>
      <c r="S3" s="89">
        <f>INT((W3-LOOKUP(W3,DATE(YEAR(W3)+{-1;0;1},1,3)-WEEKDAY(DATE(YEAR(W3)+{-1;0;1},1,3))+2))/7)+1</f>
        <v>26</v>
      </c>
      <c r="T3" s="91">
        <f>IF(DAY(DATE(An,MONTH(1&amp;Premier_mois)+2,7)-MOD(DATE(An,MONTH(1&amp;Premier_mois)+2,7)-2,7))&gt;1,DATE(An,MONTH(1&amp;Premier_mois)+2,7)-MOD(DATE(An,MONTH(1&amp;Premier_mois)+2,7)-2,7)-7,DATE(An,MONTH(1&amp;Premier_mois)+2,7)-MOD(DATE(An,MONTH(1&amp;Premier_mois)+2,7)-2,7))</f>
        <v>42912</v>
      </c>
      <c r="U3" s="91">
        <f>T3+1</f>
        <v>42913</v>
      </c>
      <c r="V3" s="91">
        <f t="shared" ref="V3:Z3" si="2">U3+1</f>
        <v>42914</v>
      </c>
      <c r="W3" s="91">
        <f t="shared" si="2"/>
        <v>42915</v>
      </c>
      <c r="X3" s="91">
        <f t="shared" si="2"/>
        <v>42916</v>
      </c>
      <c r="Y3" s="91">
        <f t="shared" si="2"/>
        <v>42917</v>
      </c>
      <c r="Z3" s="92">
        <f t="shared" si="2"/>
        <v>42918</v>
      </c>
    </row>
    <row r="4" spans="1:26" ht="37.5" customHeight="1">
      <c r="A4" s="89">
        <f>INT((E4-LOOKUP(E4,DATE(YEAR(E4)+{-1;0;1},1,3)-WEEKDAY(DATE(YEAR(E4)+{-1;0;1},1,3))+2))/7)+1</f>
        <v>19</v>
      </c>
      <c r="B4" s="92">
        <f>H3+1</f>
        <v>42863</v>
      </c>
      <c r="C4" s="92">
        <f>B4+1</f>
        <v>42864</v>
      </c>
      <c r="D4" s="92">
        <f t="shared" si="0"/>
        <v>42865</v>
      </c>
      <c r="E4" s="92">
        <f t="shared" si="0"/>
        <v>42866</v>
      </c>
      <c r="F4" s="92">
        <f t="shared" si="0"/>
        <v>42867</v>
      </c>
      <c r="G4" s="92">
        <f t="shared" si="0"/>
        <v>42868</v>
      </c>
      <c r="H4" s="92">
        <f t="shared" si="0"/>
        <v>42869</v>
      </c>
      <c r="I4" s="90"/>
      <c r="J4" s="89">
        <f>INT((N4-LOOKUP(N4,DATE(YEAR(N4)+{-1;0;1},1,3)-WEEKDAY(DATE(YEAR(N4)+{-1;0;1},1,3))+2))/7)+1</f>
        <v>23</v>
      </c>
      <c r="K4" s="92">
        <f>Q3+1</f>
        <v>42891</v>
      </c>
      <c r="L4" s="92">
        <f>K4+1</f>
        <v>42892</v>
      </c>
      <c r="M4" s="92">
        <f t="shared" si="1"/>
        <v>42893</v>
      </c>
      <c r="N4" s="92">
        <f t="shared" si="1"/>
        <v>42894</v>
      </c>
      <c r="O4" s="92">
        <f t="shared" si="1"/>
        <v>42895</v>
      </c>
      <c r="P4" s="92">
        <f t="shared" si="1"/>
        <v>42896</v>
      </c>
      <c r="Q4" s="92">
        <f t="shared" si="1"/>
        <v>42897</v>
      </c>
      <c r="R4" s="88"/>
      <c r="S4" s="89">
        <f>INT((W4-LOOKUP(W4,DATE(YEAR(W4)+{-1;0;1},1,3)-WEEKDAY(DATE(YEAR(W4)+{-1;0;1},1,3))+2))/7)+1</f>
        <v>27</v>
      </c>
      <c r="T4" s="92">
        <f>Z3+1</f>
        <v>42919</v>
      </c>
      <c r="U4" s="92">
        <f>T4+1</f>
        <v>42920</v>
      </c>
      <c r="V4" s="92">
        <f t="shared" ref="V4:Z4" si="3">U4+1</f>
        <v>42921</v>
      </c>
      <c r="W4" s="92">
        <f t="shared" si="3"/>
        <v>42922</v>
      </c>
      <c r="X4" s="92">
        <f t="shared" si="3"/>
        <v>42923</v>
      </c>
      <c r="Y4" s="92">
        <f t="shared" si="3"/>
        <v>42924</v>
      </c>
      <c r="Z4" s="92">
        <f t="shared" si="3"/>
        <v>42925</v>
      </c>
    </row>
    <row r="5" spans="1:26" ht="37.5" customHeight="1">
      <c r="A5" s="89">
        <f>INT((E5-LOOKUP(E5,DATE(YEAR(E5)+{-1;0;1},1,3)-WEEKDAY(DATE(YEAR(E5)+{-1;0;1},1,3))+2))/7)+1</f>
        <v>20</v>
      </c>
      <c r="B5" s="92">
        <f t="shared" ref="B5:B8" si="4">H4+1</f>
        <v>42870</v>
      </c>
      <c r="C5" s="92">
        <f t="shared" ref="C5:H8" si="5">B5+1</f>
        <v>42871</v>
      </c>
      <c r="D5" s="92">
        <f t="shared" si="5"/>
        <v>42872</v>
      </c>
      <c r="E5" s="92">
        <f t="shared" si="5"/>
        <v>42873</v>
      </c>
      <c r="F5" s="92">
        <f t="shared" si="5"/>
        <v>42874</v>
      </c>
      <c r="G5" s="92">
        <f t="shared" si="5"/>
        <v>42875</v>
      </c>
      <c r="H5" s="92">
        <f t="shared" si="5"/>
        <v>42876</v>
      </c>
      <c r="I5" s="90"/>
      <c r="J5" s="89">
        <f>INT((N5-LOOKUP(N5,DATE(YEAR(N5)+{-1;0;1},1,3)-WEEKDAY(DATE(YEAR(N5)+{-1;0;1},1,3))+2))/7)+1</f>
        <v>24</v>
      </c>
      <c r="K5" s="92">
        <f t="shared" ref="K5:K8" si="6">Q4+1</f>
        <v>42898</v>
      </c>
      <c r="L5" s="92">
        <f t="shared" ref="L5:Q8" si="7">K5+1</f>
        <v>42899</v>
      </c>
      <c r="M5" s="92">
        <f t="shared" si="7"/>
        <v>42900</v>
      </c>
      <c r="N5" s="92">
        <f t="shared" si="7"/>
        <v>42901</v>
      </c>
      <c r="O5" s="92">
        <f t="shared" si="7"/>
        <v>42902</v>
      </c>
      <c r="P5" s="92">
        <f t="shared" si="7"/>
        <v>42903</v>
      </c>
      <c r="Q5" s="92">
        <f t="shared" si="7"/>
        <v>42904</v>
      </c>
      <c r="R5" s="88"/>
      <c r="S5" s="89">
        <f>INT((W5-LOOKUP(W5,DATE(YEAR(W5)+{-1;0;1},1,3)-WEEKDAY(DATE(YEAR(W5)+{-1;0;1},1,3))+2))/7)+1</f>
        <v>28</v>
      </c>
      <c r="T5" s="92">
        <f t="shared" ref="T5:T8" si="8">Z4+1</f>
        <v>42926</v>
      </c>
      <c r="U5" s="92">
        <f t="shared" ref="U5:Z5" si="9">T5+1</f>
        <v>42927</v>
      </c>
      <c r="V5" s="92">
        <f t="shared" si="9"/>
        <v>42928</v>
      </c>
      <c r="W5" s="92">
        <f t="shared" si="9"/>
        <v>42929</v>
      </c>
      <c r="X5" s="92">
        <f t="shared" si="9"/>
        <v>42930</v>
      </c>
      <c r="Y5" s="92">
        <f t="shared" si="9"/>
        <v>42931</v>
      </c>
      <c r="Z5" s="92">
        <f t="shared" si="9"/>
        <v>42932</v>
      </c>
    </row>
    <row r="6" spans="1:26" ht="37.5" customHeight="1">
      <c r="A6" s="89">
        <f>INT((E6-LOOKUP(E6,DATE(YEAR(E6)+{-1;0;1},1,3)-WEEKDAY(DATE(YEAR(E6)+{-1;0;1},1,3))+2))/7)+1</f>
        <v>21</v>
      </c>
      <c r="B6" s="92">
        <f t="shared" si="4"/>
        <v>42877</v>
      </c>
      <c r="C6" s="92">
        <f t="shared" si="5"/>
        <v>42878</v>
      </c>
      <c r="D6" s="92">
        <f t="shared" si="5"/>
        <v>42879</v>
      </c>
      <c r="E6" s="92">
        <f t="shared" si="5"/>
        <v>42880</v>
      </c>
      <c r="F6" s="92">
        <f t="shared" si="5"/>
        <v>42881</v>
      </c>
      <c r="G6" s="92">
        <f t="shared" si="5"/>
        <v>42882</v>
      </c>
      <c r="H6" s="92">
        <f t="shared" si="5"/>
        <v>42883</v>
      </c>
      <c r="I6" s="90"/>
      <c r="J6" s="89">
        <f>INT((N6-LOOKUP(N6,DATE(YEAR(N6)+{-1;0;1},1,3)-WEEKDAY(DATE(YEAR(N6)+{-1;0;1},1,3))+2))/7)+1</f>
        <v>25</v>
      </c>
      <c r="K6" s="92">
        <f t="shared" si="6"/>
        <v>42905</v>
      </c>
      <c r="L6" s="92">
        <f t="shared" si="7"/>
        <v>42906</v>
      </c>
      <c r="M6" s="92">
        <f t="shared" si="7"/>
        <v>42907</v>
      </c>
      <c r="N6" s="92">
        <f t="shared" si="7"/>
        <v>42908</v>
      </c>
      <c r="O6" s="92">
        <f t="shared" si="7"/>
        <v>42909</v>
      </c>
      <c r="P6" s="92">
        <f t="shared" si="7"/>
        <v>42910</v>
      </c>
      <c r="Q6" s="92">
        <f t="shared" si="7"/>
        <v>42911</v>
      </c>
      <c r="R6" s="88"/>
      <c r="S6" s="89">
        <f>INT((W6-LOOKUP(W6,DATE(YEAR(W6)+{-1;0;1},1,3)-WEEKDAY(DATE(YEAR(W6)+{-1;0;1},1,3))+2))/7)+1</f>
        <v>29</v>
      </c>
      <c r="T6" s="92">
        <f t="shared" si="8"/>
        <v>42933</v>
      </c>
      <c r="U6" s="92">
        <f t="shared" ref="U6:Z6" si="10">T6+1</f>
        <v>42934</v>
      </c>
      <c r="V6" s="92">
        <f t="shared" si="10"/>
        <v>42935</v>
      </c>
      <c r="W6" s="92">
        <f t="shared" si="10"/>
        <v>42936</v>
      </c>
      <c r="X6" s="92">
        <f t="shared" si="10"/>
        <v>42937</v>
      </c>
      <c r="Y6" s="92">
        <f t="shared" si="10"/>
        <v>42938</v>
      </c>
      <c r="Z6" s="92">
        <f t="shared" si="10"/>
        <v>42939</v>
      </c>
    </row>
    <row r="7" spans="1:26" ht="37.5" customHeight="1">
      <c r="A7" s="89">
        <f>IF(B7&lt;=EOMONTH(B5,0),INT((E7-LOOKUP(E7,DATE(YEAR(E7)+{-1;0;1},1,3)-WEEKDAY(DATE(YEAR(E7)+{-1;0;1},1,3))+2))/7)+1,"")</f>
        <v>22</v>
      </c>
      <c r="B7" s="92">
        <f t="shared" si="4"/>
        <v>42884</v>
      </c>
      <c r="C7" s="92">
        <f t="shared" si="5"/>
        <v>42885</v>
      </c>
      <c r="D7" s="92">
        <f t="shared" si="5"/>
        <v>42886</v>
      </c>
      <c r="E7" s="92">
        <f t="shared" si="5"/>
        <v>42887</v>
      </c>
      <c r="F7" s="92">
        <f t="shared" si="5"/>
        <v>42888</v>
      </c>
      <c r="G7" s="92">
        <f t="shared" si="5"/>
        <v>42889</v>
      </c>
      <c r="H7" s="92">
        <f t="shared" si="5"/>
        <v>42890</v>
      </c>
      <c r="I7" s="90"/>
      <c r="J7" s="89">
        <f>IF(K7&lt;=EOMONTH(K5,0),INT((N7-LOOKUP(N7,DATE(YEAR(N7)+{-1;0;1},1,3)-WEEKDAY(DATE(YEAR(N7)+{-1;0;1},1,3))+2))/7)+1,"")</f>
        <v>26</v>
      </c>
      <c r="K7" s="92">
        <f t="shared" si="6"/>
        <v>42912</v>
      </c>
      <c r="L7" s="92">
        <f t="shared" si="7"/>
        <v>42913</v>
      </c>
      <c r="M7" s="92">
        <f t="shared" si="7"/>
        <v>42914</v>
      </c>
      <c r="N7" s="92">
        <f t="shared" si="7"/>
        <v>42915</v>
      </c>
      <c r="O7" s="92">
        <f t="shared" si="7"/>
        <v>42916</v>
      </c>
      <c r="P7" s="92">
        <f t="shared" si="7"/>
        <v>42917</v>
      </c>
      <c r="Q7" s="92">
        <f t="shared" si="7"/>
        <v>42918</v>
      </c>
      <c r="R7" s="88"/>
      <c r="S7" s="89">
        <f>IF(T7&lt;=EOMONTH(T5,0),INT((W7-LOOKUP(W7,DATE(YEAR(W7)+{-1;0;1},1,3)-WEEKDAY(DATE(YEAR(W7)+{-1;0;1},1,3))+2))/7)+1,"")</f>
        <v>30</v>
      </c>
      <c r="T7" s="92">
        <f t="shared" si="8"/>
        <v>42940</v>
      </c>
      <c r="U7" s="92">
        <f t="shared" ref="U7:Z7" si="11">T7+1</f>
        <v>42941</v>
      </c>
      <c r="V7" s="92">
        <f t="shared" si="11"/>
        <v>42942</v>
      </c>
      <c r="W7" s="92">
        <f t="shared" si="11"/>
        <v>42943</v>
      </c>
      <c r="X7" s="92">
        <f t="shared" si="11"/>
        <v>42944</v>
      </c>
      <c r="Y7" s="92">
        <f t="shared" si="11"/>
        <v>42945</v>
      </c>
      <c r="Z7" s="92">
        <f t="shared" si="11"/>
        <v>42946</v>
      </c>
    </row>
    <row r="8" spans="1:26" ht="37.5" customHeight="1">
      <c r="A8" s="89" t="str">
        <f>IF(B8&lt;=EOMONTH(B6,0),INT((E8-LOOKUP(E8,DATE(YEAR(E8)+{-1;0;1},1,3)-WEEKDAY(DATE(YEAR(E8)+{-1;0;1},1,3))+2))/7)+1,"")</f>
        <v/>
      </c>
      <c r="B8" s="92">
        <f t="shared" si="4"/>
        <v>42891</v>
      </c>
      <c r="C8" s="92">
        <f t="shared" si="5"/>
        <v>42892</v>
      </c>
      <c r="D8" s="92">
        <f t="shared" si="5"/>
        <v>42893</v>
      </c>
      <c r="E8" s="92">
        <f t="shared" si="5"/>
        <v>42894</v>
      </c>
      <c r="F8" s="92">
        <f t="shared" si="5"/>
        <v>42895</v>
      </c>
      <c r="G8" s="92">
        <f t="shared" si="5"/>
        <v>42896</v>
      </c>
      <c r="H8" s="92">
        <f t="shared" si="5"/>
        <v>42897</v>
      </c>
      <c r="I8" s="90"/>
      <c r="J8" s="89" t="str">
        <f>IF(K8&lt;=EOMONTH(K6,0),INT((N8-LOOKUP(N8,DATE(YEAR(N8)+{-1;0;1},1,3)-WEEKDAY(DATE(YEAR(N8)+{-1;0;1},1,3))+2))/7)+1,"")</f>
        <v/>
      </c>
      <c r="K8" s="92">
        <f t="shared" si="6"/>
        <v>42919</v>
      </c>
      <c r="L8" s="92">
        <f t="shared" si="7"/>
        <v>42920</v>
      </c>
      <c r="M8" s="92">
        <f t="shared" si="7"/>
        <v>42921</v>
      </c>
      <c r="N8" s="92">
        <f t="shared" si="7"/>
        <v>42922</v>
      </c>
      <c r="O8" s="92">
        <f t="shared" si="7"/>
        <v>42923</v>
      </c>
      <c r="P8" s="92">
        <f t="shared" si="7"/>
        <v>42924</v>
      </c>
      <c r="Q8" s="92">
        <f t="shared" si="7"/>
        <v>42925</v>
      </c>
      <c r="R8" s="88"/>
      <c r="S8" s="89">
        <f>IF(T8&lt;=EOMONTH(T6,0),INT((W8-LOOKUP(W8,DATE(YEAR(W8)+{-1;0;1},1,3)-WEEKDAY(DATE(YEAR(W8)+{-1;0;1},1,3))+2))/7)+1,"")</f>
        <v>31</v>
      </c>
      <c r="T8" s="92">
        <f t="shared" si="8"/>
        <v>42947</v>
      </c>
      <c r="U8" s="92">
        <f t="shared" ref="U8:Z8" si="12">T8+1</f>
        <v>42948</v>
      </c>
      <c r="V8" s="92">
        <f t="shared" si="12"/>
        <v>42949</v>
      </c>
      <c r="W8" s="92">
        <f t="shared" si="12"/>
        <v>42950</v>
      </c>
      <c r="X8" s="92">
        <f t="shared" si="12"/>
        <v>42951</v>
      </c>
      <c r="Y8" s="92">
        <f t="shared" si="12"/>
        <v>42952</v>
      </c>
      <c r="Z8" s="92">
        <f t="shared" si="12"/>
        <v>42953</v>
      </c>
    </row>
    <row r="9" spans="1:26" ht="7.5" customHeight="1">
      <c r="A9" s="93"/>
      <c r="B9" s="88"/>
      <c r="C9" s="88"/>
      <c r="D9" s="88"/>
      <c r="E9" s="88"/>
      <c r="F9" s="88"/>
      <c r="G9" s="88"/>
      <c r="H9" s="88"/>
      <c r="I9" s="88"/>
      <c r="J9" s="93"/>
      <c r="K9" s="88"/>
      <c r="L9" s="88"/>
      <c r="M9" s="88"/>
      <c r="N9" s="88"/>
      <c r="O9" s="88"/>
      <c r="P9" s="88"/>
      <c r="Q9" s="88"/>
      <c r="R9" s="88"/>
      <c r="S9" s="93"/>
      <c r="T9" s="88"/>
      <c r="U9" s="88"/>
      <c r="V9" s="88"/>
      <c r="W9" s="88"/>
      <c r="X9" s="88"/>
      <c r="Y9" s="88"/>
      <c r="Z9" s="88"/>
    </row>
    <row r="10" spans="1:26" ht="22.5" customHeight="1">
      <c r="A10" s="173" t="str">
        <f>PROPER(TEXT(B13,"MMMM"))&amp;" "&amp;YEAR(B13)</f>
        <v>Août 2017</v>
      </c>
      <c r="B10" s="174"/>
      <c r="C10" s="174"/>
      <c r="D10" s="174"/>
      <c r="E10" s="174"/>
      <c r="F10" s="174"/>
      <c r="G10" s="174"/>
      <c r="H10" s="175"/>
      <c r="I10" s="88"/>
      <c r="J10" s="173" t="str">
        <f>PROPER(TEXT(K13,"MMMM"))&amp;" "&amp;YEAR(K13)</f>
        <v>Septembre 2017</v>
      </c>
      <c r="K10" s="174"/>
      <c r="L10" s="174"/>
      <c r="M10" s="174"/>
      <c r="N10" s="174"/>
      <c r="O10" s="174"/>
      <c r="P10" s="174"/>
      <c r="Q10" s="175"/>
      <c r="R10" s="88"/>
      <c r="S10" s="173" t="str">
        <f>PROPER(TEXT(T13,"MMMM"))&amp;" "&amp;YEAR(T13)</f>
        <v>Octobre 2017</v>
      </c>
      <c r="T10" s="174"/>
      <c r="U10" s="174"/>
      <c r="V10" s="174"/>
      <c r="W10" s="174"/>
      <c r="X10" s="174"/>
      <c r="Y10" s="174"/>
      <c r="Z10" s="175"/>
    </row>
    <row r="11" spans="1:26" ht="18.75" customHeight="1">
      <c r="A11" s="89" t="s">
        <v>72</v>
      </c>
      <c r="B11" s="89" t="s">
        <v>13</v>
      </c>
      <c r="C11" s="89" t="s">
        <v>14</v>
      </c>
      <c r="D11" s="89" t="s">
        <v>15</v>
      </c>
      <c r="E11" s="89" t="s">
        <v>16</v>
      </c>
      <c r="F11" s="89" t="s">
        <v>17</v>
      </c>
      <c r="G11" s="89" t="s">
        <v>18</v>
      </c>
      <c r="H11" s="89" t="s">
        <v>19</v>
      </c>
      <c r="I11" s="90"/>
      <c r="J11" s="89" t="s">
        <v>72</v>
      </c>
      <c r="K11" s="89" t="s">
        <v>13</v>
      </c>
      <c r="L11" s="89" t="s">
        <v>14</v>
      </c>
      <c r="M11" s="89" t="s">
        <v>15</v>
      </c>
      <c r="N11" s="89" t="s">
        <v>16</v>
      </c>
      <c r="O11" s="89" t="s">
        <v>17</v>
      </c>
      <c r="P11" s="89" t="s">
        <v>18</v>
      </c>
      <c r="Q11" s="89" t="s">
        <v>19</v>
      </c>
      <c r="R11" s="88"/>
      <c r="S11" s="89" t="s">
        <v>72</v>
      </c>
      <c r="T11" s="89" t="s">
        <v>13</v>
      </c>
      <c r="U11" s="89" t="s">
        <v>14</v>
      </c>
      <c r="V11" s="89" t="s">
        <v>15</v>
      </c>
      <c r="W11" s="89" t="s">
        <v>16</v>
      </c>
      <c r="X11" s="89" t="s">
        <v>17</v>
      </c>
      <c r="Y11" s="89" t="s">
        <v>18</v>
      </c>
      <c r="Z11" s="89" t="s">
        <v>19</v>
      </c>
    </row>
    <row r="12" spans="1:26" ht="37.5" customHeight="1">
      <c r="A12" s="89">
        <f>INT((E12-LOOKUP(E12,DATE(YEAR(E12)+{-1;0;1},1,3)-WEEKDAY(DATE(YEAR(E12)+{-1;0;1},1,3))+2))/7)+1</f>
        <v>31</v>
      </c>
      <c r="B12" s="91">
        <f>IF(DAY(DATE(An,MONTH(1&amp;Premier_mois)+3,7)-MOD(DATE(An,MONTH(1&amp;Premier_mois)+3,7)-2,7))&gt;1,DATE(An,MONTH(1&amp;Premier_mois)+3,7)-MOD(DATE(An,MONTH(1&amp;Premier_mois)+3,7)-2,7)-7,DATE(An,MONTH(1&amp;Premier_mois)+3,7)-MOD(DATE(An,MONTH(1&amp;Premier_mois)+3,7)-2,7))</f>
        <v>42947</v>
      </c>
      <c r="C12" s="91">
        <f>B12+1</f>
        <v>42948</v>
      </c>
      <c r="D12" s="91">
        <f t="shared" ref="D12:H12" si="13">C12+1</f>
        <v>42949</v>
      </c>
      <c r="E12" s="91">
        <f t="shared" si="13"/>
        <v>42950</v>
      </c>
      <c r="F12" s="91">
        <f t="shared" si="13"/>
        <v>42951</v>
      </c>
      <c r="G12" s="91">
        <f t="shared" si="13"/>
        <v>42952</v>
      </c>
      <c r="H12" s="92">
        <f t="shared" si="13"/>
        <v>42953</v>
      </c>
      <c r="I12" s="90"/>
      <c r="J12" s="89">
        <f>INT((N12-LOOKUP(N12,DATE(YEAR(N12)+{-1;0;1},1,3)-WEEKDAY(DATE(YEAR(N12)+{-1;0;1},1,3))+2))/7)+1</f>
        <v>35</v>
      </c>
      <c r="K12" s="91">
        <f>IF(DAY(DATE(An,MONTH(1&amp;Premier_mois)+4,7)-MOD(DATE(An,MONTH(1&amp;Premier_mois)+4,7)-2,7))&gt;1,DATE(An,MONTH(1&amp;Premier_mois)+4,7)-MOD(DATE(An,MONTH(1&amp;Premier_mois)+4,7)-2,7)-7,DATE(An,MONTH(1&amp;Premier_mois)+4,7)-MOD(DATE(An,MONTH(1&amp;Premier_mois)+4,7)-2,7))</f>
        <v>42975</v>
      </c>
      <c r="L12" s="91">
        <f>K12+1</f>
        <v>42976</v>
      </c>
      <c r="M12" s="91">
        <f t="shared" ref="M12:Q12" si="14">L12+1</f>
        <v>42977</v>
      </c>
      <c r="N12" s="91">
        <f t="shared" si="14"/>
        <v>42978</v>
      </c>
      <c r="O12" s="91">
        <f t="shared" si="14"/>
        <v>42979</v>
      </c>
      <c r="P12" s="91">
        <f t="shared" si="14"/>
        <v>42980</v>
      </c>
      <c r="Q12" s="92">
        <f t="shared" si="14"/>
        <v>42981</v>
      </c>
      <c r="R12" s="88"/>
      <c r="S12" s="89">
        <f>INT((W12-LOOKUP(W12,DATE(YEAR(W12)+{-1;0;1},1,3)-WEEKDAY(DATE(YEAR(W12)+{-1;0;1},1,3))+2))/7)+1</f>
        <v>39</v>
      </c>
      <c r="T12" s="91">
        <f>IF(DAY(DATE(An,MONTH(1&amp;Premier_mois)+5,7)-MOD(DATE(An,MONTH(1&amp;Premier_mois)+5,7)-2,7))&gt;1,DATE(An,MONTH(1&amp;Premier_mois)+5,7)-MOD(DATE(An,MONTH(1&amp;Premier_mois)+5,7)-2,7)-7,DATE(An,MONTH(1&amp;Premier_mois)+5,7)-MOD(DATE(An,MONTH(1&amp;Premier_mois)+5,7)-2,7))</f>
        <v>43003</v>
      </c>
      <c r="U12" s="91">
        <f>T12+1</f>
        <v>43004</v>
      </c>
      <c r="V12" s="91">
        <f t="shared" ref="V12:Z12" si="15">U12+1</f>
        <v>43005</v>
      </c>
      <c r="W12" s="91">
        <f t="shared" si="15"/>
        <v>43006</v>
      </c>
      <c r="X12" s="91">
        <f t="shared" si="15"/>
        <v>43007</v>
      </c>
      <c r="Y12" s="91">
        <f t="shared" si="15"/>
        <v>43008</v>
      </c>
      <c r="Z12" s="92">
        <f t="shared" si="15"/>
        <v>43009</v>
      </c>
    </row>
    <row r="13" spans="1:26" ht="37.5" customHeight="1">
      <c r="A13" s="89">
        <f>INT((E13-LOOKUP(E13,DATE(YEAR(E13)+{-1;0;1},1,3)-WEEKDAY(DATE(YEAR(E13)+{-1;0;1},1,3))+2))/7)+1</f>
        <v>32</v>
      </c>
      <c r="B13" s="92">
        <f>H12+1</f>
        <v>42954</v>
      </c>
      <c r="C13" s="92">
        <f>B13+1</f>
        <v>42955</v>
      </c>
      <c r="D13" s="92">
        <f t="shared" ref="D13:H13" si="16">C13+1</f>
        <v>42956</v>
      </c>
      <c r="E13" s="92">
        <f t="shared" si="16"/>
        <v>42957</v>
      </c>
      <c r="F13" s="92">
        <f t="shared" si="16"/>
        <v>42958</v>
      </c>
      <c r="G13" s="92">
        <f t="shared" si="16"/>
        <v>42959</v>
      </c>
      <c r="H13" s="92">
        <f t="shared" si="16"/>
        <v>42960</v>
      </c>
      <c r="I13" s="90"/>
      <c r="J13" s="89">
        <f>INT((N13-LOOKUP(N13,DATE(YEAR(N13)+{-1;0;1},1,3)-WEEKDAY(DATE(YEAR(N13)+{-1;0;1},1,3))+2))/7)+1</f>
        <v>36</v>
      </c>
      <c r="K13" s="92">
        <f>Q12+1</f>
        <v>42982</v>
      </c>
      <c r="L13" s="92">
        <f>K13+1</f>
        <v>42983</v>
      </c>
      <c r="M13" s="92">
        <f t="shared" ref="M13:Q13" si="17">L13+1</f>
        <v>42984</v>
      </c>
      <c r="N13" s="92">
        <f t="shared" si="17"/>
        <v>42985</v>
      </c>
      <c r="O13" s="92">
        <f t="shared" si="17"/>
        <v>42986</v>
      </c>
      <c r="P13" s="92">
        <f t="shared" si="17"/>
        <v>42987</v>
      </c>
      <c r="Q13" s="92">
        <f t="shared" si="17"/>
        <v>42988</v>
      </c>
      <c r="R13" s="88"/>
      <c r="S13" s="89">
        <f>INT((W13-LOOKUP(W13,DATE(YEAR(W13)+{-1;0;1},1,3)-WEEKDAY(DATE(YEAR(W13)+{-1;0;1},1,3))+2))/7)+1</f>
        <v>40</v>
      </c>
      <c r="T13" s="92">
        <f>Z12+1</f>
        <v>43010</v>
      </c>
      <c r="U13" s="92">
        <f>T13+1</f>
        <v>43011</v>
      </c>
      <c r="V13" s="92">
        <f t="shared" ref="V13:Z13" si="18">U13+1</f>
        <v>43012</v>
      </c>
      <c r="W13" s="92">
        <f t="shared" si="18"/>
        <v>43013</v>
      </c>
      <c r="X13" s="92">
        <f t="shared" si="18"/>
        <v>43014</v>
      </c>
      <c r="Y13" s="92">
        <f t="shared" si="18"/>
        <v>43015</v>
      </c>
      <c r="Z13" s="92">
        <f t="shared" si="18"/>
        <v>43016</v>
      </c>
    </row>
    <row r="14" spans="1:26" ht="37.5" customHeight="1">
      <c r="A14" s="89">
        <f>INT((E14-LOOKUP(E14,DATE(YEAR(E14)+{-1;0;1},1,3)-WEEKDAY(DATE(YEAR(E14)+{-1;0;1},1,3))+2))/7)+1</f>
        <v>33</v>
      </c>
      <c r="B14" s="92">
        <f t="shared" ref="B14:B17" si="19">H13+1</f>
        <v>42961</v>
      </c>
      <c r="C14" s="92">
        <f t="shared" ref="C14:H14" si="20">B14+1</f>
        <v>42962</v>
      </c>
      <c r="D14" s="92">
        <f t="shared" si="20"/>
        <v>42963</v>
      </c>
      <c r="E14" s="92">
        <f t="shared" si="20"/>
        <v>42964</v>
      </c>
      <c r="F14" s="92">
        <f t="shared" si="20"/>
        <v>42965</v>
      </c>
      <c r="G14" s="92">
        <f t="shared" si="20"/>
        <v>42966</v>
      </c>
      <c r="H14" s="92">
        <f t="shared" si="20"/>
        <v>42967</v>
      </c>
      <c r="I14" s="90"/>
      <c r="J14" s="89">
        <f>INT((N14-LOOKUP(N14,DATE(YEAR(N14)+{-1;0;1},1,3)-WEEKDAY(DATE(YEAR(N14)+{-1;0;1},1,3))+2))/7)+1</f>
        <v>37</v>
      </c>
      <c r="K14" s="92">
        <f t="shared" ref="K14:K17" si="21">Q13+1</f>
        <v>42989</v>
      </c>
      <c r="L14" s="92">
        <f t="shared" ref="L14:Q14" si="22">K14+1</f>
        <v>42990</v>
      </c>
      <c r="M14" s="92">
        <f t="shared" si="22"/>
        <v>42991</v>
      </c>
      <c r="N14" s="92">
        <f t="shared" si="22"/>
        <v>42992</v>
      </c>
      <c r="O14" s="92">
        <f t="shared" si="22"/>
        <v>42993</v>
      </c>
      <c r="P14" s="92">
        <f t="shared" si="22"/>
        <v>42994</v>
      </c>
      <c r="Q14" s="92">
        <f t="shared" si="22"/>
        <v>42995</v>
      </c>
      <c r="R14" s="88"/>
      <c r="S14" s="89">
        <f>INT((W14-LOOKUP(W14,DATE(YEAR(W14)+{-1;0;1},1,3)-WEEKDAY(DATE(YEAR(W14)+{-1;0;1},1,3))+2))/7)+1</f>
        <v>41</v>
      </c>
      <c r="T14" s="92">
        <f t="shared" ref="T14:T17" si="23">Z13+1</f>
        <v>43017</v>
      </c>
      <c r="U14" s="92">
        <f t="shared" ref="U14:Z14" si="24">T14+1</f>
        <v>43018</v>
      </c>
      <c r="V14" s="92">
        <f t="shared" si="24"/>
        <v>43019</v>
      </c>
      <c r="W14" s="92">
        <f t="shared" si="24"/>
        <v>43020</v>
      </c>
      <c r="X14" s="92">
        <f t="shared" si="24"/>
        <v>43021</v>
      </c>
      <c r="Y14" s="92">
        <f t="shared" si="24"/>
        <v>43022</v>
      </c>
      <c r="Z14" s="92">
        <f t="shared" si="24"/>
        <v>43023</v>
      </c>
    </row>
    <row r="15" spans="1:26" ht="37.5" customHeight="1">
      <c r="A15" s="89">
        <f>INT((E15-LOOKUP(E15,DATE(YEAR(E15)+{-1;0;1},1,3)-WEEKDAY(DATE(YEAR(E15)+{-1;0;1},1,3))+2))/7)+1</f>
        <v>34</v>
      </c>
      <c r="B15" s="92">
        <f t="shared" si="19"/>
        <v>42968</v>
      </c>
      <c r="C15" s="92">
        <f t="shared" ref="C15:H15" si="25">B15+1</f>
        <v>42969</v>
      </c>
      <c r="D15" s="92">
        <f t="shared" si="25"/>
        <v>42970</v>
      </c>
      <c r="E15" s="92">
        <f t="shared" si="25"/>
        <v>42971</v>
      </c>
      <c r="F15" s="92">
        <f t="shared" si="25"/>
        <v>42972</v>
      </c>
      <c r="G15" s="92">
        <f t="shared" si="25"/>
        <v>42973</v>
      </c>
      <c r="H15" s="92">
        <f t="shared" si="25"/>
        <v>42974</v>
      </c>
      <c r="I15" s="90"/>
      <c r="J15" s="89">
        <f>INT((N15-LOOKUP(N15,DATE(YEAR(N15)+{-1;0;1},1,3)-WEEKDAY(DATE(YEAR(N15)+{-1;0;1},1,3))+2))/7)+1</f>
        <v>38</v>
      </c>
      <c r="K15" s="92">
        <f t="shared" si="21"/>
        <v>42996</v>
      </c>
      <c r="L15" s="92">
        <f t="shared" ref="L15:Q15" si="26">K15+1</f>
        <v>42997</v>
      </c>
      <c r="M15" s="92">
        <f t="shared" si="26"/>
        <v>42998</v>
      </c>
      <c r="N15" s="92">
        <f t="shared" si="26"/>
        <v>42999</v>
      </c>
      <c r="O15" s="92">
        <f t="shared" si="26"/>
        <v>43000</v>
      </c>
      <c r="P15" s="92">
        <f t="shared" si="26"/>
        <v>43001</v>
      </c>
      <c r="Q15" s="92">
        <f t="shared" si="26"/>
        <v>43002</v>
      </c>
      <c r="R15" s="88"/>
      <c r="S15" s="89">
        <f>INT((W15-LOOKUP(W15,DATE(YEAR(W15)+{-1;0;1},1,3)-WEEKDAY(DATE(YEAR(W15)+{-1;0;1},1,3))+2))/7)+1</f>
        <v>42</v>
      </c>
      <c r="T15" s="92">
        <f t="shared" si="23"/>
        <v>43024</v>
      </c>
      <c r="U15" s="92">
        <f t="shared" ref="U15:Z15" si="27">T15+1</f>
        <v>43025</v>
      </c>
      <c r="V15" s="92">
        <f t="shared" si="27"/>
        <v>43026</v>
      </c>
      <c r="W15" s="92">
        <f t="shared" si="27"/>
        <v>43027</v>
      </c>
      <c r="X15" s="92">
        <f t="shared" si="27"/>
        <v>43028</v>
      </c>
      <c r="Y15" s="92">
        <f t="shared" si="27"/>
        <v>43029</v>
      </c>
      <c r="Z15" s="92">
        <f t="shared" si="27"/>
        <v>43030</v>
      </c>
    </row>
    <row r="16" spans="1:26" ht="37.5" customHeight="1">
      <c r="A16" s="89">
        <f>IF(B16&lt;=EOMONTH(B14,0),INT((E16-LOOKUP(E16,DATE(YEAR(E16)+{-1;0;1},1,3)-WEEKDAY(DATE(YEAR(E16)+{-1;0;1},1,3))+2))/7)+1,"")</f>
        <v>35</v>
      </c>
      <c r="B16" s="92">
        <f t="shared" si="19"/>
        <v>42975</v>
      </c>
      <c r="C16" s="92">
        <f t="shared" ref="C16:H16" si="28">B16+1</f>
        <v>42976</v>
      </c>
      <c r="D16" s="92">
        <f t="shared" si="28"/>
        <v>42977</v>
      </c>
      <c r="E16" s="92">
        <f t="shared" si="28"/>
        <v>42978</v>
      </c>
      <c r="F16" s="92">
        <f t="shared" si="28"/>
        <v>42979</v>
      </c>
      <c r="G16" s="92">
        <f t="shared" si="28"/>
        <v>42980</v>
      </c>
      <c r="H16" s="92">
        <f t="shared" si="28"/>
        <v>42981</v>
      </c>
      <c r="I16" s="90"/>
      <c r="J16" s="89">
        <f>IF(K16&lt;=EOMONTH(K14,0),INT((N16-LOOKUP(N16,DATE(YEAR(N16)+{-1;0;1},1,3)-WEEKDAY(DATE(YEAR(N16)+{-1;0;1},1,3))+2))/7)+1,"")</f>
        <v>39</v>
      </c>
      <c r="K16" s="92">
        <f t="shared" si="21"/>
        <v>43003</v>
      </c>
      <c r="L16" s="92">
        <f t="shared" ref="L16:Q16" si="29">K16+1</f>
        <v>43004</v>
      </c>
      <c r="M16" s="92">
        <f t="shared" si="29"/>
        <v>43005</v>
      </c>
      <c r="N16" s="92">
        <f t="shared" si="29"/>
        <v>43006</v>
      </c>
      <c r="O16" s="92">
        <f t="shared" si="29"/>
        <v>43007</v>
      </c>
      <c r="P16" s="92">
        <f t="shared" si="29"/>
        <v>43008</v>
      </c>
      <c r="Q16" s="92">
        <f t="shared" si="29"/>
        <v>43009</v>
      </c>
      <c r="R16" s="88"/>
      <c r="S16" s="89">
        <f>IF(T16&lt;=EOMONTH(T14,0),INT((W16-LOOKUP(W16,DATE(YEAR(W16)+{-1;0;1},1,3)-WEEKDAY(DATE(YEAR(W16)+{-1;0;1},1,3))+2))/7)+1,"")</f>
        <v>43</v>
      </c>
      <c r="T16" s="92">
        <f t="shared" si="23"/>
        <v>43031</v>
      </c>
      <c r="U16" s="92">
        <f t="shared" ref="U16:Z16" si="30">T16+1</f>
        <v>43032</v>
      </c>
      <c r="V16" s="92">
        <f t="shared" si="30"/>
        <v>43033</v>
      </c>
      <c r="W16" s="92">
        <f t="shared" si="30"/>
        <v>43034</v>
      </c>
      <c r="X16" s="92">
        <f t="shared" si="30"/>
        <v>43035</v>
      </c>
      <c r="Y16" s="92">
        <f t="shared" si="30"/>
        <v>43036</v>
      </c>
      <c r="Z16" s="92">
        <f t="shared" si="30"/>
        <v>43037</v>
      </c>
    </row>
    <row r="17" spans="1:26" ht="37.5" customHeight="1">
      <c r="A17" s="89" t="str">
        <f>IF(B17&lt;=EOMONTH(B15,0),INT((E17-LOOKUP(E17,DATE(YEAR(E17)+{-1;0;1},1,3)-WEEKDAY(DATE(YEAR(E17)+{-1;0;1},1,3))+2))/7)+1,"")</f>
        <v/>
      </c>
      <c r="B17" s="92">
        <f t="shared" si="19"/>
        <v>42982</v>
      </c>
      <c r="C17" s="92">
        <f t="shared" ref="C17:H17" si="31">B17+1</f>
        <v>42983</v>
      </c>
      <c r="D17" s="92">
        <f t="shared" si="31"/>
        <v>42984</v>
      </c>
      <c r="E17" s="92">
        <f t="shared" si="31"/>
        <v>42985</v>
      </c>
      <c r="F17" s="92">
        <f t="shared" si="31"/>
        <v>42986</v>
      </c>
      <c r="G17" s="92">
        <f t="shared" si="31"/>
        <v>42987</v>
      </c>
      <c r="H17" s="92">
        <f t="shared" si="31"/>
        <v>42988</v>
      </c>
      <c r="I17" s="90"/>
      <c r="J17" s="89" t="str">
        <f>IF(K17&lt;=EOMONTH(K15,0),INT((N17-LOOKUP(N17,DATE(YEAR(N17)+{-1;0;1},1,3)-WEEKDAY(DATE(YEAR(N17)+{-1;0;1},1,3))+2))/7)+1,"")</f>
        <v/>
      </c>
      <c r="K17" s="92">
        <f t="shared" si="21"/>
        <v>43010</v>
      </c>
      <c r="L17" s="92">
        <f t="shared" ref="L17:Q17" si="32">K17+1</f>
        <v>43011</v>
      </c>
      <c r="M17" s="92">
        <f t="shared" si="32"/>
        <v>43012</v>
      </c>
      <c r="N17" s="92">
        <f t="shared" si="32"/>
        <v>43013</v>
      </c>
      <c r="O17" s="92">
        <f t="shared" si="32"/>
        <v>43014</v>
      </c>
      <c r="P17" s="92">
        <f t="shared" si="32"/>
        <v>43015</v>
      </c>
      <c r="Q17" s="92">
        <f t="shared" si="32"/>
        <v>43016</v>
      </c>
      <c r="R17" s="88"/>
      <c r="S17" s="89">
        <f>IF(T17&lt;=EOMONTH(T15,0),INT((W17-LOOKUP(W17,DATE(YEAR(W17)+{-1;0;1},1,3)-WEEKDAY(DATE(YEAR(W17)+{-1;0;1},1,3))+2))/7)+1,"")</f>
        <v>44</v>
      </c>
      <c r="T17" s="92">
        <f t="shared" si="23"/>
        <v>43038</v>
      </c>
      <c r="U17" s="92">
        <f t="shared" ref="U17:Z17" si="33">T17+1</f>
        <v>43039</v>
      </c>
      <c r="V17" s="92">
        <f t="shared" si="33"/>
        <v>43040</v>
      </c>
      <c r="W17" s="92">
        <f t="shared" si="33"/>
        <v>43041</v>
      </c>
      <c r="X17" s="92">
        <f t="shared" si="33"/>
        <v>43042</v>
      </c>
      <c r="Y17" s="92">
        <f t="shared" si="33"/>
        <v>43043</v>
      </c>
      <c r="Z17" s="92">
        <f t="shared" si="33"/>
        <v>43044</v>
      </c>
    </row>
    <row r="18" spans="1:26" ht="7.5" customHeight="1">
      <c r="A18" s="93"/>
      <c r="B18" s="88"/>
      <c r="C18" s="88"/>
      <c r="D18" s="88"/>
      <c r="E18" s="88"/>
      <c r="F18" s="88"/>
      <c r="G18" s="88"/>
      <c r="H18" s="88"/>
      <c r="I18" s="88"/>
      <c r="J18" s="93"/>
      <c r="K18" s="88"/>
      <c r="L18" s="88"/>
      <c r="M18" s="88"/>
      <c r="N18" s="88"/>
      <c r="O18" s="88"/>
      <c r="P18" s="88"/>
      <c r="Q18" s="88"/>
      <c r="R18" s="88"/>
      <c r="S18" s="93"/>
      <c r="T18" s="88"/>
      <c r="U18" s="88"/>
      <c r="V18" s="88"/>
      <c r="W18" s="88"/>
      <c r="X18" s="88"/>
      <c r="Y18" s="88"/>
      <c r="Z18" s="88"/>
    </row>
    <row r="19" spans="1:26" ht="22.5" customHeight="1">
      <c r="A19" s="173" t="str">
        <f>PROPER(TEXT(B22,"MMMM"))&amp;" "&amp;YEAR(B22)</f>
        <v>Novembre 2017</v>
      </c>
      <c r="B19" s="174"/>
      <c r="C19" s="174"/>
      <c r="D19" s="174"/>
      <c r="E19" s="174"/>
      <c r="F19" s="174"/>
      <c r="G19" s="174"/>
      <c r="H19" s="175"/>
      <c r="I19" s="88"/>
      <c r="J19" s="173" t="str">
        <f>PROPER(TEXT(K22,"MMMM"))&amp;" "&amp;YEAR(K22)</f>
        <v>Décembre 2017</v>
      </c>
      <c r="K19" s="174"/>
      <c r="L19" s="174"/>
      <c r="M19" s="174"/>
      <c r="N19" s="174"/>
      <c r="O19" s="174"/>
      <c r="P19" s="174"/>
      <c r="Q19" s="175"/>
      <c r="R19" s="88"/>
      <c r="S19" s="173" t="str">
        <f>PROPER(TEXT(T22,"MMMM"))&amp;" "&amp;YEAR(T22)</f>
        <v>Janvier 2018</v>
      </c>
      <c r="T19" s="174"/>
      <c r="U19" s="174"/>
      <c r="V19" s="174"/>
      <c r="W19" s="174"/>
      <c r="X19" s="174"/>
      <c r="Y19" s="174"/>
      <c r="Z19" s="175"/>
    </row>
    <row r="20" spans="1:26" ht="18.75" customHeight="1">
      <c r="A20" s="89" t="s">
        <v>72</v>
      </c>
      <c r="B20" s="89" t="s">
        <v>13</v>
      </c>
      <c r="C20" s="89" t="s">
        <v>14</v>
      </c>
      <c r="D20" s="89" t="s">
        <v>15</v>
      </c>
      <c r="E20" s="89" t="s">
        <v>16</v>
      </c>
      <c r="F20" s="89" t="s">
        <v>17</v>
      </c>
      <c r="G20" s="89" t="s">
        <v>18</v>
      </c>
      <c r="H20" s="89" t="s">
        <v>19</v>
      </c>
      <c r="I20" s="90"/>
      <c r="J20" s="89" t="s">
        <v>72</v>
      </c>
      <c r="K20" s="89" t="s">
        <v>13</v>
      </c>
      <c r="L20" s="89" t="s">
        <v>14</v>
      </c>
      <c r="M20" s="89" t="s">
        <v>15</v>
      </c>
      <c r="N20" s="89" t="s">
        <v>16</v>
      </c>
      <c r="O20" s="89" t="s">
        <v>17</v>
      </c>
      <c r="P20" s="89" t="s">
        <v>18</v>
      </c>
      <c r="Q20" s="89" t="s">
        <v>19</v>
      </c>
      <c r="R20" s="88"/>
      <c r="S20" s="89" t="s">
        <v>72</v>
      </c>
      <c r="T20" s="89" t="s">
        <v>13</v>
      </c>
      <c r="U20" s="89" t="s">
        <v>14</v>
      </c>
      <c r="V20" s="89" t="s">
        <v>15</v>
      </c>
      <c r="W20" s="89" t="s">
        <v>16</v>
      </c>
      <c r="X20" s="89" t="s">
        <v>17</v>
      </c>
      <c r="Y20" s="89" t="s">
        <v>18</v>
      </c>
      <c r="Z20" s="89" t="s">
        <v>19</v>
      </c>
    </row>
    <row r="21" spans="1:26" ht="37.5" customHeight="1">
      <c r="A21" s="89">
        <f>INT((E21-LOOKUP(E21,DATE(YEAR(E21)+{-1;0;1},1,3)-WEEKDAY(DATE(YEAR(E21)+{-1;0;1},1,3))+2))/7)+1</f>
        <v>44</v>
      </c>
      <c r="B21" s="91">
        <f>IF(DAY(DATE(An,MONTH(1&amp;Premier_mois)+6,7)-MOD(DATE(An,MONTH(1&amp;Premier_mois)+6,7)-2,7))&gt;1,DATE(An,MONTH(1&amp;Premier_mois)+6,7)-MOD(DATE(An,MONTH(1&amp;Premier_mois)+6,7)-2,7)-7,DATE(An,MONTH(1&amp;Premier_mois)+6,7)-MOD(DATE(An,MONTH(1&amp;Premier_mois)+6,7)-2,7))</f>
        <v>43038</v>
      </c>
      <c r="C21" s="91">
        <f>B21+1</f>
        <v>43039</v>
      </c>
      <c r="D21" s="91">
        <f t="shared" ref="D21:H21" si="34">C21+1</f>
        <v>43040</v>
      </c>
      <c r="E21" s="91">
        <f t="shared" si="34"/>
        <v>43041</v>
      </c>
      <c r="F21" s="91">
        <f t="shared" si="34"/>
        <v>43042</v>
      </c>
      <c r="G21" s="91">
        <f t="shared" si="34"/>
        <v>43043</v>
      </c>
      <c r="H21" s="92">
        <f t="shared" si="34"/>
        <v>43044</v>
      </c>
      <c r="I21" s="90"/>
      <c r="J21" s="89">
        <f>INT((N21-LOOKUP(N21,DATE(YEAR(N21)+{-1;0;1},1,3)-WEEKDAY(DATE(YEAR(N21)+{-1;0;1},1,3))+2))/7)+1</f>
        <v>48</v>
      </c>
      <c r="K21" s="91">
        <f>IF(DAY(DATE(An,MONTH(1&amp;Premier_mois)+7,7)-MOD(DATE(An,MONTH(1&amp;Premier_mois)+7,7)-2,7))&gt;1,DATE(An,MONTH(1&amp;Premier_mois)+7,7)-MOD(DATE(An,MONTH(1&amp;Premier_mois)+7,7)-2,7)-7,DATE(An,MONTH(1&amp;Premier_mois)+7,7)-MOD(DATE(An,MONTH(1&amp;Premier_mois)+7,7)-2,7))</f>
        <v>43066</v>
      </c>
      <c r="L21" s="91">
        <f>K21+1</f>
        <v>43067</v>
      </c>
      <c r="M21" s="91">
        <f t="shared" ref="M21:Q21" si="35">L21+1</f>
        <v>43068</v>
      </c>
      <c r="N21" s="91">
        <f t="shared" si="35"/>
        <v>43069</v>
      </c>
      <c r="O21" s="91">
        <f t="shared" si="35"/>
        <v>43070</v>
      </c>
      <c r="P21" s="91">
        <f t="shared" si="35"/>
        <v>43071</v>
      </c>
      <c r="Q21" s="92">
        <f t="shared" si="35"/>
        <v>43072</v>
      </c>
      <c r="R21" s="88"/>
      <c r="S21" s="89">
        <f>INT((W21-LOOKUP(W21,DATE(YEAR(W21)+{-1;0;1},1,3)-WEEKDAY(DATE(YEAR(W21)+{-1;0;1},1,3))+2))/7)+1</f>
        <v>1</v>
      </c>
      <c r="T21" s="91">
        <f>IF(DAY(DATE(An,MONTH(1&amp;Premier_mois)+8,7)-MOD(DATE(An,MONTH(1&amp;Premier_mois)+8,7)-2,7))&gt;1,DATE(An,MONTH(1&amp;Premier_mois)+8,7)-MOD(DATE(An,MONTH(1&amp;Premier_mois)+8,7)-2,7)-7,DATE(An,MONTH(1&amp;Premier_mois)+8,7)-MOD(DATE(An,MONTH(1&amp;Premier_mois)+8,7)-2,7))</f>
        <v>43101</v>
      </c>
      <c r="U21" s="91">
        <f>T21+1</f>
        <v>43102</v>
      </c>
      <c r="V21" s="91">
        <f t="shared" ref="V21:Z21" si="36">U21+1</f>
        <v>43103</v>
      </c>
      <c r="W21" s="91">
        <f t="shared" si="36"/>
        <v>43104</v>
      </c>
      <c r="X21" s="91">
        <f t="shared" si="36"/>
        <v>43105</v>
      </c>
      <c r="Y21" s="91">
        <f t="shared" si="36"/>
        <v>43106</v>
      </c>
      <c r="Z21" s="92">
        <f t="shared" si="36"/>
        <v>43107</v>
      </c>
    </row>
    <row r="22" spans="1:26" ht="37.5" customHeight="1">
      <c r="A22" s="89">
        <f>INT((E22-LOOKUP(E22,DATE(YEAR(E22)+{-1;0;1},1,3)-WEEKDAY(DATE(YEAR(E22)+{-1;0;1},1,3))+2))/7)+1</f>
        <v>45</v>
      </c>
      <c r="B22" s="92">
        <f>H21+1</f>
        <v>43045</v>
      </c>
      <c r="C22" s="92">
        <f>B22+1</f>
        <v>43046</v>
      </c>
      <c r="D22" s="92">
        <f t="shared" ref="D22:H22" si="37">C22+1</f>
        <v>43047</v>
      </c>
      <c r="E22" s="92">
        <f t="shared" si="37"/>
        <v>43048</v>
      </c>
      <c r="F22" s="92">
        <f t="shared" si="37"/>
        <v>43049</v>
      </c>
      <c r="G22" s="92">
        <f t="shared" si="37"/>
        <v>43050</v>
      </c>
      <c r="H22" s="92">
        <f t="shared" si="37"/>
        <v>43051</v>
      </c>
      <c r="I22" s="90"/>
      <c r="J22" s="89">
        <f>INT((N22-LOOKUP(N22,DATE(YEAR(N22)+{-1;0;1},1,3)-WEEKDAY(DATE(YEAR(N22)+{-1;0;1},1,3))+2))/7)+1</f>
        <v>49</v>
      </c>
      <c r="K22" s="92">
        <f>Q21+1</f>
        <v>43073</v>
      </c>
      <c r="L22" s="92">
        <f>K22+1</f>
        <v>43074</v>
      </c>
      <c r="M22" s="92">
        <f t="shared" ref="M22:Q22" si="38">L22+1</f>
        <v>43075</v>
      </c>
      <c r="N22" s="92">
        <f t="shared" si="38"/>
        <v>43076</v>
      </c>
      <c r="O22" s="92">
        <f t="shared" si="38"/>
        <v>43077</v>
      </c>
      <c r="P22" s="92">
        <f t="shared" si="38"/>
        <v>43078</v>
      </c>
      <c r="Q22" s="92">
        <f t="shared" si="38"/>
        <v>43079</v>
      </c>
      <c r="R22" s="88"/>
      <c r="S22" s="89">
        <f>INT((W22-LOOKUP(W22,DATE(YEAR(W22)+{-1;0;1},1,3)-WEEKDAY(DATE(YEAR(W22)+{-1;0;1},1,3))+2))/7)+1</f>
        <v>2</v>
      </c>
      <c r="T22" s="92">
        <f>Z21+1</f>
        <v>43108</v>
      </c>
      <c r="U22" s="92">
        <f>T22+1</f>
        <v>43109</v>
      </c>
      <c r="V22" s="92">
        <f t="shared" ref="V22:Z22" si="39">U22+1</f>
        <v>43110</v>
      </c>
      <c r="W22" s="92">
        <f t="shared" si="39"/>
        <v>43111</v>
      </c>
      <c r="X22" s="92">
        <f t="shared" si="39"/>
        <v>43112</v>
      </c>
      <c r="Y22" s="92">
        <f t="shared" si="39"/>
        <v>43113</v>
      </c>
      <c r="Z22" s="92">
        <f t="shared" si="39"/>
        <v>43114</v>
      </c>
    </row>
    <row r="23" spans="1:26" ht="37.5" customHeight="1">
      <c r="A23" s="89">
        <f>INT((E23-LOOKUP(E23,DATE(YEAR(E23)+{-1;0;1},1,3)-WEEKDAY(DATE(YEAR(E23)+{-1;0;1},1,3))+2))/7)+1</f>
        <v>46</v>
      </c>
      <c r="B23" s="92">
        <f t="shared" ref="B23:B26" si="40">H22+1</f>
        <v>43052</v>
      </c>
      <c r="C23" s="92">
        <f t="shared" ref="C23:H23" si="41">B23+1</f>
        <v>43053</v>
      </c>
      <c r="D23" s="92">
        <f t="shared" si="41"/>
        <v>43054</v>
      </c>
      <c r="E23" s="92">
        <f t="shared" si="41"/>
        <v>43055</v>
      </c>
      <c r="F23" s="92">
        <f t="shared" si="41"/>
        <v>43056</v>
      </c>
      <c r="G23" s="92">
        <f t="shared" si="41"/>
        <v>43057</v>
      </c>
      <c r="H23" s="92">
        <f t="shared" si="41"/>
        <v>43058</v>
      </c>
      <c r="I23" s="90"/>
      <c r="J23" s="89">
        <f>INT((N23-LOOKUP(N23,DATE(YEAR(N23)+{-1;0;1},1,3)-WEEKDAY(DATE(YEAR(N23)+{-1;0;1},1,3))+2))/7)+1</f>
        <v>50</v>
      </c>
      <c r="K23" s="92">
        <f t="shared" ref="K23:K26" si="42">Q22+1</f>
        <v>43080</v>
      </c>
      <c r="L23" s="92">
        <f t="shared" ref="L23:Q23" si="43">K23+1</f>
        <v>43081</v>
      </c>
      <c r="M23" s="92">
        <f t="shared" si="43"/>
        <v>43082</v>
      </c>
      <c r="N23" s="92">
        <f t="shared" si="43"/>
        <v>43083</v>
      </c>
      <c r="O23" s="92">
        <f t="shared" si="43"/>
        <v>43084</v>
      </c>
      <c r="P23" s="92">
        <f t="shared" si="43"/>
        <v>43085</v>
      </c>
      <c r="Q23" s="92">
        <f t="shared" si="43"/>
        <v>43086</v>
      </c>
      <c r="R23" s="88"/>
      <c r="S23" s="89">
        <f>INT((W23-LOOKUP(W23,DATE(YEAR(W23)+{-1;0;1},1,3)-WEEKDAY(DATE(YEAR(W23)+{-1;0;1},1,3))+2))/7)+1</f>
        <v>3</v>
      </c>
      <c r="T23" s="92">
        <f t="shared" ref="T23:T26" si="44">Z22+1</f>
        <v>43115</v>
      </c>
      <c r="U23" s="92">
        <f t="shared" ref="U23:Z23" si="45">T23+1</f>
        <v>43116</v>
      </c>
      <c r="V23" s="92">
        <f t="shared" si="45"/>
        <v>43117</v>
      </c>
      <c r="W23" s="92">
        <f t="shared" si="45"/>
        <v>43118</v>
      </c>
      <c r="X23" s="92">
        <f t="shared" si="45"/>
        <v>43119</v>
      </c>
      <c r="Y23" s="92">
        <f t="shared" si="45"/>
        <v>43120</v>
      </c>
      <c r="Z23" s="92">
        <f t="shared" si="45"/>
        <v>43121</v>
      </c>
    </row>
    <row r="24" spans="1:26" ht="37.5" customHeight="1">
      <c r="A24" s="89">
        <f>INT((E24-LOOKUP(E24,DATE(YEAR(E24)+{-1;0;1},1,3)-WEEKDAY(DATE(YEAR(E24)+{-1;0;1},1,3))+2))/7)+1</f>
        <v>47</v>
      </c>
      <c r="B24" s="92">
        <f t="shared" si="40"/>
        <v>43059</v>
      </c>
      <c r="C24" s="92">
        <f t="shared" ref="C24:H24" si="46">B24+1</f>
        <v>43060</v>
      </c>
      <c r="D24" s="92">
        <f t="shared" si="46"/>
        <v>43061</v>
      </c>
      <c r="E24" s="92">
        <f t="shared" si="46"/>
        <v>43062</v>
      </c>
      <c r="F24" s="92">
        <f t="shared" si="46"/>
        <v>43063</v>
      </c>
      <c r="G24" s="92">
        <f t="shared" si="46"/>
        <v>43064</v>
      </c>
      <c r="H24" s="92">
        <f t="shared" si="46"/>
        <v>43065</v>
      </c>
      <c r="I24" s="90"/>
      <c r="J24" s="89">
        <f>INT((N24-LOOKUP(N24,DATE(YEAR(N24)+{-1;0;1},1,3)-WEEKDAY(DATE(YEAR(N24)+{-1;0;1},1,3))+2))/7)+1</f>
        <v>51</v>
      </c>
      <c r="K24" s="92">
        <f t="shared" si="42"/>
        <v>43087</v>
      </c>
      <c r="L24" s="92">
        <f t="shared" ref="L24:Q24" si="47">K24+1</f>
        <v>43088</v>
      </c>
      <c r="M24" s="92">
        <f t="shared" si="47"/>
        <v>43089</v>
      </c>
      <c r="N24" s="92">
        <f t="shared" si="47"/>
        <v>43090</v>
      </c>
      <c r="O24" s="92">
        <f t="shared" si="47"/>
        <v>43091</v>
      </c>
      <c r="P24" s="92">
        <f t="shared" si="47"/>
        <v>43092</v>
      </c>
      <c r="Q24" s="92">
        <f t="shared" si="47"/>
        <v>43093</v>
      </c>
      <c r="R24" s="88"/>
      <c r="S24" s="89">
        <f>INT((W24-LOOKUP(W24,DATE(YEAR(W24)+{-1;0;1},1,3)-WEEKDAY(DATE(YEAR(W24)+{-1;0;1},1,3))+2))/7)+1</f>
        <v>4</v>
      </c>
      <c r="T24" s="92">
        <f t="shared" si="44"/>
        <v>43122</v>
      </c>
      <c r="U24" s="92">
        <f t="shared" ref="U24:Z24" si="48">T24+1</f>
        <v>43123</v>
      </c>
      <c r="V24" s="92">
        <f t="shared" si="48"/>
        <v>43124</v>
      </c>
      <c r="W24" s="92">
        <f t="shared" si="48"/>
        <v>43125</v>
      </c>
      <c r="X24" s="92">
        <f t="shared" si="48"/>
        <v>43126</v>
      </c>
      <c r="Y24" s="92">
        <f t="shared" si="48"/>
        <v>43127</v>
      </c>
      <c r="Z24" s="92">
        <f t="shared" si="48"/>
        <v>43128</v>
      </c>
    </row>
    <row r="25" spans="1:26" ht="37.5" customHeight="1">
      <c r="A25" s="89">
        <f>IF(B25&lt;=EOMONTH(B23,0),INT((E25-LOOKUP(E25,DATE(YEAR(E25)+{-1;0;1},1,3)-WEEKDAY(DATE(YEAR(E25)+{-1;0;1},1,3))+2))/7)+1,"")</f>
        <v>48</v>
      </c>
      <c r="B25" s="92">
        <f t="shared" si="40"/>
        <v>43066</v>
      </c>
      <c r="C25" s="92">
        <f t="shared" ref="C25:H25" si="49">B25+1</f>
        <v>43067</v>
      </c>
      <c r="D25" s="92">
        <f t="shared" si="49"/>
        <v>43068</v>
      </c>
      <c r="E25" s="92">
        <f t="shared" si="49"/>
        <v>43069</v>
      </c>
      <c r="F25" s="92">
        <f t="shared" si="49"/>
        <v>43070</v>
      </c>
      <c r="G25" s="92">
        <f t="shared" si="49"/>
        <v>43071</v>
      </c>
      <c r="H25" s="92">
        <f t="shared" si="49"/>
        <v>43072</v>
      </c>
      <c r="I25" s="90"/>
      <c r="J25" s="89">
        <f>IF(K25&lt;=EOMONTH(K23,0),INT((N25-LOOKUP(N25,DATE(YEAR(N25)+{-1;0;1},1,3)-WEEKDAY(DATE(YEAR(N25)+{-1;0;1},1,3))+2))/7)+1,"")</f>
        <v>52</v>
      </c>
      <c r="K25" s="92">
        <f t="shared" si="42"/>
        <v>43094</v>
      </c>
      <c r="L25" s="92">
        <f t="shared" ref="L25:Q25" si="50">K25+1</f>
        <v>43095</v>
      </c>
      <c r="M25" s="92">
        <f t="shared" si="50"/>
        <v>43096</v>
      </c>
      <c r="N25" s="92">
        <f t="shared" si="50"/>
        <v>43097</v>
      </c>
      <c r="O25" s="92">
        <f t="shared" si="50"/>
        <v>43098</v>
      </c>
      <c r="P25" s="92">
        <f t="shared" si="50"/>
        <v>43099</v>
      </c>
      <c r="Q25" s="92">
        <f t="shared" si="50"/>
        <v>43100</v>
      </c>
      <c r="R25" s="88"/>
      <c r="S25" s="89">
        <f>IF(T25&lt;=EOMONTH(T23,0),INT((W25-LOOKUP(W25,DATE(YEAR(W25)+{-1;0;1},1,3)-WEEKDAY(DATE(YEAR(W25)+{-1;0;1},1,3))+2))/7)+1,"")</f>
        <v>5</v>
      </c>
      <c r="T25" s="92">
        <f t="shared" si="44"/>
        <v>43129</v>
      </c>
      <c r="U25" s="92">
        <f t="shared" ref="U25:Z25" si="51">T25+1</f>
        <v>43130</v>
      </c>
      <c r="V25" s="92">
        <f t="shared" si="51"/>
        <v>43131</v>
      </c>
      <c r="W25" s="92">
        <f t="shared" si="51"/>
        <v>43132</v>
      </c>
      <c r="X25" s="92">
        <f t="shared" si="51"/>
        <v>43133</v>
      </c>
      <c r="Y25" s="92">
        <f t="shared" si="51"/>
        <v>43134</v>
      </c>
      <c r="Z25" s="92">
        <f t="shared" si="51"/>
        <v>43135</v>
      </c>
    </row>
    <row r="26" spans="1:26" ht="37.5" customHeight="1">
      <c r="A26" s="89" t="str">
        <f>IF(B26&lt;=EOMONTH(B24,0),INT((E26-LOOKUP(E26,DATE(YEAR(E26)+{-1;0;1},1,3)-WEEKDAY(DATE(YEAR(E26)+{-1;0;1},1,3))+2))/7)+1,"")</f>
        <v/>
      </c>
      <c r="B26" s="92">
        <f t="shared" si="40"/>
        <v>43073</v>
      </c>
      <c r="C26" s="92">
        <f t="shared" ref="C26:H26" si="52">B26+1</f>
        <v>43074</v>
      </c>
      <c r="D26" s="92">
        <f t="shared" si="52"/>
        <v>43075</v>
      </c>
      <c r="E26" s="92">
        <f t="shared" si="52"/>
        <v>43076</v>
      </c>
      <c r="F26" s="92">
        <f t="shared" si="52"/>
        <v>43077</v>
      </c>
      <c r="G26" s="92">
        <f t="shared" si="52"/>
        <v>43078</v>
      </c>
      <c r="H26" s="92">
        <f t="shared" si="52"/>
        <v>43079</v>
      </c>
      <c r="I26" s="90"/>
      <c r="J26" s="89" t="str">
        <f>IF(K26&lt;=EOMONTH(K24,0),INT((N26-LOOKUP(N26,DATE(YEAR(N26)+{-1;0;1},1,3)-WEEKDAY(DATE(YEAR(N26)+{-1;0;1},1,3))+2))/7)+1,"")</f>
        <v/>
      </c>
      <c r="K26" s="92">
        <f t="shared" si="42"/>
        <v>43101</v>
      </c>
      <c r="L26" s="92">
        <f t="shared" ref="L26:Q26" si="53">K26+1</f>
        <v>43102</v>
      </c>
      <c r="M26" s="92">
        <f t="shared" si="53"/>
        <v>43103</v>
      </c>
      <c r="N26" s="92">
        <f t="shared" si="53"/>
        <v>43104</v>
      </c>
      <c r="O26" s="92">
        <f t="shared" si="53"/>
        <v>43105</v>
      </c>
      <c r="P26" s="92">
        <f t="shared" si="53"/>
        <v>43106</v>
      </c>
      <c r="Q26" s="92">
        <f t="shared" si="53"/>
        <v>43107</v>
      </c>
      <c r="R26" s="88"/>
      <c r="S26" s="89" t="str">
        <f>IF(T26&lt;=EOMONTH(T24,0),INT((W26-LOOKUP(W26,DATE(YEAR(W26)+{-1;0;1},1,3)-WEEKDAY(DATE(YEAR(W26)+{-1;0;1},1,3))+2))/7)+1,"")</f>
        <v/>
      </c>
      <c r="T26" s="92">
        <f t="shared" si="44"/>
        <v>43136</v>
      </c>
      <c r="U26" s="92">
        <f t="shared" ref="U26:Z26" si="54">T26+1</f>
        <v>43137</v>
      </c>
      <c r="V26" s="92">
        <f t="shared" si="54"/>
        <v>43138</v>
      </c>
      <c r="W26" s="92">
        <f t="shared" si="54"/>
        <v>43139</v>
      </c>
      <c r="X26" s="92">
        <f t="shared" si="54"/>
        <v>43140</v>
      </c>
      <c r="Y26" s="92">
        <f t="shared" si="54"/>
        <v>43141</v>
      </c>
      <c r="Z26" s="92">
        <f t="shared" si="54"/>
        <v>43142</v>
      </c>
    </row>
    <row r="27" spans="1:26" ht="7.5" customHeight="1">
      <c r="A27" s="93"/>
      <c r="B27" s="88"/>
      <c r="C27" s="88"/>
      <c r="D27" s="88"/>
      <c r="E27" s="88"/>
      <c r="F27" s="88"/>
      <c r="G27" s="88"/>
      <c r="H27" s="88"/>
      <c r="I27" s="88"/>
      <c r="J27" s="93"/>
      <c r="K27" s="88"/>
      <c r="L27" s="88"/>
      <c r="M27" s="88"/>
      <c r="N27" s="88"/>
      <c r="O27" s="88"/>
      <c r="P27" s="88"/>
      <c r="Q27" s="88"/>
      <c r="R27" s="88"/>
      <c r="S27" s="93"/>
      <c r="T27" s="88"/>
      <c r="U27" s="88"/>
      <c r="V27" s="88"/>
      <c r="W27" s="88"/>
      <c r="X27" s="88"/>
      <c r="Y27" s="88"/>
      <c r="Z27" s="88"/>
    </row>
    <row r="28" spans="1:26" ht="22.5" customHeight="1">
      <c r="A28" s="173" t="str">
        <f>PROPER(TEXT(B31,"MMMM"))&amp;" "&amp;YEAR(B31)</f>
        <v>Février 2018</v>
      </c>
      <c r="B28" s="174"/>
      <c r="C28" s="174"/>
      <c r="D28" s="174"/>
      <c r="E28" s="174"/>
      <c r="F28" s="174"/>
      <c r="G28" s="174"/>
      <c r="H28" s="175"/>
      <c r="I28" s="88"/>
      <c r="J28" s="173" t="str">
        <f>PROPER(TEXT(K31,"MMMM"))&amp;" "&amp;YEAR(K31)</f>
        <v>Mars 2018</v>
      </c>
      <c r="K28" s="174"/>
      <c r="L28" s="174"/>
      <c r="M28" s="174"/>
      <c r="N28" s="174"/>
      <c r="O28" s="174"/>
      <c r="P28" s="174"/>
      <c r="Q28" s="175"/>
      <c r="R28" s="88"/>
      <c r="S28" s="173" t="str">
        <f>PROPER(TEXT(T31,"MMMM"))&amp;" "&amp;YEAR(T31)</f>
        <v>Avril 2018</v>
      </c>
      <c r="T28" s="174"/>
      <c r="U28" s="174"/>
      <c r="V28" s="174"/>
      <c r="W28" s="174"/>
      <c r="X28" s="174"/>
      <c r="Y28" s="174"/>
      <c r="Z28" s="175"/>
    </row>
    <row r="29" spans="1:26" ht="18.75" customHeight="1">
      <c r="A29" s="89" t="s">
        <v>72</v>
      </c>
      <c r="B29" s="89" t="s">
        <v>13</v>
      </c>
      <c r="C29" s="89" t="s">
        <v>14</v>
      </c>
      <c r="D29" s="89" t="s">
        <v>15</v>
      </c>
      <c r="E29" s="89" t="s">
        <v>16</v>
      </c>
      <c r="F29" s="89" t="s">
        <v>17</v>
      </c>
      <c r="G29" s="89" t="s">
        <v>18</v>
      </c>
      <c r="H29" s="89" t="s">
        <v>19</v>
      </c>
      <c r="I29" s="90"/>
      <c r="J29" s="89" t="s">
        <v>72</v>
      </c>
      <c r="K29" s="89" t="s">
        <v>13</v>
      </c>
      <c r="L29" s="89" t="s">
        <v>14</v>
      </c>
      <c r="M29" s="89" t="s">
        <v>15</v>
      </c>
      <c r="N29" s="89" t="s">
        <v>16</v>
      </c>
      <c r="O29" s="89" t="s">
        <v>17</v>
      </c>
      <c r="P29" s="89" t="s">
        <v>18</v>
      </c>
      <c r="Q29" s="89" t="s">
        <v>19</v>
      </c>
      <c r="R29" s="88"/>
      <c r="S29" s="89" t="s">
        <v>72</v>
      </c>
      <c r="T29" s="89" t="s">
        <v>13</v>
      </c>
      <c r="U29" s="89" t="s">
        <v>14</v>
      </c>
      <c r="V29" s="89" t="s">
        <v>15</v>
      </c>
      <c r="W29" s="89" t="s">
        <v>16</v>
      </c>
      <c r="X29" s="89" t="s">
        <v>17</v>
      </c>
      <c r="Y29" s="89" t="s">
        <v>18</v>
      </c>
      <c r="Z29" s="89" t="s">
        <v>19</v>
      </c>
    </row>
    <row r="30" spans="1:26" ht="37.5" customHeight="1">
      <c r="A30" s="89">
        <f>INT((E30-LOOKUP(E30,DATE(YEAR(E30)+{-1;0;1},1,3)-WEEKDAY(DATE(YEAR(E30)+{-1;0;1},1,3))+2))/7)+1</f>
        <v>5</v>
      </c>
      <c r="B30" s="91">
        <f>IF(DAY(DATE(An,MONTH(1&amp;Premier_mois)+9,7)-MOD(DATE(An,MONTH(1&amp;Premier_mois)+9,7)-2,7))&gt;1,DATE(An,MONTH(1&amp;Premier_mois)+9,7)-MOD(DATE(An,MONTH(1&amp;Premier_mois)+9,7)-2,7)-7,DATE(An,MONTH(1&amp;Premier_mois)+9,7)-MOD(DATE(An,MONTH(1&amp;Premier_mois)+9,7)-2,7))</f>
        <v>43129</v>
      </c>
      <c r="C30" s="91">
        <f>B30+1</f>
        <v>43130</v>
      </c>
      <c r="D30" s="91">
        <f t="shared" ref="D30:H30" si="55">C30+1</f>
        <v>43131</v>
      </c>
      <c r="E30" s="91">
        <f t="shared" si="55"/>
        <v>43132</v>
      </c>
      <c r="F30" s="91">
        <f t="shared" si="55"/>
        <v>43133</v>
      </c>
      <c r="G30" s="91">
        <f t="shared" si="55"/>
        <v>43134</v>
      </c>
      <c r="H30" s="92">
        <f t="shared" si="55"/>
        <v>43135</v>
      </c>
      <c r="I30" s="90"/>
      <c r="J30" s="89">
        <f>INT((N30-LOOKUP(N30,DATE(YEAR(N30)+{-1;0;1},1,3)-WEEKDAY(DATE(YEAR(N30)+{-1;0;1},1,3))+2))/7)+1</f>
        <v>9</v>
      </c>
      <c r="K30" s="91">
        <f>IF(DAY(DATE(An,MONTH(1&amp;Premier_mois)+10,7)-MOD(DATE(An,MONTH(1&amp;Premier_mois)+10,7)-2,7))&gt;1,DATE(An,MONTH(1&amp;Premier_mois)+10,7)-MOD(DATE(An,MONTH(1&amp;Premier_mois)+10,7)-2,7)-7,DATE(An,MONTH(1&amp;Premier_mois)+10,7)-MOD(DATE(An,MONTH(1&amp;Premier_mois)+10,7)-2,7))</f>
        <v>43157</v>
      </c>
      <c r="L30" s="91">
        <f>K30+1</f>
        <v>43158</v>
      </c>
      <c r="M30" s="91">
        <f t="shared" ref="M30:Q30" si="56">L30+1</f>
        <v>43159</v>
      </c>
      <c r="N30" s="91">
        <f t="shared" si="56"/>
        <v>43160</v>
      </c>
      <c r="O30" s="91">
        <f t="shared" si="56"/>
        <v>43161</v>
      </c>
      <c r="P30" s="91">
        <f t="shared" si="56"/>
        <v>43162</v>
      </c>
      <c r="Q30" s="92">
        <f t="shared" si="56"/>
        <v>43163</v>
      </c>
      <c r="R30" s="88"/>
      <c r="S30" s="89">
        <f>INT((W30-LOOKUP(W30,DATE(YEAR(W30)+{-1;0;1},1,3)-WEEKDAY(DATE(YEAR(W30)+{-1;0;1},1,3))+2))/7)+1</f>
        <v>13</v>
      </c>
      <c r="T30" s="91">
        <f>IF(DAY(DATE(An,MONTH(1&amp;Premier_mois)+11,7)-MOD(DATE(An,MONTH(1&amp;Premier_mois)+11,7)-2,7))&gt;1,DATE(An,MONTH(1&amp;Premier_mois)+11,7)-MOD(DATE(An,MONTH(1&amp;Premier_mois)+11,7)-2,7)-7,DATE(An,MONTH(1&amp;Premier_mois)+11,7)-MOD(DATE(An,MONTH(1&amp;Premier_mois)+11,7)-2,7))</f>
        <v>43185</v>
      </c>
      <c r="U30" s="91">
        <f>T30+1</f>
        <v>43186</v>
      </c>
      <c r="V30" s="91">
        <f t="shared" ref="V30:Z30" si="57">U30+1</f>
        <v>43187</v>
      </c>
      <c r="W30" s="91">
        <f t="shared" si="57"/>
        <v>43188</v>
      </c>
      <c r="X30" s="91">
        <f t="shared" si="57"/>
        <v>43189</v>
      </c>
      <c r="Y30" s="91">
        <f t="shared" si="57"/>
        <v>43190</v>
      </c>
      <c r="Z30" s="92">
        <f t="shared" si="57"/>
        <v>43191</v>
      </c>
    </row>
    <row r="31" spans="1:26" ht="37.5" customHeight="1">
      <c r="A31" s="89">
        <f>INT((E31-LOOKUP(E31,DATE(YEAR(E31)+{-1;0;1},1,3)-WEEKDAY(DATE(YEAR(E31)+{-1;0;1},1,3))+2))/7)+1</f>
        <v>6</v>
      </c>
      <c r="B31" s="92">
        <f>H30+1</f>
        <v>43136</v>
      </c>
      <c r="C31" s="92">
        <f>B31+1</f>
        <v>43137</v>
      </c>
      <c r="D31" s="92">
        <f t="shared" ref="D31:H31" si="58">C31+1</f>
        <v>43138</v>
      </c>
      <c r="E31" s="92">
        <f t="shared" si="58"/>
        <v>43139</v>
      </c>
      <c r="F31" s="92">
        <f t="shared" si="58"/>
        <v>43140</v>
      </c>
      <c r="G31" s="92">
        <f t="shared" si="58"/>
        <v>43141</v>
      </c>
      <c r="H31" s="92">
        <f t="shared" si="58"/>
        <v>43142</v>
      </c>
      <c r="I31" s="90"/>
      <c r="J31" s="89">
        <f>INT((N31-LOOKUP(N31,DATE(YEAR(N31)+{-1;0;1},1,3)-WEEKDAY(DATE(YEAR(N31)+{-1;0;1},1,3))+2))/7)+1</f>
        <v>10</v>
      </c>
      <c r="K31" s="92">
        <f>Q30+1</f>
        <v>43164</v>
      </c>
      <c r="L31" s="92">
        <f>K31+1</f>
        <v>43165</v>
      </c>
      <c r="M31" s="92">
        <f t="shared" ref="M31:Q31" si="59">L31+1</f>
        <v>43166</v>
      </c>
      <c r="N31" s="92">
        <f t="shared" si="59"/>
        <v>43167</v>
      </c>
      <c r="O31" s="92">
        <f t="shared" si="59"/>
        <v>43168</v>
      </c>
      <c r="P31" s="92">
        <f t="shared" si="59"/>
        <v>43169</v>
      </c>
      <c r="Q31" s="92">
        <f t="shared" si="59"/>
        <v>43170</v>
      </c>
      <c r="R31" s="88"/>
      <c r="S31" s="89">
        <f>INT((W31-LOOKUP(W31,DATE(YEAR(W31)+{-1;0;1},1,3)-WEEKDAY(DATE(YEAR(W31)+{-1;0;1},1,3))+2))/7)+1</f>
        <v>14</v>
      </c>
      <c r="T31" s="92">
        <f>Z30+1</f>
        <v>43192</v>
      </c>
      <c r="U31" s="92">
        <f>T31+1</f>
        <v>43193</v>
      </c>
      <c r="V31" s="92">
        <f t="shared" ref="V31:Z31" si="60">U31+1</f>
        <v>43194</v>
      </c>
      <c r="W31" s="92">
        <f t="shared" si="60"/>
        <v>43195</v>
      </c>
      <c r="X31" s="92">
        <f t="shared" si="60"/>
        <v>43196</v>
      </c>
      <c r="Y31" s="92">
        <f t="shared" si="60"/>
        <v>43197</v>
      </c>
      <c r="Z31" s="92">
        <f t="shared" si="60"/>
        <v>43198</v>
      </c>
    </row>
    <row r="32" spans="1:26" ht="37.5" customHeight="1">
      <c r="A32" s="89">
        <f>INT((E32-LOOKUP(E32,DATE(YEAR(E32)+{-1;0;1},1,3)-WEEKDAY(DATE(YEAR(E32)+{-1;0;1},1,3))+2))/7)+1</f>
        <v>7</v>
      </c>
      <c r="B32" s="92">
        <f t="shared" ref="B32:B35" si="61">H31+1</f>
        <v>43143</v>
      </c>
      <c r="C32" s="92">
        <f t="shared" ref="C32:H32" si="62">B32+1</f>
        <v>43144</v>
      </c>
      <c r="D32" s="92">
        <f t="shared" si="62"/>
        <v>43145</v>
      </c>
      <c r="E32" s="92">
        <f t="shared" si="62"/>
        <v>43146</v>
      </c>
      <c r="F32" s="92">
        <f t="shared" si="62"/>
        <v>43147</v>
      </c>
      <c r="G32" s="92">
        <f t="shared" si="62"/>
        <v>43148</v>
      </c>
      <c r="H32" s="92">
        <f t="shared" si="62"/>
        <v>43149</v>
      </c>
      <c r="I32" s="90"/>
      <c r="J32" s="89">
        <f>INT((N32-LOOKUP(N32,DATE(YEAR(N32)+{-1;0;1},1,3)-WEEKDAY(DATE(YEAR(N32)+{-1;0;1},1,3))+2))/7)+1</f>
        <v>11</v>
      </c>
      <c r="K32" s="92">
        <f t="shared" ref="K32:K35" si="63">Q31+1</f>
        <v>43171</v>
      </c>
      <c r="L32" s="92">
        <f t="shared" ref="L32:Q32" si="64">K32+1</f>
        <v>43172</v>
      </c>
      <c r="M32" s="92">
        <f t="shared" si="64"/>
        <v>43173</v>
      </c>
      <c r="N32" s="92">
        <f t="shared" si="64"/>
        <v>43174</v>
      </c>
      <c r="O32" s="92">
        <f t="shared" si="64"/>
        <v>43175</v>
      </c>
      <c r="P32" s="92">
        <f t="shared" si="64"/>
        <v>43176</v>
      </c>
      <c r="Q32" s="92">
        <f t="shared" si="64"/>
        <v>43177</v>
      </c>
      <c r="R32" s="88"/>
      <c r="S32" s="89">
        <f>INT((W32-LOOKUP(W32,DATE(YEAR(W32)+{-1;0;1},1,3)-WEEKDAY(DATE(YEAR(W32)+{-1;0;1},1,3))+2))/7)+1</f>
        <v>15</v>
      </c>
      <c r="T32" s="92">
        <f t="shared" ref="T32:T35" si="65">Z31+1</f>
        <v>43199</v>
      </c>
      <c r="U32" s="92">
        <f t="shared" ref="U32:Z32" si="66">T32+1</f>
        <v>43200</v>
      </c>
      <c r="V32" s="92">
        <f t="shared" si="66"/>
        <v>43201</v>
      </c>
      <c r="W32" s="92">
        <f t="shared" si="66"/>
        <v>43202</v>
      </c>
      <c r="X32" s="92">
        <f t="shared" si="66"/>
        <v>43203</v>
      </c>
      <c r="Y32" s="92">
        <f t="shared" si="66"/>
        <v>43204</v>
      </c>
      <c r="Z32" s="92">
        <f t="shared" si="66"/>
        <v>43205</v>
      </c>
    </row>
    <row r="33" spans="1:26" ht="37.5" customHeight="1">
      <c r="A33" s="89">
        <f>INT((E33-LOOKUP(E33,DATE(YEAR(E33)+{-1;0;1},1,3)-WEEKDAY(DATE(YEAR(E33)+{-1;0;1},1,3))+2))/7)+1</f>
        <v>8</v>
      </c>
      <c r="B33" s="92">
        <f t="shared" si="61"/>
        <v>43150</v>
      </c>
      <c r="C33" s="92">
        <f t="shared" ref="C33:H33" si="67">B33+1</f>
        <v>43151</v>
      </c>
      <c r="D33" s="92">
        <f t="shared" si="67"/>
        <v>43152</v>
      </c>
      <c r="E33" s="92">
        <f t="shared" si="67"/>
        <v>43153</v>
      </c>
      <c r="F33" s="92">
        <f t="shared" si="67"/>
        <v>43154</v>
      </c>
      <c r="G33" s="92">
        <f t="shared" si="67"/>
        <v>43155</v>
      </c>
      <c r="H33" s="92">
        <f t="shared" si="67"/>
        <v>43156</v>
      </c>
      <c r="I33" s="90"/>
      <c r="J33" s="89">
        <f>INT((N33-LOOKUP(N33,DATE(YEAR(N33)+{-1;0;1},1,3)-WEEKDAY(DATE(YEAR(N33)+{-1;0;1},1,3))+2))/7)+1</f>
        <v>12</v>
      </c>
      <c r="K33" s="92">
        <f t="shared" si="63"/>
        <v>43178</v>
      </c>
      <c r="L33" s="92">
        <f t="shared" ref="L33:Q33" si="68">K33+1</f>
        <v>43179</v>
      </c>
      <c r="M33" s="92">
        <f t="shared" si="68"/>
        <v>43180</v>
      </c>
      <c r="N33" s="92">
        <f t="shared" si="68"/>
        <v>43181</v>
      </c>
      <c r="O33" s="92">
        <f t="shared" si="68"/>
        <v>43182</v>
      </c>
      <c r="P33" s="92">
        <f t="shared" si="68"/>
        <v>43183</v>
      </c>
      <c r="Q33" s="92">
        <f t="shared" si="68"/>
        <v>43184</v>
      </c>
      <c r="R33" s="88"/>
      <c r="S33" s="89">
        <f>INT((W33-LOOKUP(W33,DATE(YEAR(W33)+{-1;0;1},1,3)-WEEKDAY(DATE(YEAR(W33)+{-1;0;1},1,3))+2))/7)+1</f>
        <v>16</v>
      </c>
      <c r="T33" s="92">
        <f t="shared" si="65"/>
        <v>43206</v>
      </c>
      <c r="U33" s="92">
        <f t="shared" ref="U33:Z33" si="69">T33+1</f>
        <v>43207</v>
      </c>
      <c r="V33" s="92">
        <f t="shared" si="69"/>
        <v>43208</v>
      </c>
      <c r="W33" s="92">
        <f t="shared" si="69"/>
        <v>43209</v>
      </c>
      <c r="X33" s="92">
        <f t="shared" si="69"/>
        <v>43210</v>
      </c>
      <c r="Y33" s="92">
        <f t="shared" si="69"/>
        <v>43211</v>
      </c>
      <c r="Z33" s="92">
        <f t="shared" si="69"/>
        <v>43212</v>
      </c>
    </row>
    <row r="34" spans="1:26" ht="37.5" customHeight="1">
      <c r="A34" s="89">
        <f>IF(B34&lt;=EOMONTH(B32,0),INT((E34-LOOKUP(E34,DATE(YEAR(E34)+{-1;0;1},1,3)-WEEKDAY(DATE(YEAR(E34)+{-1;0;1},1,3))+2))/7)+1,"")</f>
        <v>9</v>
      </c>
      <c r="B34" s="92">
        <f t="shared" si="61"/>
        <v>43157</v>
      </c>
      <c r="C34" s="92">
        <f t="shared" ref="C34:H34" si="70">B34+1</f>
        <v>43158</v>
      </c>
      <c r="D34" s="92">
        <f t="shared" si="70"/>
        <v>43159</v>
      </c>
      <c r="E34" s="92">
        <f t="shared" si="70"/>
        <v>43160</v>
      </c>
      <c r="F34" s="92">
        <f t="shared" si="70"/>
        <v>43161</v>
      </c>
      <c r="G34" s="92">
        <f t="shared" si="70"/>
        <v>43162</v>
      </c>
      <c r="H34" s="92">
        <f t="shared" si="70"/>
        <v>43163</v>
      </c>
      <c r="I34" s="90"/>
      <c r="J34" s="89">
        <f>IF(K34&lt;=EOMONTH(K32,0),INT((N34-LOOKUP(N34,DATE(YEAR(N34)+{-1;0;1},1,3)-WEEKDAY(DATE(YEAR(N34)+{-1;0;1},1,3))+2))/7)+1,"")</f>
        <v>13</v>
      </c>
      <c r="K34" s="92">
        <f t="shared" si="63"/>
        <v>43185</v>
      </c>
      <c r="L34" s="92">
        <f t="shared" ref="L34:Q34" si="71">K34+1</f>
        <v>43186</v>
      </c>
      <c r="M34" s="92">
        <f t="shared" si="71"/>
        <v>43187</v>
      </c>
      <c r="N34" s="92">
        <f t="shared" si="71"/>
        <v>43188</v>
      </c>
      <c r="O34" s="92">
        <f t="shared" si="71"/>
        <v>43189</v>
      </c>
      <c r="P34" s="92">
        <f t="shared" si="71"/>
        <v>43190</v>
      </c>
      <c r="Q34" s="92">
        <f t="shared" si="71"/>
        <v>43191</v>
      </c>
      <c r="R34" s="88"/>
      <c r="S34" s="89">
        <f>IF(T34&lt;=EOMONTH(T32,0),INT((W34-LOOKUP(W34,DATE(YEAR(W34)+{-1;0;1},1,3)-WEEKDAY(DATE(YEAR(W34)+{-1;0;1},1,3))+2))/7)+1,"")</f>
        <v>17</v>
      </c>
      <c r="T34" s="92">
        <f t="shared" si="65"/>
        <v>43213</v>
      </c>
      <c r="U34" s="92">
        <f t="shared" ref="U34:Z34" si="72">T34+1</f>
        <v>43214</v>
      </c>
      <c r="V34" s="92">
        <f t="shared" si="72"/>
        <v>43215</v>
      </c>
      <c r="W34" s="92">
        <f t="shared" si="72"/>
        <v>43216</v>
      </c>
      <c r="X34" s="92">
        <f t="shared" si="72"/>
        <v>43217</v>
      </c>
      <c r="Y34" s="92">
        <f t="shared" si="72"/>
        <v>43218</v>
      </c>
      <c r="Z34" s="92">
        <f t="shared" si="72"/>
        <v>43219</v>
      </c>
    </row>
    <row r="35" spans="1:26" ht="37.5" customHeight="1">
      <c r="A35" s="89" t="str">
        <f>IF(B35&lt;=EOMONTH(B33,0),INT((E35-LOOKUP(E35,DATE(YEAR(E35)+{-1;0;1},1,3)-WEEKDAY(DATE(YEAR(E35)+{-1;0;1},1,3))+2))/7)+1,"")</f>
        <v/>
      </c>
      <c r="B35" s="92">
        <f t="shared" si="61"/>
        <v>43164</v>
      </c>
      <c r="C35" s="92">
        <f t="shared" ref="C35:H35" si="73">B35+1</f>
        <v>43165</v>
      </c>
      <c r="D35" s="92">
        <f t="shared" si="73"/>
        <v>43166</v>
      </c>
      <c r="E35" s="92">
        <f t="shared" si="73"/>
        <v>43167</v>
      </c>
      <c r="F35" s="92">
        <f t="shared" si="73"/>
        <v>43168</v>
      </c>
      <c r="G35" s="92">
        <f t="shared" si="73"/>
        <v>43169</v>
      </c>
      <c r="H35" s="92">
        <f t="shared" si="73"/>
        <v>43170</v>
      </c>
      <c r="I35" s="90"/>
      <c r="J35" s="89" t="str">
        <f>IF(K35&lt;=EOMONTH(K33,0),INT((N35-LOOKUP(N35,DATE(YEAR(N35)+{-1;0;1},1,3)-WEEKDAY(DATE(YEAR(N35)+{-1;0;1},1,3))+2))/7)+1,"")</f>
        <v/>
      </c>
      <c r="K35" s="92">
        <f t="shared" si="63"/>
        <v>43192</v>
      </c>
      <c r="L35" s="92">
        <f t="shared" ref="L35:Q35" si="74">K35+1</f>
        <v>43193</v>
      </c>
      <c r="M35" s="92">
        <f t="shared" si="74"/>
        <v>43194</v>
      </c>
      <c r="N35" s="92">
        <f t="shared" si="74"/>
        <v>43195</v>
      </c>
      <c r="O35" s="92">
        <f t="shared" si="74"/>
        <v>43196</v>
      </c>
      <c r="P35" s="92">
        <f t="shared" si="74"/>
        <v>43197</v>
      </c>
      <c r="Q35" s="92">
        <f t="shared" si="74"/>
        <v>43198</v>
      </c>
      <c r="R35" s="88"/>
      <c r="S35" s="89">
        <f>IF(T35&lt;=EOMONTH(T33,0),INT((W35-LOOKUP(W35,DATE(YEAR(W35)+{-1;0;1},1,3)-WEEKDAY(DATE(YEAR(W35)+{-1;0;1},1,3))+2))/7)+1,"")</f>
        <v>18</v>
      </c>
      <c r="T35" s="92">
        <f t="shared" si="65"/>
        <v>43220</v>
      </c>
      <c r="U35" s="92">
        <f t="shared" ref="U35:Z35" si="75">T35+1</f>
        <v>43221</v>
      </c>
      <c r="V35" s="92">
        <f t="shared" si="75"/>
        <v>43222</v>
      </c>
      <c r="W35" s="92">
        <f t="shared" si="75"/>
        <v>43223</v>
      </c>
      <c r="X35" s="92">
        <f t="shared" si="75"/>
        <v>43224</v>
      </c>
      <c r="Y35" s="92">
        <f t="shared" si="75"/>
        <v>43225</v>
      </c>
      <c r="Z35" s="92">
        <f t="shared" si="75"/>
        <v>43226</v>
      </c>
    </row>
  </sheetData>
  <sheetProtection sheet="1" objects="1" scenarios="1"/>
  <mergeCells count="12">
    <mergeCell ref="A19:H19"/>
    <mergeCell ref="A28:H28"/>
    <mergeCell ref="J19:Q19"/>
    <mergeCell ref="J28:Q28"/>
    <mergeCell ref="S28:Z28"/>
    <mergeCell ref="S19:Z19"/>
    <mergeCell ref="A1:H1"/>
    <mergeCell ref="J1:Q1"/>
    <mergeCell ref="S1:Z1"/>
    <mergeCell ref="S10:Z10"/>
    <mergeCell ref="J10:Q10"/>
    <mergeCell ref="A10:H10"/>
  </mergeCells>
  <conditionalFormatting sqref="B3:G3 K3:P3 T3:Y3 T12:Y12 K12:P12 B12:G12 B21:G21 K21:P21 T21:Y21 T30:Y30 K30:P30 B30:G30">
    <cfRule type="expression" dxfId="42" priority="2">
      <formula>AND(DAY(B3)&gt;DAY(B4))</formula>
    </cfRule>
  </conditionalFormatting>
  <conditionalFormatting sqref="B7:H8 K7:Q8 T7:Z8 T16:Z17 K16:Q17 T25:Z26 K25:Q26 K34:Q35 T34:Z35 B25:H26 B34:H35 B16:H17">
    <cfRule type="expression" dxfId="41" priority="4">
      <formula>AND(DAY(B7)&lt;DAY(B$6))</formula>
    </cfRule>
  </conditionalFormatting>
  <conditionalFormatting sqref="B3:H8 K3:Q8 T3:Z8 T12:Z16 K12:Q17 B12:H17 B21:H26 K21:Q26 T21:Z26 T30:Z35 K30:Q35 B30:H35">
    <cfRule type="expression" dxfId="40" priority="5">
      <formula>OR(B3=Fériés)</formula>
    </cfRule>
    <cfRule type="expression" dxfId="39" priority="1">
      <formula>AND(B3=TODAY())</formula>
    </cfRule>
  </conditionalFormatting>
  <conditionalFormatting sqref="A1 J1 S1 S10 J10 A10 A19 J19 S19 S28 J28 A28">
    <cfRule type="expression" dxfId="38" priority="35">
      <formula>AND(MONTH(B4)/2=INT(MONTH(B4)/2))</formula>
    </cfRule>
    <cfRule type="expression" dxfId="37" priority="36">
      <formula>AND(MONTH(B4)/2&lt;&gt;INT(MONTH(B4)/2))</formula>
    </cfRule>
  </conditionalFormatting>
  <conditionalFormatting sqref="A7:A8 J7:J8 S7:S8 A16:A17 J16:J17 S16:S17 S25:S26 S34:S35 J34:J35 J25:J26 A25:A26 A34:A35">
    <cfRule type="expression" dxfId="36" priority="3">
      <formula>AND(A7="")</formula>
    </cfRule>
  </conditionalFormatting>
  <conditionalFormatting sqref="B3:H8 K3:Q8 T3:Z8 T12:Z17 K12:Q17 B12:H17 B21:H26 K21:Q26 T21:Z26 T30:Z35 K30:Q35 B30:H35">
    <cfRule type="expression" dxfId="35" priority="34">
      <formula>OR(TEXT(WEEKDAY(B3),"JJJJ")=Jours_chômés)</formula>
    </cfRule>
  </conditionalFormatting>
  <printOptions horizontalCentered="1" verticalCentered="1"/>
  <pageMargins left="0" right="0" top="0" bottom="0" header="0" footer="0"/>
  <pageSetup paperSize="9" scale="53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AA35"/>
  <sheetViews>
    <sheetView showGridLines="0" showRowColHeaders="0" zoomScale="80" zoomScaleNormal="80" workbookViewId="0">
      <selection activeCell="B7" sqref="B7"/>
    </sheetView>
  </sheetViews>
  <sheetFormatPr baseColWidth="10" defaultColWidth="0" defaultRowHeight="20.100000000000001" customHeight="1" zeroHeight="1"/>
  <cols>
    <col min="1" max="1" width="9.28515625" style="62" customWidth="1"/>
    <col min="2" max="8" width="11.42578125" style="62" customWidth="1"/>
    <col min="9" max="9" width="2.140625" style="62" hidden="1" customWidth="1"/>
    <col min="10" max="10" width="9.28515625" style="62" customWidth="1"/>
    <col min="11" max="17" width="11.42578125" style="62" customWidth="1"/>
    <col min="18" max="18" width="2" style="62" hidden="1" customWidth="1"/>
    <col min="19" max="19" width="9.28515625" style="62" customWidth="1"/>
    <col min="20" max="26" width="11.42578125" style="62" customWidth="1"/>
    <col min="27" max="27" width="0.140625" style="62" customWidth="1"/>
    <col min="28" max="16384" width="11.7109375" style="62" hidden="1"/>
  </cols>
  <sheetData>
    <row r="1" spans="1:26" ht="22.5" customHeight="1">
      <c r="A1" s="176" t="str">
        <f>PROPER(TEXT(B4,"MMMM"))&amp;" "&amp;YEAR(B4)</f>
        <v>Mai 2017</v>
      </c>
      <c r="B1" s="177"/>
      <c r="C1" s="177"/>
      <c r="D1" s="177"/>
      <c r="E1" s="177"/>
      <c r="F1" s="177"/>
      <c r="G1" s="177"/>
      <c r="H1" s="178"/>
      <c r="I1" s="88"/>
      <c r="J1" s="176" t="str">
        <f>PROPER(TEXT(K4,"MMMM"))&amp;" "&amp;YEAR(K4)</f>
        <v>Juin 2017</v>
      </c>
      <c r="K1" s="177"/>
      <c r="L1" s="177"/>
      <c r="M1" s="177"/>
      <c r="N1" s="177"/>
      <c r="O1" s="177"/>
      <c r="P1" s="177"/>
      <c r="Q1" s="178"/>
      <c r="R1" s="88"/>
      <c r="S1" s="176" t="str">
        <f>PROPER(TEXT(T4,"MMMM"))&amp;" "&amp;YEAR(T4)</f>
        <v>Juillet 2017</v>
      </c>
      <c r="T1" s="177"/>
      <c r="U1" s="177"/>
      <c r="V1" s="177"/>
      <c r="W1" s="177"/>
      <c r="X1" s="177"/>
      <c r="Y1" s="177"/>
      <c r="Z1" s="178"/>
    </row>
    <row r="2" spans="1:26" ht="18.75" customHeight="1">
      <c r="A2" s="112" t="s">
        <v>72</v>
      </c>
      <c r="B2" s="89" t="s">
        <v>13</v>
      </c>
      <c r="C2" s="89" t="s">
        <v>14</v>
      </c>
      <c r="D2" s="89" t="s">
        <v>15</v>
      </c>
      <c r="E2" s="89" t="s">
        <v>16</v>
      </c>
      <c r="F2" s="89" t="s">
        <v>17</v>
      </c>
      <c r="G2" s="89" t="s">
        <v>18</v>
      </c>
      <c r="H2" s="113" t="s">
        <v>19</v>
      </c>
      <c r="I2" s="90"/>
      <c r="J2" s="112" t="s">
        <v>72</v>
      </c>
      <c r="K2" s="89" t="s">
        <v>13</v>
      </c>
      <c r="L2" s="89" t="s">
        <v>14</v>
      </c>
      <c r="M2" s="89" t="s">
        <v>15</v>
      </c>
      <c r="N2" s="89" t="s">
        <v>16</v>
      </c>
      <c r="O2" s="89" t="s">
        <v>17</v>
      </c>
      <c r="P2" s="89" t="s">
        <v>18</v>
      </c>
      <c r="Q2" s="113" t="s">
        <v>19</v>
      </c>
      <c r="R2" s="88"/>
      <c r="S2" s="112" t="s">
        <v>72</v>
      </c>
      <c r="T2" s="89" t="s">
        <v>13</v>
      </c>
      <c r="U2" s="89" t="s">
        <v>14</v>
      </c>
      <c r="V2" s="89" t="s">
        <v>15</v>
      </c>
      <c r="W2" s="89" t="s">
        <v>16</v>
      </c>
      <c r="X2" s="89" t="s">
        <v>17</v>
      </c>
      <c r="Y2" s="89" t="s">
        <v>18</v>
      </c>
      <c r="Z2" s="113" t="s">
        <v>19</v>
      </c>
    </row>
    <row r="3" spans="1:26" ht="52.5" customHeight="1">
      <c r="A3" s="112">
        <f>INT((E3-LOOKUP(E3,DATE(YEAR(E3)+{-1;0;1},1,3)-WEEKDAY(DATE(YEAR(E3)+{-1;0;1},1,3))+2))/7)+1</f>
        <v>18</v>
      </c>
      <c r="B3" s="91">
        <f>IF(DAY(DATE(An,MONTH(1&amp;Premier_mois),7)-MOD(DATE(An,MONTH(1&amp;Premier_mois),7)-2,7))&gt;1,DATE(An,MONTH(1&amp;Premier_mois),7)-MOD(DATE(An,MONTH(1&amp;Premier_mois),7)-2,7)-7,DATE(An,MONTH(1&amp;Premier_mois),7)-MOD(DATE(An,MONTH(1&amp;Premier_mois),7)-2,7))</f>
        <v>42856</v>
      </c>
      <c r="C3" s="91">
        <f>B3+1</f>
        <v>42857</v>
      </c>
      <c r="D3" s="91">
        <f t="shared" ref="D3:H4" si="0">C3+1</f>
        <v>42858</v>
      </c>
      <c r="E3" s="91">
        <f t="shared" si="0"/>
        <v>42859</v>
      </c>
      <c r="F3" s="91">
        <f t="shared" si="0"/>
        <v>42860</v>
      </c>
      <c r="G3" s="91">
        <f t="shared" si="0"/>
        <v>42861</v>
      </c>
      <c r="H3" s="118">
        <f t="shared" si="0"/>
        <v>42862</v>
      </c>
      <c r="I3" s="90"/>
      <c r="J3" s="112">
        <f>INT((N3-LOOKUP(N3,DATE(YEAR(N3)+{-1;0;1},1,3)-WEEKDAY(DATE(YEAR(N3)+{-1;0;1},1,3))+2))/7)+1</f>
        <v>22</v>
      </c>
      <c r="K3" s="91">
        <f>IF(DAY(DATE(An,MONTH(1&amp;Premier_mois)+1,7)-MOD(DATE(An,MONTH(1&amp;Premier_mois)+1,7)-2,7))&gt;1,DATE(An,MONTH(1&amp;Premier_mois)+1,7)-MOD(DATE(An,MONTH(1&amp;Premier_mois)+1,7)-2,7)-7,DATE(An,MONTH(1&amp;Premier_mois)+1,7)-MOD(DATE(An,MONTH(1&amp;Premier_mois)+1,7)-2,7))</f>
        <v>42884</v>
      </c>
      <c r="L3" s="91">
        <f>K3+1</f>
        <v>42885</v>
      </c>
      <c r="M3" s="91">
        <f t="shared" ref="M3:Q4" si="1">L3+1</f>
        <v>42886</v>
      </c>
      <c r="N3" s="91">
        <f t="shared" si="1"/>
        <v>42887</v>
      </c>
      <c r="O3" s="91">
        <f t="shared" si="1"/>
        <v>42888</v>
      </c>
      <c r="P3" s="91">
        <f t="shared" si="1"/>
        <v>42889</v>
      </c>
      <c r="Q3" s="114">
        <f t="shared" si="1"/>
        <v>42890</v>
      </c>
      <c r="R3" s="88"/>
      <c r="S3" s="112">
        <f>INT((W3-LOOKUP(W3,DATE(YEAR(W3)+{-1;0;1},1,3)-WEEKDAY(DATE(YEAR(W3)+{-1;0;1},1,3))+2))/7)+1</f>
        <v>26</v>
      </c>
      <c r="T3" s="91">
        <f>IF(DAY(DATE(An,MONTH(1&amp;Premier_mois)+2,7)-MOD(DATE(An,MONTH(1&amp;Premier_mois)+2,7)-2,7))&gt;1,DATE(An,MONTH(1&amp;Premier_mois)+2,7)-MOD(DATE(An,MONTH(1&amp;Premier_mois)+2,7)-2,7)-7,DATE(An,MONTH(1&amp;Premier_mois)+2,7)-MOD(DATE(An,MONTH(1&amp;Premier_mois)+2,7)-2,7))</f>
        <v>42912</v>
      </c>
      <c r="U3" s="91">
        <f>T3+1</f>
        <v>42913</v>
      </c>
      <c r="V3" s="91">
        <f t="shared" ref="V3:Z4" si="2">U3+1</f>
        <v>42914</v>
      </c>
      <c r="W3" s="91">
        <f t="shared" si="2"/>
        <v>42915</v>
      </c>
      <c r="X3" s="91">
        <f t="shared" si="2"/>
        <v>42916</v>
      </c>
      <c r="Y3" s="91">
        <f t="shared" si="2"/>
        <v>42917</v>
      </c>
      <c r="Z3" s="114">
        <f t="shared" si="2"/>
        <v>42918</v>
      </c>
    </row>
    <row r="4" spans="1:26" ht="52.5" customHeight="1">
      <c r="A4" s="112">
        <f>INT((E4-LOOKUP(E4,DATE(YEAR(E4)+{-1;0;1},1,3)-WEEKDAY(DATE(YEAR(E4)+{-1;0;1},1,3))+2))/7)+1</f>
        <v>19</v>
      </c>
      <c r="B4" s="92">
        <f>H3+1</f>
        <v>42863</v>
      </c>
      <c r="C4" s="92">
        <f>B4+1</f>
        <v>42864</v>
      </c>
      <c r="D4" s="92">
        <f t="shared" si="0"/>
        <v>42865</v>
      </c>
      <c r="E4" s="92">
        <f t="shared" si="0"/>
        <v>42866</v>
      </c>
      <c r="F4" s="92">
        <f t="shared" si="0"/>
        <v>42867</v>
      </c>
      <c r="G4" s="92">
        <f t="shared" si="0"/>
        <v>42868</v>
      </c>
      <c r="H4" s="114">
        <f t="shared" si="0"/>
        <v>42869</v>
      </c>
      <c r="I4" s="90"/>
      <c r="J4" s="112">
        <f>INT((N4-LOOKUP(N4,DATE(YEAR(N4)+{-1;0;1},1,3)-WEEKDAY(DATE(YEAR(N4)+{-1;0;1},1,3))+2))/7)+1</f>
        <v>23</v>
      </c>
      <c r="K4" s="92">
        <f>Q3+1</f>
        <v>42891</v>
      </c>
      <c r="L4" s="92">
        <f>K4+1</f>
        <v>42892</v>
      </c>
      <c r="M4" s="92">
        <f t="shared" si="1"/>
        <v>42893</v>
      </c>
      <c r="N4" s="92">
        <f t="shared" si="1"/>
        <v>42894</v>
      </c>
      <c r="O4" s="92">
        <f t="shared" si="1"/>
        <v>42895</v>
      </c>
      <c r="P4" s="92">
        <f t="shared" si="1"/>
        <v>42896</v>
      </c>
      <c r="Q4" s="114">
        <f t="shared" si="1"/>
        <v>42897</v>
      </c>
      <c r="R4" s="88"/>
      <c r="S4" s="112">
        <f>INT((W4-LOOKUP(W4,DATE(YEAR(W4)+{-1;0;1},1,3)-WEEKDAY(DATE(YEAR(W4)+{-1;0;1},1,3))+2))/7)+1</f>
        <v>27</v>
      </c>
      <c r="T4" s="92">
        <f>Z3+1</f>
        <v>42919</v>
      </c>
      <c r="U4" s="92">
        <f>T4+1</f>
        <v>42920</v>
      </c>
      <c r="V4" s="92">
        <f t="shared" si="2"/>
        <v>42921</v>
      </c>
      <c r="W4" s="92">
        <f t="shared" si="2"/>
        <v>42922</v>
      </c>
      <c r="X4" s="92">
        <f t="shared" si="2"/>
        <v>42923</v>
      </c>
      <c r="Y4" s="92">
        <f t="shared" si="2"/>
        <v>42924</v>
      </c>
      <c r="Z4" s="114">
        <f t="shared" si="2"/>
        <v>42925</v>
      </c>
    </row>
    <row r="5" spans="1:26" ht="52.5" customHeight="1">
      <c r="A5" s="112">
        <f>INT((E5-LOOKUP(E5,DATE(YEAR(E5)+{-1;0;1},1,3)-WEEKDAY(DATE(YEAR(E5)+{-1;0;1},1,3))+2))/7)+1</f>
        <v>20</v>
      </c>
      <c r="B5" s="92">
        <f t="shared" ref="B5:B8" si="3">H4+1</f>
        <v>42870</v>
      </c>
      <c r="C5" s="92">
        <f t="shared" ref="C5:H8" si="4">B5+1</f>
        <v>42871</v>
      </c>
      <c r="D5" s="92">
        <f t="shared" si="4"/>
        <v>42872</v>
      </c>
      <c r="E5" s="92">
        <f t="shared" si="4"/>
        <v>42873</v>
      </c>
      <c r="F5" s="92">
        <f t="shared" si="4"/>
        <v>42874</v>
      </c>
      <c r="G5" s="92">
        <f t="shared" si="4"/>
        <v>42875</v>
      </c>
      <c r="H5" s="114">
        <f t="shared" si="4"/>
        <v>42876</v>
      </c>
      <c r="I5" s="90"/>
      <c r="J5" s="112">
        <f>INT((N5-LOOKUP(N5,DATE(YEAR(N5)+{-1;0;1},1,3)-WEEKDAY(DATE(YEAR(N5)+{-1;0;1},1,3))+2))/7)+1</f>
        <v>24</v>
      </c>
      <c r="K5" s="92">
        <f t="shared" ref="K5:K8" si="5">Q4+1</f>
        <v>42898</v>
      </c>
      <c r="L5" s="92">
        <f t="shared" ref="L5:Q8" si="6">K5+1</f>
        <v>42899</v>
      </c>
      <c r="M5" s="92">
        <f t="shared" si="6"/>
        <v>42900</v>
      </c>
      <c r="N5" s="92">
        <f t="shared" si="6"/>
        <v>42901</v>
      </c>
      <c r="O5" s="92">
        <f t="shared" si="6"/>
        <v>42902</v>
      </c>
      <c r="P5" s="92">
        <f t="shared" si="6"/>
        <v>42903</v>
      </c>
      <c r="Q5" s="114">
        <f t="shared" si="6"/>
        <v>42904</v>
      </c>
      <c r="R5" s="88"/>
      <c r="S5" s="112">
        <f>INT((W5-LOOKUP(W5,DATE(YEAR(W5)+{-1;0;1},1,3)-WEEKDAY(DATE(YEAR(W5)+{-1;0;1},1,3))+2))/7)+1</f>
        <v>28</v>
      </c>
      <c r="T5" s="92">
        <f t="shared" ref="T5:T8" si="7">Z4+1</f>
        <v>42926</v>
      </c>
      <c r="U5" s="92">
        <f t="shared" ref="U5:Z8" si="8">T5+1</f>
        <v>42927</v>
      </c>
      <c r="V5" s="92">
        <f t="shared" si="8"/>
        <v>42928</v>
      </c>
      <c r="W5" s="92">
        <f t="shared" si="8"/>
        <v>42929</v>
      </c>
      <c r="X5" s="92">
        <f t="shared" si="8"/>
        <v>42930</v>
      </c>
      <c r="Y5" s="92">
        <f t="shared" si="8"/>
        <v>42931</v>
      </c>
      <c r="Z5" s="114">
        <f t="shared" si="8"/>
        <v>42932</v>
      </c>
    </row>
    <row r="6" spans="1:26" ht="52.5" customHeight="1">
      <c r="A6" s="112">
        <f>INT((E6-LOOKUP(E6,DATE(YEAR(E6)+{-1;0;1},1,3)-WEEKDAY(DATE(YEAR(E6)+{-1;0;1},1,3))+2))/7)+1</f>
        <v>21</v>
      </c>
      <c r="B6" s="92">
        <f t="shared" si="3"/>
        <v>42877</v>
      </c>
      <c r="C6" s="92">
        <f t="shared" si="4"/>
        <v>42878</v>
      </c>
      <c r="D6" s="92">
        <f t="shared" si="4"/>
        <v>42879</v>
      </c>
      <c r="E6" s="92">
        <f t="shared" si="4"/>
        <v>42880</v>
      </c>
      <c r="F6" s="92">
        <f t="shared" si="4"/>
        <v>42881</v>
      </c>
      <c r="G6" s="92">
        <f t="shared" si="4"/>
        <v>42882</v>
      </c>
      <c r="H6" s="114">
        <f t="shared" si="4"/>
        <v>42883</v>
      </c>
      <c r="I6" s="90"/>
      <c r="J6" s="112">
        <f>INT((N6-LOOKUP(N6,DATE(YEAR(N6)+{-1;0;1},1,3)-WEEKDAY(DATE(YEAR(N6)+{-1;0;1},1,3))+2))/7)+1</f>
        <v>25</v>
      </c>
      <c r="K6" s="92">
        <f t="shared" si="5"/>
        <v>42905</v>
      </c>
      <c r="L6" s="92">
        <f t="shared" si="6"/>
        <v>42906</v>
      </c>
      <c r="M6" s="92">
        <f t="shared" si="6"/>
        <v>42907</v>
      </c>
      <c r="N6" s="92">
        <f t="shared" si="6"/>
        <v>42908</v>
      </c>
      <c r="O6" s="92">
        <f t="shared" si="6"/>
        <v>42909</v>
      </c>
      <c r="P6" s="92">
        <f t="shared" si="6"/>
        <v>42910</v>
      </c>
      <c r="Q6" s="114">
        <f t="shared" si="6"/>
        <v>42911</v>
      </c>
      <c r="R6" s="88"/>
      <c r="S6" s="112">
        <f>INT((W6-LOOKUP(W6,DATE(YEAR(W6)+{-1;0;1},1,3)-WEEKDAY(DATE(YEAR(W6)+{-1;0;1},1,3))+2))/7)+1</f>
        <v>29</v>
      </c>
      <c r="T6" s="92">
        <f t="shared" si="7"/>
        <v>42933</v>
      </c>
      <c r="U6" s="92">
        <f t="shared" si="8"/>
        <v>42934</v>
      </c>
      <c r="V6" s="92">
        <f t="shared" si="8"/>
        <v>42935</v>
      </c>
      <c r="W6" s="92">
        <f t="shared" si="8"/>
        <v>42936</v>
      </c>
      <c r="X6" s="92">
        <f t="shared" si="8"/>
        <v>42937</v>
      </c>
      <c r="Y6" s="92">
        <f t="shared" si="8"/>
        <v>42938</v>
      </c>
      <c r="Z6" s="114">
        <f t="shared" si="8"/>
        <v>42939</v>
      </c>
    </row>
    <row r="7" spans="1:26" ht="52.5" customHeight="1">
      <c r="A7" s="112">
        <f>IF(B7&lt;=EOMONTH(B5,0),INT((E7-LOOKUP(E7,DATE(YEAR(E7)+{-1;0;1},1,3)-WEEKDAY(DATE(YEAR(E7)+{-1;0;1},1,3))+2))/7)+1,"")</f>
        <v>22</v>
      </c>
      <c r="B7" s="92">
        <f t="shared" si="3"/>
        <v>42884</v>
      </c>
      <c r="C7" s="92">
        <f t="shared" si="4"/>
        <v>42885</v>
      </c>
      <c r="D7" s="92">
        <f t="shared" si="4"/>
        <v>42886</v>
      </c>
      <c r="E7" s="92">
        <f t="shared" si="4"/>
        <v>42887</v>
      </c>
      <c r="F7" s="92">
        <f t="shared" si="4"/>
        <v>42888</v>
      </c>
      <c r="G7" s="92">
        <f t="shared" si="4"/>
        <v>42889</v>
      </c>
      <c r="H7" s="114">
        <f t="shared" si="4"/>
        <v>42890</v>
      </c>
      <c r="I7" s="90"/>
      <c r="J7" s="112">
        <f>IF(K7&lt;=EOMONTH(K5,0),INT((N7-LOOKUP(N7,DATE(YEAR(N7)+{-1;0;1},1,3)-WEEKDAY(DATE(YEAR(N7)+{-1;0;1},1,3))+2))/7)+1,"")</f>
        <v>26</v>
      </c>
      <c r="K7" s="92">
        <f t="shared" si="5"/>
        <v>42912</v>
      </c>
      <c r="L7" s="92">
        <f t="shared" si="6"/>
        <v>42913</v>
      </c>
      <c r="M7" s="92">
        <f t="shared" si="6"/>
        <v>42914</v>
      </c>
      <c r="N7" s="92">
        <f t="shared" si="6"/>
        <v>42915</v>
      </c>
      <c r="O7" s="92">
        <f t="shared" si="6"/>
        <v>42916</v>
      </c>
      <c r="P7" s="92">
        <f t="shared" si="6"/>
        <v>42917</v>
      </c>
      <c r="Q7" s="114">
        <f t="shared" si="6"/>
        <v>42918</v>
      </c>
      <c r="R7" s="88"/>
      <c r="S7" s="112">
        <f>IF(T7&lt;=EOMONTH(T5,0),INT((W7-LOOKUP(W7,DATE(YEAR(W7)+{-1;0;1},1,3)-WEEKDAY(DATE(YEAR(W7)+{-1;0;1},1,3))+2))/7)+1,"")</f>
        <v>30</v>
      </c>
      <c r="T7" s="92">
        <f t="shared" si="7"/>
        <v>42940</v>
      </c>
      <c r="U7" s="92">
        <f t="shared" si="8"/>
        <v>42941</v>
      </c>
      <c r="V7" s="92">
        <f t="shared" si="8"/>
        <v>42942</v>
      </c>
      <c r="W7" s="92">
        <f t="shared" si="8"/>
        <v>42943</v>
      </c>
      <c r="X7" s="92">
        <f t="shared" si="8"/>
        <v>42944</v>
      </c>
      <c r="Y7" s="92">
        <f t="shared" si="8"/>
        <v>42945</v>
      </c>
      <c r="Z7" s="114">
        <f t="shared" si="8"/>
        <v>42946</v>
      </c>
    </row>
    <row r="8" spans="1:26" ht="52.5" customHeight="1" thickBot="1">
      <c r="A8" s="115" t="str">
        <f>IF(B8&lt;=EOMONTH(B6,0),INT((E8-LOOKUP(E8,DATE(YEAR(E8)+{-1;0;1},1,3)-WEEKDAY(DATE(YEAR(E8)+{-1;0;1},1,3))+2))/7)+1,"")</f>
        <v/>
      </c>
      <c r="B8" s="116">
        <f t="shared" si="3"/>
        <v>42891</v>
      </c>
      <c r="C8" s="116">
        <f t="shared" si="4"/>
        <v>42892</v>
      </c>
      <c r="D8" s="116">
        <f t="shared" si="4"/>
        <v>42893</v>
      </c>
      <c r="E8" s="116">
        <f t="shared" si="4"/>
        <v>42894</v>
      </c>
      <c r="F8" s="116">
        <f t="shared" si="4"/>
        <v>42895</v>
      </c>
      <c r="G8" s="116">
        <f t="shared" si="4"/>
        <v>42896</v>
      </c>
      <c r="H8" s="117">
        <f t="shared" si="4"/>
        <v>42897</v>
      </c>
      <c r="I8" s="90"/>
      <c r="J8" s="115" t="str">
        <f>IF(K8&lt;=EOMONTH(K6,0),INT((N8-LOOKUP(N8,DATE(YEAR(N8)+{-1;0;1},1,3)-WEEKDAY(DATE(YEAR(N8)+{-1;0;1},1,3))+2))/7)+1,"")</f>
        <v/>
      </c>
      <c r="K8" s="116">
        <f t="shared" si="5"/>
        <v>42919</v>
      </c>
      <c r="L8" s="116">
        <f t="shared" si="6"/>
        <v>42920</v>
      </c>
      <c r="M8" s="116">
        <f t="shared" si="6"/>
        <v>42921</v>
      </c>
      <c r="N8" s="116">
        <f t="shared" si="6"/>
        <v>42922</v>
      </c>
      <c r="O8" s="116">
        <f t="shared" si="6"/>
        <v>42923</v>
      </c>
      <c r="P8" s="116">
        <f t="shared" si="6"/>
        <v>42924</v>
      </c>
      <c r="Q8" s="117">
        <f t="shared" si="6"/>
        <v>42925</v>
      </c>
      <c r="R8" s="88"/>
      <c r="S8" s="115">
        <f>IF(T8&lt;=EOMONTH(T6,0),INT((W8-LOOKUP(W8,DATE(YEAR(W8)+{-1;0;1},1,3)-WEEKDAY(DATE(YEAR(W8)+{-1;0;1},1,3))+2))/7)+1,"")</f>
        <v>31</v>
      </c>
      <c r="T8" s="116">
        <f t="shared" si="7"/>
        <v>42947</v>
      </c>
      <c r="U8" s="116">
        <f t="shared" si="8"/>
        <v>42948</v>
      </c>
      <c r="V8" s="116">
        <f t="shared" si="8"/>
        <v>42949</v>
      </c>
      <c r="W8" s="116">
        <f t="shared" si="8"/>
        <v>42950</v>
      </c>
      <c r="X8" s="116">
        <f t="shared" si="8"/>
        <v>42951</v>
      </c>
      <c r="Y8" s="116">
        <f t="shared" si="8"/>
        <v>42952</v>
      </c>
      <c r="Z8" s="117">
        <f t="shared" si="8"/>
        <v>42953</v>
      </c>
    </row>
    <row r="9" spans="1:26" ht="7.5" hidden="1" customHeight="1">
      <c r="A9" s="93"/>
      <c r="B9" s="88"/>
      <c r="C9" s="88"/>
      <c r="D9" s="88"/>
      <c r="E9" s="88"/>
      <c r="F9" s="88"/>
      <c r="G9" s="88"/>
      <c r="H9" s="88"/>
      <c r="I9" s="88"/>
      <c r="J9" s="93"/>
      <c r="K9" s="88"/>
      <c r="L9" s="88"/>
      <c r="M9" s="88"/>
      <c r="N9" s="88"/>
      <c r="O9" s="88"/>
      <c r="P9" s="88"/>
      <c r="Q9" s="88"/>
      <c r="R9" s="88"/>
      <c r="S9" s="93"/>
      <c r="T9" s="88"/>
      <c r="U9" s="88"/>
      <c r="V9" s="88"/>
      <c r="W9" s="88"/>
      <c r="X9" s="88"/>
      <c r="Y9" s="88"/>
      <c r="Z9" s="88"/>
    </row>
    <row r="10" spans="1:26" ht="22.5" customHeight="1">
      <c r="A10" s="176" t="str">
        <f>PROPER(TEXT(B13,"MMMM"))&amp;" "&amp;YEAR(B13)</f>
        <v>Août 2017</v>
      </c>
      <c r="B10" s="177"/>
      <c r="C10" s="177"/>
      <c r="D10" s="177"/>
      <c r="E10" s="177"/>
      <c r="F10" s="177"/>
      <c r="G10" s="177"/>
      <c r="H10" s="178"/>
      <c r="I10" s="88"/>
      <c r="J10" s="176" t="str">
        <f>PROPER(TEXT(K13,"MMMM"))&amp;" "&amp;YEAR(K13)</f>
        <v>Septembre 2017</v>
      </c>
      <c r="K10" s="177"/>
      <c r="L10" s="177"/>
      <c r="M10" s="177"/>
      <c r="N10" s="177"/>
      <c r="O10" s="177"/>
      <c r="P10" s="177"/>
      <c r="Q10" s="178"/>
      <c r="R10" s="88"/>
      <c r="S10" s="176" t="str">
        <f>PROPER(TEXT(T13,"MMMM"))&amp;" "&amp;YEAR(T13)</f>
        <v>Octobre 2017</v>
      </c>
      <c r="T10" s="177"/>
      <c r="U10" s="177"/>
      <c r="V10" s="177"/>
      <c r="W10" s="177"/>
      <c r="X10" s="177"/>
      <c r="Y10" s="177"/>
      <c r="Z10" s="178"/>
    </row>
    <row r="11" spans="1:26" ht="18.75" customHeight="1">
      <c r="A11" s="112" t="s">
        <v>72</v>
      </c>
      <c r="B11" s="89" t="s">
        <v>13</v>
      </c>
      <c r="C11" s="89" t="s">
        <v>14</v>
      </c>
      <c r="D11" s="89" t="s">
        <v>15</v>
      </c>
      <c r="E11" s="89" t="s">
        <v>16</v>
      </c>
      <c r="F11" s="89" t="s">
        <v>17</v>
      </c>
      <c r="G11" s="89" t="s">
        <v>18</v>
      </c>
      <c r="H11" s="113" t="s">
        <v>19</v>
      </c>
      <c r="I11" s="90"/>
      <c r="J11" s="112" t="s">
        <v>72</v>
      </c>
      <c r="K11" s="89" t="s">
        <v>13</v>
      </c>
      <c r="L11" s="89" t="s">
        <v>14</v>
      </c>
      <c r="M11" s="89" t="s">
        <v>15</v>
      </c>
      <c r="N11" s="89" t="s">
        <v>16</v>
      </c>
      <c r="O11" s="89" t="s">
        <v>17</v>
      </c>
      <c r="P11" s="89" t="s">
        <v>18</v>
      </c>
      <c r="Q11" s="113" t="s">
        <v>19</v>
      </c>
      <c r="R11" s="88"/>
      <c r="S11" s="112" t="s">
        <v>72</v>
      </c>
      <c r="T11" s="89" t="s">
        <v>13</v>
      </c>
      <c r="U11" s="89" t="s">
        <v>14</v>
      </c>
      <c r="V11" s="89" t="s">
        <v>15</v>
      </c>
      <c r="W11" s="89" t="s">
        <v>16</v>
      </c>
      <c r="X11" s="89" t="s">
        <v>17</v>
      </c>
      <c r="Y11" s="89" t="s">
        <v>18</v>
      </c>
      <c r="Z11" s="113" t="s">
        <v>19</v>
      </c>
    </row>
    <row r="12" spans="1:26" ht="52.5" customHeight="1">
      <c r="A12" s="112">
        <f>INT((E12-LOOKUP(E12,DATE(YEAR(E12)+{-1;0;1},1,3)-WEEKDAY(DATE(YEAR(E12)+{-1;0;1},1,3))+2))/7)+1</f>
        <v>31</v>
      </c>
      <c r="B12" s="91">
        <f>IF(DAY(DATE(An,MONTH(1&amp;Premier_mois)+3,7)-MOD(DATE(An,MONTH(1&amp;Premier_mois)+3,7)-2,7))&gt;1,DATE(An,MONTH(1&amp;Premier_mois)+3,7)-MOD(DATE(An,MONTH(1&amp;Premier_mois)+3,7)-2,7)-7,DATE(An,MONTH(1&amp;Premier_mois)+3,7)-MOD(DATE(An,MONTH(1&amp;Premier_mois)+3,7)-2,7))</f>
        <v>42947</v>
      </c>
      <c r="C12" s="91">
        <f>B12+1</f>
        <v>42948</v>
      </c>
      <c r="D12" s="91">
        <f t="shared" ref="D12:H13" si="9">C12+1</f>
        <v>42949</v>
      </c>
      <c r="E12" s="91">
        <f t="shared" si="9"/>
        <v>42950</v>
      </c>
      <c r="F12" s="91">
        <f t="shared" si="9"/>
        <v>42951</v>
      </c>
      <c r="G12" s="91">
        <f t="shared" si="9"/>
        <v>42952</v>
      </c>
      <c r="H12" s="114">
        <f t="shared" si="9"/>
        <v>42953</v>
      </c>
      <c r="I12" s="90"/>
      <c r="J12" s="112">
        <f>INT((N12-LOOKUP(N12,DATE(YEAR(N12)+{-1;0;1},1,3)-WEEKDAY(DATE(YEAR(N12)+{-1;0;1},1,3))+2))/7)+1</f>
        <v>35</v>
      </c>
      <c r="K12" s="91">
        <f>IF(DAY(DATE(An,MONTH(1&amp;Premier_mois)+4,7)-MOD(DATE(An,MONTH(1&amp;Premier_mois)+4,7)-2,7))&gt;1,DATE(An,MONTH(1&amp;Premier_mois)+4,7)-MOD(DATE(An,MONTH(1&amp;Premier_mois)+4,7)-2,7)-7,DATE(An,MONTH(1&amp;Premier_mois)+4,7)-MOD(DATE(An,MONTH(1&amp;Premier_mois)+4,7)-2,7))</f>
        <v>42975</v>
      </c>
      <c r="L12" s="91">
        <f>K12+1</f>
        <v>42976</v>
      </c>
      <c r="M12" s="91">
        <f t="shared" ref="M12:Q13" si="10">L12+1</f>
        <v>42977</v>
      </c>
      <c r="N12" s="91">
        <f t="shared" si="10"/>
        <v>42978</v>
      </c>
      <c r="O12" s="91">
        <f t="shared" si="10"/>
        <v>42979</v>
      </c>
      <c r="P12" s="91">
        <f t="shared" si="10"/>
        <v>42980</v>
      </c>
      <c r="Q12" s="114">
        <f t="shared" si="10"/>
        <v>42981</v>
      </c>
      <c r="R12" s="88"/>
      <c r="S12" s="112">
        <f>INT((W12-LOOKUP(W12,DATE(YEAR(W12)+{-1;0;1},1,3)-WEEKDAY(DATE(YEAR(W12)+{-1;0;1},1,3))+2))/7)+1</f>
        <v>39</v>
      </c>
      <c r="T12" s="91">
        <f>IF(DAY(DATE(An,MONTH(1&amp;Premier_mois)+5,7)-MOD(DATE(An,MONTH(1&amp;Premier_mois)+5,7)-2,7))&gt;1,DATE(An,MONTH(1&amp;Premier_mois)+5,7)-MOD(DATE(An,MONTH(1&amp;Premier_mois)+5,7)-2,7)-7,DATE(An,MONTH(1&amp;Premier_mois)+5,7)-MOD(DATE(An,MONTH(1&amp;Premier_mois)+5,7)-2,7))</f>
        <v>43003</v>
      </c>
      <c r="U12" s="91">
        <f>T12+1</f>
        <v>43004</v>
      </c>
      <c r="V12" s="91">
        <f t="shared" ref="V12:Z13" si="11">U12+1</f>
        <v>43005</v>
      </c>
      <c r="W12" s="91">
        <f t="shared" si="11"/>
        <v>43006</v>
      </c>
      <c r="X12" s="91">
        <f t="shared" si="11"/>
        <v>43007</v>
      </c>
      <c r="Y12" s="91">
        <f t="shared" si="11"/>
        <v>43008</v>
      </c>
      <c r="Z12" s="114">
        <f t="shared" si="11"/>
        <v>43009</v>
      </c>
    </row>
    <row r="13" spans="1:26" ht="52.5" customHeight="1">
      <c r="A13" s="112">
        <f>INT((E13-LOOKUP(E13,DATE(YEAR(E13)+{-1;0;1},1,3)-WEEKDAY(DATE(YEAR(E13)+{-1;0;1},1,3))+2))/7)+1</f>
        <v>32</v>
      </c>
      <c r="B13" s="92">
        <f>H12+1</f>
        <v>42954</v>
      </c>
      <c r="C13" s="92">
        <f>B13+1</f>
        <v>42955</v>
      </c>
      <c r="D13" s="92">
        <f t="shared" si="9"/>
        <v>42956</v>
      </c>
      <c r="E13" s="92">
        <f t="shared" si="9"/>
        <v>42957</v>
      </c>
      <c r="F13" s="92">
        <f t="shared" si="9"/>
        <v>42958</v>
      </c>
      <c r="G13" s="92">
        <f t="shared" si="9"/>
        <v>42959</v>
      </c>
      <c r="H13" s="114">
        <f t="shared" si="9"/>
        <v>42960</v>
      </c>
      <c r="I13" s="90"/>
      <c r="J13" s="112">
        <f>INT((N13-LOOKUP(N13,DATE(YEAR(N13)+{-1;0;1},1,3)-WEEKDAY(DATE(YEAR(N13)+{-1;0;1},1,3))+2))/7)+1</f>
        <v>36</v>
      </c>
      <c r="K13" s="92">
        <f>Q12+1</f>
        <v>42982</v>
      </c>
      <c r="L13" s="92">
        <f>K13+1</f>
        <v>42983</v>
      </c>
      <c r="M13" s="92">
        <f t="shared" si="10"/>
        <v>42984</v>
      </c>
      <c r="N13" s="92">
        <f t="shared" si="10"/>
        <v>42985</v>
      </c>
      <c r="O13" s="92">
        <f t="shared" si="10"/>
        <v>42986</v>
      </c>
      <c r="P13" s="92">
        <f t="shared" si="10"/>
        <v>42987</v>
      </c>
      <c r="Q13" s="114">
        <f t="shared" si="10"/>
        <v>42988</v>
      </c>
      <c r="R13" s="88"/>
      <c r="S13" s="112">
        <f>INT((W13-LOOKUP(W13,DATE(YEAR(W13)+{-1;0;1},1,3)-WEEKDAY(DATE(YEAR(W13)+{-1;0;1},1,3))+2))/7)+1</f>
        <v>40</v>
      </c>
      <c r="T13" s="92">
        <f>Z12+1</f>
        <v>43010</v>
      </c>
      <c r="U13" s="92">
        <f>T13+1</f>
        <v>43011</v>
      </c>
      <c r="V13" s="92">
        <f t="shared" si="11"/>
        <v>43012</v>
      </c>
      <c r="W13" s="92">
        <f t="shared" si="11"/>
        <v>43013</v>
      </c>
      <c r="X13" s="92">
        <f t="shared" si="11"/>
        <v>43014</v>
      </c>
      <c r="Y13" s="92">
        <f t="shared" si="11"/>
        <v>43015</v>
      </c>
      <c r="Z13" s="114">
        <f t="shared" si="11"/>
        <v>43016</v>
      </c>
    </row>
    <row r="14" spans="1:26" ht="52.5" customHeight="1">
      <c r="A14" s="112">
        <f>INT((E14-LOOKUP(E14,DATE(YEAR(E14)+{-1;0;1},1,3)-WEEKDAY(DATE(YEAR(E14)+{-1;0;1},1,3))+2))/7)+1</f>
        <v>33</v>
      </c>
      <c r="B14" s="92">
        <f t="shared" ref="B14:B17" si="12">H13+1</f>
        <v>42961</v>
      </c>
      <c r="C14" s="92">
        <f t="shared" ref="C14:H17" si="13">B14+1</f>
        <v>42962</v>
      </c>
      <c r="D14" s="92">
        <f t="shared" si="13"/>
        <v>42963</v>
      </c>
      <c r="E14" s="92">
        <f t="shared" si="13"/>
        <v>42964</v>
      </c>
      <c r="F14" s="92">
        <f t="shared" si="13"/>
        <v>42965</v>
      </c>
      <c r="G14" s="92">
        <f t="shared" si="13"/>
        <v>42966</v>
      </c>
      <c r="H14" s="114">
        <f t="shared" si="13"/>
        <v>42967</v>
      </c>
      <c r="I14" s="90"/>
      <c r="J14" s="112">
        <f>INT((N14-LOOKUP(N14,DATE(YEAR(N14)+{-1;0;1},1,3)-WEEKDAY(DATE(YEAR(N14)+{-1;0;1},1,3))+2))/7)+1</f>
        <v>37</v>
      </c>
      <c r="K14" s="92">
        <f t="shared" ref="K14:K17" si="14">Q13+1</f>
        <v>42989</v>
      </c>
      <c r="L14" s="92">
        <f t="shared" ref="L14:Q17" si="15">K14+1</f>
        <v>42990</v>
      </c>
      <c r="M14" s="92">
        <f t="shared" si="15"/>
        <v>42991</v>
      </c>
      <c r="N14" s="92">
        <f t="shared" si="15"/>
        <v>42992</v>
      </c>
      <c r="O14" s="92">
        <f t="shared" si="15"/>
        <v>42993</v>
      </c>
      <c r="P14" s="92">
        <f t="shared" si="15"/>
        <v>42994</v>
      </c>
      <c r="Q14" s="114">
        <f t="shared" si="15"/>
        <v>42995</v>
      </c>
      <c r="R14" s="88"/>
      <c r="S14" s="112">
        <f>INT((W14-LOOKUP(W14,DATE(YEAR(W14)+{-1;0;1},1,3)-WEEKDAY(DATE(YEAR(W14)+{-1;0;1},1,3))+2))/7)+1</f>
        <v>41</v>
      </c>
      <c r="T14" s="92">
        <f t="shared" ref="T14:T17" si="16">Z13+1</f>
        <v>43017</v>
      </c>
      <c r="U14" s="92">
        <f t="shared" ref="U14:Z17" si="17">T14+1</f>
        <v>43018</v>
      </c>
      <c r="V14" s="92">
        <f t="shared" si="17"/>
        <v>43019</v>
      </c>
      <c r="W14" s="92">
        <f t="shared" si="17"/>
        <v>43020</v>
      </c>
      <c r="X14" s="92">
        <f t="shared" si="17"/>
        <v>43021</v>
      </c>
      <c r="Y14" s="92">
        <f t="shared" si="17"/>
        <v>43022</v>
      </c>
      <c r="Z14" s="114">
        <f t="shared" si="17"/>
        <v>43023</v>
      </c>
    </row>
    <row r="15" spans="1:26" ht="52.5" customHeight="1">
      <c r="A15" s="112">
        <f>INT((E15-LOOKUP(E15,DATE(YEAR(E15)+{-1;0;1},1,3)-WEEKDAY(DATE(YEAR(E15)+{-1;0;1},1,3))+2))/7)+1</f>
        <v>34</v>
      </c>
      <c r="B15" s="92">
        <f t="shared" si="12"/>
        <v>42968</v>
      </c>
      <c r="C15" s="92">
        <f t="shared" si="13"/>
        <v>42969</v>
      </c>
      <c r="D15" s="92">
        <f t="shared" si="13"/>
        <v>42970</v>
      </c>
      <c r="E15" s="92">
        <f t="shared" si="13"/>
        <v>42971</v>
      </c>
      <c r="F15" s="92">
        <f t="shared" si="13"/>
        <v>42972</v>
      </c>
      <c r="G15" s="92">
        <f t="shared" si="13"/>
        <v>42973</v>
      </c>
      <c r="H15" s="114">
        <f t="shared" si="13"/>
        <v>42974</v>
      </c>
      <c r="I15" s="90"/>
      <c r="J15" s="112">
        <f>INT((N15-LOOKUP(N15,DATE(YEAR(N15)+{-1;0;1},1,3)-WEEKDAY(DATE(YEAR(N15)+{-1;0;1},1,3))+2))/7)+1</f>
        <v>38</v>
      </c>
      <c r="K15" s="92">
        <f t="shared" si="14"/>
        <v>42996</v>
      </c>
      <c r="L15" s="92">
        <f t="shared" si="15"/>
        <v>42997</v>
      </c>
      <c r="M15" s="92">
        <f t="shared" si="15"/>
        <v>42998</v>
      </c>
      <c r="N15" s="92">
        <f t="shared" si="15"/>
        <v>42999</v>
      </c>
      <c r="O15" s="92">
        <f t="shared" si="15"/>
        <v>43000</v>
      </c>
      <c r="P15" s="92">
        <f t="shared" si="15"/>
        <v>43001</v>
      </c>
      <c r="Q15" s="114">
        <f t="shared" si="15"/>
        <v>43002</v>
      </c>
      <c r="R15" s="88"/>
      <c r="S15" s="112">
        <f>INT((W15-LOOKUP(W15,DATE(YEAR(W15)+{-1;0;1},1,3)-WEEKDAY(DATE(YEAR(W15)+{-1;0;1},1,3))+2))/7)+1</f>
        <v>42</v>
      </c>
      <c r="T15" s="92">
        <f t="shared" si="16"/>
        <v>43024</v>
      </c>
      <c r="U15" s="92">
        <f t="shared" si="17"/>
        <v>43025</v>
      </c>
      <c r="V15" s="92">
        <f t="shared" si="17"/>
        <v>43026</v>
      </c>
      <c r="W15" s="92">
        <f t="shared" si="17"/>
        <v>43027</v>
      </c>
      <c r="X15" s="92">
        <f t="shared" si="17"/>
        <v>43028</v>
      </c>
      <c r="Y15" s="92">
        <f t="shared" si="17"/>
        <v>43029</v>
      </c>
      <c r="Z15" s="114">
        <f t="shared" si="17"/>
        <v>43030</v>
      </c>
    </row>
    <row r="16" spans="1:26" ht="52.5" customHeight="1">
      <c r="A16" s="112">
        <f>IF(B16&lt;=EOMONTH(B14,0),INT((E16-LOOKUP(E16,DATE(YEAR(E16)+{-1;0;1},1,3)-WEEKDAY(DATE(YEAR(E16)+{-1;0;1},1,3))+2))/7)+1,"")</f>
        <v>35</v>
      </c>
      <c r="B16" s="92">
        <f t="shared" si="12"/>
        <v>42975</v>
      </c>
      <c r="C16" s="92">
        <f t="shared" si="13"/>
        <v>42976</v>
      </c>
      <c r="D16" s="92">
        <f t="shared" si="13"/>
        <v>42977</v>
      </c>
      <c r="E16" s="92">
        <f t="shared" si="13"/>
        <v>42978</v>
      </c>
      <c r="F16" s="92">
        <f t="shared" si="13"/>
        <v>42979</v>
      </c>
      <c r="G16" s="92">
        <f t="shared" si="13"/>
        <v>42980</v>
      </c>
      <c r="H16" s="114">
        <f t="shared" si="13"/>
        <v>42981</v>
      </c>
      <c r="I16" s="90"/>
      <c r="J16" s="112">
        <f>IF(K16&lt;=EOMONTH(K14,0),INT((N16-LOOKUP(N16,DATE(YEAR(N16)+{-1;0;1},1,3)-WEEKDAY(DATE(YEAR(N16)+{-1;0;1},1,3))+2))/7)+1,"")</f>
        <v>39</v>
      </c>
      <c r="K16" s="92">
        <f t="shared" si="14"/>
        <v>43003</v>
      </c>
      <c r="L16" s="92">
        <f t="shared" si="15"/>
        <v>43004</v>
      </c>
      <c r="M16" s="92">
        <f t="shared" si="15"/>
        <v>43005</v>
      </c>
      <c r="N16" s="92">
        <f t="shared" si="15"/>
        <v>43006</v>
      </c>
      <c r="O16" s="92">
        <f t="shared" si="15"/>
        <v>43007</v>
      </c>
      <c r="P16" s="92">
        <f t="shared" si="15"/>
        <v>43008</v>
      </c>
      <c r="Q16" s="114">
        <f t="shared" si="15"/>
        <v>43009</v>
      </c>
      <c r="R16" s="88"/>
      <c r="S16" s="112">
        <f>IF(T16&lt;=EOMONTH(T14,0),INT((W16-LOOKUP(W16,DATE(YEAR(W16)+{-1;0;1},1,3)-WEEKDAY(DATE(YEAR(W16)+{-1;0;1},1,3))+2))/7)+1,"")</f>
        <v>43</v>
      </c>
      <c r="T16" s="92">
        <f t="shared" si="16"/>
        <v>43031</v>
      </c>
      <c r="U16" s="92">
        <f t="shared" si="17"/>
        <v>43032</v>
      </c>
      <c r="V16" s="92">
        <f t="shared" si="17"/>
        <v>43033</v>
      </c>
      <c r="W16" s="92">
        <f t="shared" si="17"/>
        <v>43034</v>
      </c>
      <c r="X16" s="92">
        <f t="shared" si="17"/>
        <v>43035</v>
      </c>
      <c r="Y16" s="92">
        <f t="shared" si="17"/>
        <v>43036</v>
      </c>
      <c r="Z16" s="114">
        <f t="shared" si="17"/>
        <v>43037</v>
      </c>
    </row>
    <row r="17" spans="1:26" ht="52.5" customHeight="1" thickBot="1">
      <c r="A17" s="115" t="str">
        <f>IF(B17&lt;=EOMONTH(B15,0),INT((E17-LOOKUP(E17,DATE(YEAR(E17)+{-1;0;1},1,3)-WEEKDAY(DATE(YEAR(E17)+{-1;0;1},1,3))+2))/7)+1,"")</f>
        <v/>
      </c>
      <c r="B17" s="116">
        <f t="shared" si="12"/>
        <v>42982</v>
      </c>
      <c r="C17" s="116">
        <f t="shared" si="13"/>
        <v>42983</v>
      </c>
      <c r="D17" s="116">
        <f t="shared" si="13"/>
        <v>42984</v>
      </c>
      <c r="E17" s="116">
        <f t="shared" si="13"/>
        <v>42985</v>
      </c>
      <c r="F17" s="116">
        <f t="shared" si="13"/>
        <v>42986</v>
      </c>
      <c r="G17" s="116">
        <f t="shared" si="13"/>
        <v>42987</v>
      </c>
      <c r="H17" s="117">
        <f t="shared" si="13"/>
        <v>42988</v>
      </c>
      <c r="I17" s="90"/>
      <c r="J17" s="115" t="str">
        <f>IF(K17&lt;=EOMONTH(K15,0),INT((N17-LOOKUP(N17,DATE(YEAR(N17)+{-1;0;1},1,3)-WEEKDAY(DATE(YEAR(N17)+{-1;0;1},1,3))+2))/7)+1,"")</f>
        <v/>
      </c>
      <c r="K17" s="116">
        <f t="shared" si="14"/>
        <v>43010</v>
      </c>
      <c r="L17" s="116">
        <f t="shared" si="15"/>
        <v>43011</v>
      </c>
      <c r="M17" s="116">
        <f t="shared" si="15"/>
        <v>43012</v>
      </c>
      <c r="N17" s="116">
        <f t="shared" si="15"/>
        <v>43013</v>
      </c>
      <c r="O17" s="116">
        <f t="shared" si="15"/>
        <v>43014</v>
      </c>
      <c r="P17" s="116">
        <f t="shared" si="15"/>
        <v>43015</v>
      </c>
      <c r="Q17" s="117">
        <f t="shared" si="15"/>
        <v>43016</v>
      </c>
      <c r="R17" s="88"/>
      <c r="S17" s="115">
        <f>IF(T17&lt;=EOMONTH(T15,0),INT((W17-LOOKUP(W17,DATE(YEAR(W17)+{-1;0;1},1,3)-WEEKDAY(DATE(YEAR(W17)+{-1;0;1},1,3))+2))/7)+1,"")</f>
        <v>44</v>
      </c>
      <c r="T17" s="116">
        <f t="shared" si="16"/>
        <v>43038</v>
      </c>
      <c r="U17" s="116">
        <f t="shared" si="17"/>
        <v>43039</v>
      </c>
      <c r="V17" s="116">
        <f t="shared" si="17"/>
        <v>43040</v>
      </c>
      <c r="W17" s="116">
        <f t="shared" si="17"/>
        <v>43041</v>
      </c>
      <c r="X17" s="116">
        <f t="shared" si="17"/>
        <v>43042</v>
      </c>
      <c r="Y17" s="116">
        <f t="shared" si="17"/>
        <v>43043</v>
      </c>
      <c r="Z17" s="117">
        <f t="shared" si="17"/>
        <v>43044</v>
      </c>
    </row>
    <row r="18" spans="1:26" ht="7.5" hidden="1" customHeight="1">
      <c r="A18" s="93"/>
      <c r="B18" s="88"/>
      <c r="C18" s="88"/>
      <c r="D18" s="88"/>
      <c r="E18" s="88"/>
      <c r="F18" s="88"/>
      <c r="G18" s="88"/>
      <c r="H18" s="88"/>
      <c r="I18" s="88"/>
      <c r="J18" s="93"/>
      <c r="K18" s="88"/>
      <c r="L18" s="88"/>
      <c r="M18" s="88"/>
      <c r="N18" s="88"/>
      <c r="O18" s="88"/>
      <c r="P18" s="88"/>
      <c r="Q18" s="88"/>
      <c r="R18" s="88"/>
      <c r="S18" s="93"/>
      <c r="T18" s="88"/>
      <c r="U18" s="88"/>
      <c r="V18" s="88"/>
      <c r="W18" s="88"/>
      <c r="X18" s="88"/>
      <c r="Y18" s="88"/>
      <c r="Z18" s="88"/>
    </row>
    <row r="19" spans="1:26" ht="22.5" customHeight="1">
      <c r="A19" s="176" t="str">
        <f>PROPER(TEXT(B22,"MMMM"))&amp;" "&amp;YEAR(B22)</f>
        <v>Novembre 2017</v>
      </c>
      <c r="B19" s="177"/>
      <c r="C19" s="177"/>
      <c r="D19" s="177"/>
      <c r="E19" s="177"/>
      <c r="F19" s="177"/>
      <c r="G19" s="177"/>
      <c r="H19" s="178"/>
      <c r="I19" s="88"/>
      <c r="J19" s="176" t="str">
        <f>PROPER(TEXT(K22,"MMMM"))&amp;" "&amp;YEAR(K22)</f>
        <v>Décembre 2017</v>
      </c>
      <c r="K19" s="177"/>
      <c r="L19" s="177"/>
      <c r="M19" s="177"/>
      <c r="N19" s="177"/>
      <c r="O19" s="177"/>
      <c r="P19" s="177"/>
      <c r="Q19" s="178"/>
      <c r="R19" s="88"/>
      <c r="S19" s="176" t="str">
        <f>PROPER(TEXT(T22,"MMMM"))&amp;" "&amp;YEAR(T22)</f>
        <v>Janvier 2018</v>
      </c>
      <c r="T19" s="177"/>
      <c r="U19" s="177"/>
      <c r="V19" s="177"/>
      <c r="W19" s="177"/>
      <c r="X19" s="177"/>
      <c r="Y19" s="177"/>
      <c r="Z19" s="178"/>
    </row>
    <row r="20" spans="1:26" ht="18.75" customHeight="1">
      <c r="A20" s="112" t="s">
        <v>72</v>
      </c>
      <c r="B20" s="89" t="s">
        <v>13</v>
      </c>
      <c r="C20" s="89" t="s">
        <v>14</v>
      </c>
      <c r="D20" s="89" t="s">
        <v>15</v>
      </c>
      <c r="E20" s="89" t="s">
        <v>16</v>
      </c>
      <c r="F20" s="89" t="s">
        <v>17</v>
      </c>
      <c r="G20" s="89" t="s">
        <v>18</v>
      </c>
      <c r="H20" s="113" t="s">
        <v>19</v>
      </c>
      <c r="I20" s="90"/>
      <c r="J20" s="112" t="s">
        <v>72</v>
      </c>
      <c r="K20" s="89" t="s">
        <v>13</v>
      </c>
      <c r="L20" s="89" t="s">
        <v>14</v>
      </c>
      <c r="M20" s="89" t="s">
        <v>15</v>
      </c>
      <c r="N20" s="89" t="s">
        <v>16</v>
      </c>
      <c r="O20" s="89" t="s">
        <v>17</v>
      </c>
      <c r="P20" s="89" t="s">
        <v>18</v>
      </c>
      <c r="Q20" s="113" t="s">
        <v>19</v>
      </c>
      <c r="R20" s="88"/>
      <c r="S20" s="112" t="s">
        <v>72</v>
      </c>
      <c r="T20" s="89" t="s">
        <v>13</v>
      </c>
      <c r="U20" s="89" t="s">
        <v>14</v>
      </c>
      <c r="V20" s="89" t="s">
        <v>15</v>
      </c>
      <c r="W20" s="89" t="s">
        <v>16</v>
      </c>
      <c r="X20" s="89" t="s">
        <v>17</v>
      </c>
      <c r="Y20" s="89" t="s">
        <v>18</v>
      </c>
      <c r="Z20" s="113" t="s">
        <v>19</v>
      </c>
    </row>
    <row r="21" spans="1:26" ht="52.5" customHeight="1">
      <c r="A21" s="112">
        <f>INT((E21-LOOKUP(E21,DATE(YEAR(E21)+{-1;0;1},1,3)-WEEKDAY(DATE(YEAR(E21)+{-1;0;1},1,3))+2))/7)+1</f>
        <v>44</v>
      </c>
      <c r="B21" s="91">
        <f>IF(DAY(DATE(An,MONTH(1&amp;Premier_mois)+6,7)-MOD(DATE(An,MONTH(1&amp;Premier_mois)+6,7)-2,7))&gt;1,DATE(An,MONTH(1&amp;Premier_mois)+6,7)-MOD(DATE(An,MONTH(1&amp;Premier_mois)+6,7)-2,7)-7,DATE(An,MONTH(1&amp;Premier_mois)+6,7)-MOD(DATE(An,MONTH(1&amp;Premier_mois)+6,7)-2,7))</f>
        <v>43038</v>
      </c>
      <c r="C21" s="91">
        <f>B21+1</f>
        <v>43039</v>
      </c>
      <c r="D21" s="91">
        <f t="shared" ref="D21:H22" si="18">C21+1</f>
        <v>43040</v>
      </c>
      <c r="E21" s="91">
        <f t="shared" si="18"/>
        <v>43041</v>
      </c>
      <c r="F21" s="91">
        <f t="shared" si="18"/>
        <v>43042</v>
      </c>
      <c r="G21" s="91">
        <f t="shared" si="18"/>
        <v>43043</v>
      </c>
      <c r="H21" s="114">
        <f t="shared" si="18"/>
        <v>43044</v>
      </c>
      <c r="I21" s="90"/>
      <c r="J21" s="112">
        <f>INT((N21-LOOKUP(N21,DATE(YEAR(N21)+{-1;0;1},1,3)-WEEKDAY(DATE(YEAR(N21)+{-1;0;1},1,3))+2))/7)+1</f>
        <v>48</v>
      </c>
      <c r="K21" s="91">
        <f>IF(DAY(DATE(An,MONTH(1&amp;Premier_mois)+7,7)-MOD(DATE(An,MONTH(1&amp;Premier_mois)+7,7)-2,7))&gt;1,DATE(An,MONTH(1&amp;Premier_mois)+7,7)-MOD(DATE(An,MONTH(1&amp;Premier_mois)+7,7)-2,7)-7,DATE(An,MONTH(1&amp;Premier_mois)+7,7)-MOD(DATE(An,MONTH(1&amp;Premier_mois)+7,7)-2,7))</f>
        <v>43066</v>
      </c>
      <c r="L21" s="91">
        <f>K21+1</f>
        <v>43067</v>
      </c>
      <c r="M21" s="91">
        <f t="shared" ref="M21:Q22" si="19">L21+1</f>
        <v>43068</v>
      </c>
      <c r="N21" s="91">
        <f t="shared" si="19"/>
        <v>43069</v>
      </c>
      <c r="O21" s="91">
        <f t="shared" si="19"/>
        <v>43070</v>
      </c>
      <c r="P21" s="91">
        <f t="shared" si="19"/>
        <v>43071</v>
      </c>
      <c r="Q21" s="114">
        <f t="shared" si="19"/>
        <v>43072</v>
      </c>
      <c r="R21" s="88"/>
      <c r="S21" s="112">
        <f>INT((W21-LOOKUP(W21,DATE(YEAR(W21)+{-1;0;1},1,3)-WEEKDAY(DATE(YEAR(W21)+{-1;0;1},1,3))+2))/7)+1</f>
        <v>1</v>
      </c>
      <c r="T21" s="91">
        <f>IF(DAY(DATE(An,MONTH(1&amp;Premier_mois)+8,7)-MOD(DATE(An,MONTH(1&amp;Premier_mois)+8,7)-2,7))&gt;1,DATE(An,MONTH(1&amp;Premier_mois)+8,7)-MOD(DATE(An,MONTH(1&amp;Premier_mois)+8,7)-2,7)-7,DATE(An,MONTH(1&amp;Premier_mois)+8,7)-MOD(DATE(An,MONTH(1&amp;Premier_mois)+8,7)-2,7))</f>
        <v>43101</v>
      </c>
      <c r="U21" s="91">
        <f>T21+1</f>
        <v>43102</v>
      </c>
      <c r="V21" s="91">
        <f t="shared" ref="V21:Z22" si="20">U21+1</f>
        <v>43103</v>
      </c>
      <c r="W21" s="91">
        <f t="shared" si="20"/>
        <v>43104</v>
      </c>
      <c r="X21" s="91">
        <f t="shared" si="20"/>
        <v>43105</v>
      </c>
      <c r="Y21" s="91">
        <f t="shared" si="20"/>
        <v>43106</v>
      </c>
      <c r="Z21" s="114">
        <f t="shared" si="20"/>
        <v>43107</v>
      </c>
    </row>
    <row r="22" spans="1:26" ht="52.5" customHeight="1">
      <c r="A22" s="112">
        <f>INT((E22-LOOKUP(E22,DATE(YEAR(E22)+{-1;0;1},1,3)-WEEKDAY(DATE(YEAR(E22)+{-1;0;1},1,3))+2))/7)+1</f>
        <v>45</v>
      </c>
      <c r="B22" s="92">
        <f>H21+1</f>
        <v>43045</v>
      </c>
      <c r="C22" s="92">
        <f>B22+1</f>
        <v>43046</v>
      </c>
      <c r="D22" s="92">
        <f t="shared" si="18"/>
        <v>43047</v>
      </c>
      <c r="E22" s="92">
        <f t="shared" si="18"/>
        <v>43048</v>
      </c>
      <c r="F22" s="92">
        <f t="shared" si="18"/>
        <v>43049</v>
      </c>
      <c r="G22" s="92">
        <f t="shared" si="18"/>
        <v>43050</v>
      </c>
      <c r="H22" s="114">
        <f t="shared" si="18"/>
        <v>43051</v>
      </c>
      <c r="I22" s="90"/>
      <c r="J22" s="112">
        <f>INT((N22-LOOKUP(N22,DATE(YEAR(N22)+{-1;0;1},1,3)-WEEKDAY(DATE(YEAR(N22)+{-1;0;1},1,3))+2))/7)+1</f>
        <v>49</v>
      </c>
      <c r="K22" s="92">
        <f>Q21+1</f>
        <v>43073</v>
      </c>
      <c r="L22" s="92">
        <f>K22+1</f>
        <v>43074</v>
      </c>
      <c r="M22" s="92">
        <f t="shared" si="19"/>
        <v>43075</v>
      </c>
      <c r="N22" s="92">
        <f t="shared" si="19"/>
        <v>43076</v>
      </c>
      <c r="O22" s="92">
        <f t="shared" si="19"/>
        <v>43077</v>
      </c>
      <c r="P22" s="92">
        <f t="shared" si="19"/>
        <v>43078</v>
      </c>
      <c r="Q22" s="114">
        <f t="shared" si="19"/>
        <v>43079</v>
      </c>
      <c r="R22" s="88"/>
      <c r="S22" s="112">
        <f>INT((W22-LOOKUP(W22,DATE(YEAR(W22)+{-1;0;1},1,3)-WEEKDAY(DATE(YEAR(W22)+{-1;0;1},1,3))+2))/7)+1</f>
        <v>2</v>
      </c>
      <c r="T22" s="92">
        <f>Z21+1</f>
        <v>43108</v>
      </c>
      <c r="U22" s="92">
        <f>T22+1</f>
        <v>43109</v>
      </c>
      <c r="V22" s="92">
        <f t="shared" si="20"/>
        <v>43110</v>
      </c>
      <c r="W22" s="92">
        <f t="shared" si="20"/>
        <v>43111</v>
      </c>
      <c r="X22" s="92">
        <f t="shared" si="20"/>
        <v>43112</v>
      </c>
      <c r="Y22" s="92">
        <f t="shared" si="20"/>
        <v>43113</v>
      </c>
      <c r="Z22" s="114">
        <f t="shared" si="20"/>
        <v>43114</v>
      </c>
    </row>
    <row r="23" spans="1:26" ht="52.5" customHeight="1">
      <c r="A23" s="112">
        <f>INT((E23-LOOKUP(E23,DATE(YEAR(E23)+{-1;0;1},1,3)-WEEKDAY(DATE(YEAR(E23)+{-1;0;1},1,3))+2))/7)+1</f>
        <v>46</v>
      </c>
      <c r="B23" s="92">
        <f t="shared" ref="B23:B26" si="21">H22+1</f>
        <v>43052</v>
      </c>
      <c r="C23" s="92">
        <f t="shared" ref="C23:H26" si="22">B23+1</f>
        <v>43053</v>
      </c>
      <c r="D23" s="92">
        <f t="shared" si="22"/>
        <v>43054</v>
      </c>
      <c r="E23" s="92">
        <f t="shared" si="22"/>
        <v>43055</v>
      </c>
      <c r="F23" s="92">
        <f t="shared" si="22"/>
        <v>43056</v>
      </c>
      <c r="G23" s="92">
        <f t="shared" si="22"/>
        <v>43057</v>
      </c>
      <c r="H23" s="114">
        <f t="shared" si="22"/>
        <v>43058</v>
      </c>
      <c r="I23" s="90"/>
      <c r="J23" s="112">
        <f>INT((N23-LOOKUP(N23,DATE(YEAR(N23)+{-1;0;1},1,3)-WEEKDAY(DATE(YEAR(N23)+{-1;0;1},1,3))+2))/7)+1</f>
        <v>50</v>
      </c>
      <c r="K23" s="92">
        <f t="shared" ref="K23:K26" si="23">Q22+1</f>
        <v>43080</v>
      </c>
      <c r="L23" s="92">
        <f t="shared" ref="L23:Q26" si="24">K23+1</f>
        <v>43081</v>
      </c>
      <c r="M23" s="92">
        <f t="shared" si="24"/>
        <v>43082</v>
      </c>
      <c r="N23" s="92">
        <f t="shared" si="24"/>
        <v>43083</v>
      </c>
      <c r="O23" s="92">
        <f t="shared" si="24"/>
        <v>43084</v>
      </c>
      <c r="P23" s="92">
        <f t="shared" si="24"/>
        <v>43085</v>
      </c>
      <c r="Q23" s="114">
        <f t="shared" si="24"/>
        <v>43086</v>
      </c>
      <c r="R23" s="88"/>
      <c r="S23" s="112">
        <f>INT((W23-LOOKUP(W23,DATE(YEAR(W23)+{-1;0;1},1,3)-WEEKDAY(DATE(YEAR(W23)+{-1;0;1},1,3))+2))/7)+1</f>
        <v>3</v>
      </c>
      <c r="T23" s="92">
        <f t="shared" ref="T23:T26" si="25">Z22+1</f>
        <v>43115</v>
      </c>
      <c r="U23" s="92">
        <f t="shared" ref="U23:Z26" si="26">T23+1</f>
        <v>43116</v>
      </c>
      <c r="V23" s="92">
        <f t="shared" si="26"/>
        <v>43117</v>
      </c>
      <c r="W23" s="92">
        <f t="shared" si="26"/>
        <v>43118</v>
      </c>
      <c r="X23" s="92">
        <f t="shared" si="26"/>
        <v>43119</v>
      </c>
      <c r="Y23" s="92">
        <f t="shared" si="26"/>
        <v>43120</v>
      </c>
      <c r="Z23" s="114">
        <f t="shared" si="26"/>
        <v>43121</v>
      </c>
    </row>
    <row r="24" spans="1:26" ht="52.5" customHeight="1">
      <c r="A24" s="112">
        <f>INT((E24-LOOKUP(E24,DATE(YEAR(E24)+{-1;0;1},1,3)-WEEKDAY(DATE(YEAR(E24)+{-1;0;1},1,3))+2))/7)+1</f>
        <v>47</v>
      </c>
      <c r="B24" s="92">
        <f t="shared" si="21"/>
        <v>43059</v>
      </c>
      <c r="C24" s="92">
        <f t="shared" si="22"/>
        <v>43060</v>
      </c>
      <c r="D24" s="92">
        <f t="shared" si="22"/>
        <v>43061</v>
      </c>
      <c r="E24" s="92">
        <f t="shared" si="22"/>
        <v>43062</v>
      </c>
      <c r="F24" s="92">
        <f t="shared" si="22"/>
        <v>43063</v>
      </c>
      <c r="G24" s="92">
        <f t="shared" si="22"/>
        <v>43064</v>
      </c>
      <c r="H24" s="114">
        <f t="shared" si="22"/>
        <v>43065</v>
      </c>
      <c r="I24" s="90"/>
      <c r="J24" s="112">
        <f>INT((N24-LOOKUP(N24,DATE(YEAR(N24)+{-1;0;1},1,3)-WEEKDAY(DATE(YEAR(N24)+{-1;0;1},1,3))+2))/7)+1</f>
        <v>51</v>
      </c>
      <c r="K24" s="92">
        <f t="shared" si="23"/>
        <v>43087</v>
      </c>
      <c r="L24" s="92">
        <f t="shared" si="24"/>
        <v>43088</v>
      </c>
      <c r="M24" s="92">
        <f t="shared" si="24"/>
        <v>43089</v>
      </c>
      <c r="N24" s="92">
        <f t="shared" si="24"/>
        <v>43090</v>
      </c>
      <c r="O24" s="92">
        <f t="shared" si="24"/>
        <v>43091</v>
      </c>
      <c r="P24" s="92">
        <f t="shared" si="24"/>
        <v>43092</v>
      </c>
      <c r="Q24" s="114">
        <f t="shared" si="24"/>
        <v>43093</v>
      </c>
      <c r="R24" s="88"/>
      <c r="S24" s="112">
        <f>INT((W24-LOOKUP(W24,DATE(YEAR(W24)+{-1;0;1},1,3)-WEEKDAY(DATE(YEAR(W24)+{-1;0;1},1,3))+2))/7)+1</f>
        <v>4</v>
      </c>
      <c r="T24" s="92">
        <f t="shared" si="25"/>
        <v>43122</v>
      </c>
      <c r="U24" s="92">
        <f t="shared" si="26"/>
        <v>43123</v>
      </c>
      <c r="V24" s="92">
        <f t="shared" si="26"/>
        <v>43124</v>
      </c>
      <c r="W24" s="92">
        <f t="shared" si="26"/>
        <v>43125</v>
      </c>
      <c r="X24" s="92">
        <f t="shared" si="26"/>
        <v>43126</v>
      </c>
      <c r="Y24" s="92">
        <f t="shared" si="26"/>
        <v>43127</v>
      </c>
      <c r="Z24" s="114">
        <f t="shared" si="26"/>
        <v>43128</v>
      </c>
    </row>
    <row r="25" spans="1:26" ht="52.5" customHeight="1">
      <c r="A25" s="112">
        <f>IF(B25&lt;=EOMONTH(B23,0),INT((E25-LOOKUP(E25,DATE(YEAR(E25)+{-1;0;1},1,3)-WEEKDAY(DATE(YEAR(E25)+{-1;0;1},1,3))+2))/7)+1,"")</f>
        <v>48</v>
      </c>
      <c r="B25" s="92">
        <f t="shared" si="21"/>
        <v>43066</v>
      </c>
      <c r="C25" s="92">
        <f t="shared" si="22"/>
        <v>43067</v>
      </c>
      <c r="D25" s="92">
        <f t="shared" si="22"/>
        <v>43068</v>
      </c>
      <c r="E25" s="92">
        <f t="shared" si="22"/>
        <v>43069</v>
      </c>
      <c r="F25" s="92">
        <f t="shared" si="22"/>
        <v>43070</v>
      </c>
      <c r="G25" s="92">
        <f t="shared" si="22"/>
        <v>43071</v>
      </c>
      <c r="H25" s="114">
        <f t="shared" si="22"/>
        <v>43072</v>
      </c>
      <c r="I25" s="90"/>
      <c r="J25" s="112">
        <f>IF(K25&lt;=EOMONTH(K23,0),INT((N25-LOOKUP(N25,DATE(YEAR(N25)+{-1;0;1},1,3)-WEEKDAY(DATE(YEAR(N25)+{-1;0;1},1,3))+2))/7)+1,"")</f>
        <v>52</v>
      </c>
      <c r="K25" s="92">
        <f t="shared" si="23"/>
        <v>43094</v>
      </c>
      <c r="L25" s="92">
        <f t="shared" si="24"/>
        <v>43095</v>
      </c>
      <c r="M25" s="92">
        <f t="shared" si="24"/>
        <v>43096</v>
      </c>
      <c r="N25" s="92">
        <f t="shared" si="24"/>
        <v>43097</v>
      </c>
      <c r="O25" s="92">
        <f t="shared" si="24"/>
        <v>43098</v>
      </c>
      <c r="P25" s="92">
        <f t="shared" si="24"/>
        <v>43099</v>
      </c>
      <c r="Q25" s="114">
        <f t="shared" si="24"/>
        <v>43100</v>
      </c>
      <c r="R25" s="88"/>
      <c r="S25" s="112">
        <f>IF(T25&lt;=EOMONTH(T23,0),INT((W25-LOOKUP(W25,DATE(YEAR(W25)+{-1;0;1},1,3)-WEEKDAY(DATE(YEAR(W25)+{-1;0;1},1,3))+2))/7)+1,"")</f>
        <v>5</v>
      </c>
      <c r="T25" s="92">
        <f t="shared" si="25"/>
        <v>43129</v>
      </c>
      <c r="U25" s="92">
        <f t="shared" si="26"/>
        <v>43130</v>
      </c>
      <c r="V25" s="92">
        <f t="shared" si="26"/>
        <v>43131</v>
      </c>
      <c r="W25" s="92">
        <f t="shared" si="26"/>
        <v>43132</v>
      </c>
      <c r="X25" s="92">
        <f t="shared" si="26"/>
        <v>43133</v>
      </c>
      <c r="Y25" s="92">
        <f t="shared" si="26"/>
        <v>43134</v>
      </c>
      <c r="Z25" s="114">
        <f t="shared" si="26"/>
        <v>43135</v>
      </c>
    </row>
    <row r="26" spans="1:26" ht="52.5" customHeight="1" thickBot="1">
      <c r="A26" s="115" t="str">
        <f>IF(B26&lt;=EOMONTH(B24,0),INT((E26-LOOKUP(E26,DATE(YEAR(E26)+{-1;0;1},1,3)-WEEKDAY(DATE(YEAR(E26)+{-1;0;1},1,3))+2))/7)+1,"")</f>
        <v/>
      </c>
      <c r="B26" s="116">
        <f t="shared" si="21"/>
        <v>43073</v>
      </c>
      <c r="C26" s="116">
        <f t="shared" si="22"/>
        <v>43074</v>
      </c>
      <c r="D26" s="116">
        <f t="shared" si="22"/>
        <v>43075</v>
      </c>
      <c r="E26" s="116">
        <f t="shared" si="22"/>
        <v>43076</v>
      </c>
      <c r="F26" s="116">
        <f t="shared" si="22"/>
        <v>43077</v>
      </c>
      <c r="G26" s="116">
        <f t="shared" si="22"/>
        <v>43078</v>
      </c>
      <c r="H26" s="117">
        <f t="shared" si="22"/>
        <v>43079</v>
      </c>
      <c r="I26" s="90"/>
      <c r="J26" s="115" t="str">
        <f>IF(K26&lt;=EOMONTH(K24,0),INT((N26-LOOKUP(N26,DATE(YEAR(N26)+{-1;0;1},1,3)-WEEKDAY(DATE(YEAR(N26)+{-1;0;1},1,3))+2))/7)+1,"")</f>
        <v/>
      </c>
      <c r="K26" s="116">
        <f t="shared" si="23"/>
        <v>43101</v>
      </c>
      <c r="L26" s="116">
        <f t="shared" si="24"/>
        <v>43102</v>
      </c>
      <c r="M26" s="116">
        <f t="shared" si="24"/>
        <v>43103</v>
      </c>
      <c r="N26" s="116">
        <f t="shared" si="24"/>
        <v>43104</v>
      </c>
      <c r="O26" s="116">
        <f t="shared" si="24"/>
        <v>43105</v>
      </c>
      <c r="P26" s="116">
        <f t="shared" si="24"/>
        <v>43106</v>
      </c>
      <c r="Q26" s="117">
        <f t="shared" si="24"/>
        <v>43107</v>
      </c>
      <c r="R26" s="88"/>
      <c r="S26" s="115" t="str">
        <f>IF(T26&lt;=EOMONTH(T24,0),INT((W26-LOOKUP(W26,DATE(YEAR(W26)+{-1;0;1},1,3)-WEEKDAY(DATE(YEAR(W26)+{-1;0;1},1,3))+2))/7)+1,"")</f>
        <v/>
      </c>
      <c r="T26" s="116">
        <f t="shared" si="25"/>
        <v>43136</v>
      </c>
      <c r="U26" s="116">
        <f t="shared" si="26"/>
        <v>43137</v>
      </c>
      <c r="V26" s="116">
        <f t="shared" si="26"/>
        <v>43138</v>
      </c>
      <c r="W26" s="116">
        <f t="shared" si="26"/>
        <v>43139</v>
      </c>
      <c r="X26" s="116">
        <f t="shared" si="26"/>
        <v>43140</v>
      </c>
      <c r="Y26" s="116">
        <f t="shared" si="26"/>
        <v>43141</v>
      </c>
      <c r="Z26" s="117">
        <f t="shared" si="26"/>
        <v>43142</v>
      </c>
    </row>
    <row r="27" spans="1:26" ht="7.5" hidden="1" customHeight="1">
      <c r="A27" s="93"/>
      <c r="B27" s="88"/>
      <c r="C27" s="88"/>
      <c r="D27" s="88"/>
      <c r="E27" s="88"/>
      <c r="F27" s="88"/>
      <c r="G27" s="88"/>
      <c r="H27" s="88"/>
      <c r="I27" s="88"/>
      <c r="J27" s="93"/>
      <c r="K27" s="88"/>
      <c r="L27" s="88"/>
      <c r="M27" s="88"/>
      <c r="N27" s="88"/>
      <c r="O27" s="88"/>
      <c r="P27" s="88"/>
      <c r="Q27" s="88"/>
      <c r="R27" s="88"/>
      <c r="S27" s="93"/>
      <c r="T27" s="88"/>
      <c r="U27" s="88"/>
      <c r="V27" s="88"/>
      <c r="W27" s="88"/>
      <c r="X27" s="88"/>
      <c r="Y27" s="88"/>
      <c r="Z27" s="88"/>
    </row>
    <row r="28" spans="1:26" ht="22.5" customHeight="1">
      <c r="A28" s="176" t="str">
        <f>PROPER(TEXT(B31,"MMMM"))&amp;" "&amp;YEAR(B31)</f>
        <v>Février 2018</v>
      </c>
      <c r="B28" s="177"/>
      <c r="C28" s="177"/>
      <c r="D28" s="177"/>
      <c r="E28" s="177"/>
      <c r="F28" s="177"/>
      <c r="G28" s="177"/>
      <c r="H28" s="178"/>
      <c r="I28" s="88"/>
      <c r="J28" s="176" t="str">
        <f>PROPER(TEXT(K31,"MMMM"))&amp;" "&amp;YEAR(K31)</f>
        <v>Mars 2018</v>
      </c>
      <c r="K28" s="177"/>
      <c r="L28" s="177"/>
      <c r="M28" s="177"/>
      <c r="N28" s="177"/>
      <c r="O28" s="177"/>
      <c r="P28" s="177"/>
      <c r="Q28" s="178"/>
      <c r="R28" s="88"/>
      <c r="S28" s="176" t="str">
        <f>PROPER(TEXT(T31,"MMMM"))&amp;" "&amp;YEAR(T31)</f>
        <v>Avril 2018</v>
      </c>
      <c r="T28" s="177"/>
      <c r="U28" s="177"/>
      <c r="V28" s="177"/>
      <c r="W28" s="177"/>
      <c r="X28" s="177"/>
      <c r="Y28" s="177"/>
      <c r="Z28" s="178"/>
    </row>
    <row r="29" spans="1:26" ht="18.75" customHeight="1">
      <c r="A29" s="112" t="s">
        <v>72</v>
      </c>
      <c r="B29" s="89" t="s">
        <v>13</v>
      </c>
      <c r="C29" s="89" t="s">
        <v>14</v>
      </c>
      <c r="D29" s="89" t="s">
        <v>15</v>
      </c>
      <c r="E29" s="89" t="s">
        <v>16</v>
      </c>
      <c r="F29" s="89" t="s">
        <v>17</v>
      </c>
      <c r="G29" s="89" t="s">
        <v>18</v>
      </c>
      <c r="H29" s="113" t="s">
        <v>19</v>
      </c>
      <c r="I29" s="90"/>
      <c r="J29" s="112" t="s">
        <v>72</v>
      </c>
      <c r="K29" s="89" t="s">
        <v>13</v>
      </c>
      <c r="L29" s="89" t="s">
        <v>14</v>
      </c>
      <c r="M29" s="89" t="s">
        <v>15</v>
      </c>
      <c r="N29" s="89" t="s">
        <v>16</v>
      </c>
      <c r="O29" s="89" t="s">
        <v>17</v>
      </c>
      <c r="P29" s="89" t="s">
        <v>18</v>
      </c>
      <c r="Q29" s="113" t="s">
        <v>19</v>
      </c>
      <c r="R29" s="88"/>
      <c r="S29" s="112" t="s">
        <v>72</v>
      </c>
      <c r="T29" s="89" t="s">
        <v>13</v>
      </c>
      <c r="U29" s="89" t="s">
        <v>14</v>
      </c>
      <c r="V29" s="89" t="s">
        <v>15</v>
      </c>
      <c r="W29" s="89" t="s">
        <v>16</v>
      </c>
      <c r="X29" s="89" t="s">
        <v>17</v>
      </c>
      <c r="Y29" s="89" t="s">
        <v>18</v>
      </c>
      <c r="Z29" s="113" t="s">
        <v>19</v>
      </c>
    </row>
    <row r="30" spans="1:26" ht="52.5" customHeight="1">
      <c r="A30" s="112">
        <f>INT((E30-LOOKUP(E30,DATE(YEAR(E30)+{-1;0;1},1,3)-WEEKDAY(DATE(YEAR(E30)+{-1;0;1},1,3))+2))/7)+1</f>
        <v>5</v>
      </c>
      <c r="B30" s="91">
        <f>IF(DAY(DATE(An,MONTH(1&amp;Premier_mois)+9,7)-MOD(DATE(An,MONTH(1&amp;Premier_mois)+9,7)-2,7))&gt;1,DATE(An,MONTH(1&amp;Premier_mois)+9,7)-MOD(DATE(An,MONTH(1&amp;Premier_mois)+9,7)-2,7)-7,DATE(An,MONTH(1&amp;Premier_mois)+9,7)-MOD(DATE(An,MONTH(1&amp;Premier_mois)+9,7)-2,7))</f>
        <v>43129</v>
      </c>
      <c r="C30" s="91">
        <f>B30+1</f>
        <v>43130</v>
      </c>
      <c r="D30" s="91">
        <f t="shared" ref="D30:H31" si="27">C30+1</f>
        <v>43131</v>
      </c>
      <c r="E30" s="91">
        <f t="shared" si="27"/>
        <v>43132</v>
      </c>
      <c r="F30" s="91">
        <f t="shared" si="27"/>
        <v>43133</v>
      </c>
      <c r="G30" s="91">
        <f t="shared" si="27"/>
        <v>43134</v>
      </c>
      <c r="H30" s="114">
        <f t="shared" si="27"/>
        <v>43135</v>
      </c>
      <c r="I30" s="90"/>
      <c r="J30" s="112">
        <f>INT((N30-LOOKUP(N30,DATE(YEAR(N30)+{-1;0;1},1,3)-WEEKDAY(DATE(YEAR(N30)+{-1;0;1},1,3))+2))/7)+1</f>
        <v>9</v>
      </c>
      <c r="K30" s="91">
        <f>IF(DAY(DATE(An,MONTH(1&amp;Premier_mois)+10,7)-MOD(DATE(An,MONTH(1&amp;Premier_mois)+10,7)-2,7))&gt;1,DATE(An,MONTH(1&amp;Premier_mois)+10,7)-MOD(DATE(An,MONTH(1&amp;Premier_mois)+10,7)-2,7)-7,DATE(An,MONTH(1&amp;Premier_mois)+10,7)-MOD(DATE(An,MONTH(1&amp;Premier_mois)+10,7)-2,7))</f>
        <v>43157</v>
      </c>
      <c r="L30" s="91">
        <f>K30+1</f>
        <v>43158</v>
      </c>
      <c r="M30" s="91">
        <f t="shared" ref="M30:Q31" si="28">L30+1</f>
        <v>43159</v>
      </c>
      <c r="N30" s="91">
        <f t="shared" si="28"/>
        <v>43160</v>
      </c>
      <c r="O30" s="91">
        <f t="shared" si="28"/>
        <v>43161</v>
      </c>
      <c r="P30" s="91">
        <f t="shared" si="28"/>
        <v>43162</v>
      </c>
      <c r="Q30" s="114">
        <f t="shared" si="28"/>
        <v>43163</v>
      </c>
      <c r="R30" s="88"/>
      <c r="S30" s="112">
        <f>INT((W30-LOOKUP(W30,DATE(YEAR(W30)+{-1;0;1},1,3)-WEEKDAY(DATE(YEAR(W30)+{-1;0;1},1,3))+2))/7)+1</f>
        <v>13</v>
      </c>
      <c r="T30" s="91">
        <f>IF(DAY(DATE(An,MONTH(1&amp;Premier_mois)+11,7)-MOD(DATE(An,MONTH(1&amp;Premier_mois)+11,7)-2,7))&gt;1,DATE(An,MONTH(1&amp;Premier_mois)+11,7)-MOD(DATE(An,MONTH(1&amp;Premier_mois)+11,7)-2,7)-7,DATE(An,MONTH(1&amp;Premier_mois)+11,7)-MOD(DATE(An,MONTH(1&amp;Premier_mois)+11,7)-2,7))</f>
        <v>43185</v>
      </c>
      <c r="U30" s="91">
        <f>T30+1</f>
        <v>43186</v>
      </c>
      <c r="V30" s="91">
        <f t="shared" ref="V30:Z31" si="29">U30+1</f>
        <v>43187</v>
      </c>
      <c r="W30" s="91">
        <f t="shared" si="29"/>
        <v>43188</v>
      </c>
      <c r="X30" s="91">
        <f t="shared" si="29"/>
        <v>43189</v>
      </c>
      <c r="Y30" s="91">
        <f t="shared" si="29"/>
        <v>43190</v>
      </c>
      <c r="Z30" s="114">
        <f t="shared" si="29"/>
        <v>43191</v>
      </c>
    </row>
    <row r="31" spans="1:26" ht="52.5" customHeight="1">
      <c r="A31" s="112">
        <f>INT((E31-LOOKUP(E31,DATE(YEAR(E31)+{-1;0;1},1,3)-WEEKDAY(DATE(YEAR(E31)+{-1;0;1},1,3))+2))/7)+1</f>
        <v>6</v>
      </c>
      <c r="B31" s="92">
        <f>H30+1</f>
        <v>43136</v>
      </c>
      <c r="C31" s="92">
        <f>B31+1</f>
        <v>43137</v>
      </c>
      <c r="D31" s="92">
        <f t="shared" si="27"/>
        <v>43138</v>
      </c>
      <c r="E31" s="92">
        <f t="shared" si="27"/>
        <v>43139</v>
      </c>
      <c r="F31" s="92">
        <f t="shared" si="27"/>
        <v>43140</v>
      </c>
      <c r="G31" s="92">
        <f t="shared" si="27"/>
        <v>43141</v>
      </c>
      <c r="H31" s="114">
        <f t="shared" si="27"/>
        <v>43142</v>
      </c>
      <c r="I31" s="90"/>
      <c r="J31" s="112">
        <f>INT((N31-LOOKUP(N31,DATE(YEAR(N31)+{-1;0;1},1,3)-WEEKDAY(DATE(YEAR(N31)+{-1;0;1},1,3))+2))/7)+1</f>
        <v>10</v>
      </c>
      <c r="K31" s="92">
        <f>Q30+1</f>
        <v>43164</v>
      </c>
      <c r="L31" s="92">
        <f>K31+1</f>
        <v>43165</v>
      </c>
      <c r="M31" s="92">
        <f t="shared" si="28"/>
        <v>43166</v>
      </c>
      <c r="N31" s="92">
        <f t="shared" si="28"/>
        <v>43167</v>
      </c>
      <c r="O31" s="92">
        <f t="shared" si="28"/>
        <v>43168</v>
      </c>
      <c r="P31" s="92">
        <f t="shared" si="28"/>
        <v>43169</v>
      </c>
      <c r="Q31" s="114">
        <f t="shared" si="28"/>
        <v>43170</v>
      </c>
      <c r="R31" s="88"/>
      <c r="S31" s="112">
        <f>INT((W31-LOOKUP(W31,DATE(YEAR(W31)+{-1;0;1},1,3)-WEEKDAY(DATE(YEAR(W31)+{-1;0;1},1,3))+2))/7)+1</f>
        <v>14</v>
      </c>
      <c r="T31" s="92">
        <f>Z30+1</f>
        <v>43192</v>
      </c>
      <c r="U31" s="92">
        <f>T31+1</f>
        <v>43193</v>
      </c>
      <c r="V31" s="92">
        <f t="shared" si="29"/>
        <v>43194</v>
      </c>
      <c r="W31" s="92">
        <f t="shared" si="29"/>
        <v>43195</v>
      </c>
      <c r="X31" s="92">
        <f t="shared" si="29"/>
        <v>43196</v>
      </c>
      <c r="Y31" s="92">
        <f t="shared" si="29"/>
        <v>43197</v>
      </c>
      <c r="Z31" s="114">
        <f t="shared" si="29"/>
        <v>43198</v>
      </c>
    </row>
    <row r="32" spans="1:26" ht="52.5" customHeight="1">
      <c r="A32" s="112">
        <f>INT((E32-LOOKUP(E32,DATE(YEAR(E32)+{-1;0;1},1,3)-WEEKDAY(DATE(YEAR(E32)+{-1;0;1},1,3))+2))/7)+1</f>
        <v>7</v>
      </c>
      <c r="B32" s="92">
        <f t="shared" ref="B32:B35" si="30">H31+1</f>
        <v>43143</v>
      </c>
      <c r="C32" s="92">
        <f t="shared" ref="C32:H35" si="31">B32+1</f>
        <v>43144</v>
      </c>
      <c r="D32" s="92">
        <f t="shared" si="31"/>
        <v>43145</v>
      </c>
      <c r="E32" s="92">
        <f t="shared" si="31"/>
        <v>43146</v>
      </c>
      <c r="F32" s="92">
        <f t="shared" si="31"/>
        <v>43147</v>
      </c>
      <c r="G32" s="92">
        <f t="shared" si="31"/>
        <v>43148</v>
      </c>
      <c r="H32" s="114">
        <f t="shared" si="31"/>
        <v>43149</v>
      </c>
      <c r="I32" s="90"/>
      <c r="J32" s="112">
        <f>INT((N32-LOOKUP(N32,DATE(YEAR(N32)+{-1;0;1},1,3)-WEEKDAY(DATE(YEAR(N32)+{-1;0;1},1,3))+2))/7)+1</f>
        <v>11</v>
      </c>
      <c r="K32" s="92">
        <f t="shared" ref="K32:K35" si="32">Q31+1</f>
        <v>43171</v>
      </c>
      <c r="L32" s="92">
        <f t="shared" ref="L32:Q35" si="33">K32+1</f>
        <v>43172</v>
      </c>
      <c r="M32" s="92">
        <f t="shared" si="33"/>
        <v>43173</v>
      </c>
      <c r="N32" s="92">
        <f t="shared" si="33"/>
        <v>43174</v>
      </c>
      <c r="O32" s="92">
        <f t="shared" si="33"/>
        <v>43175</v>
      </c>
      <c r="P32" s="92">
        <f t="shared" si="33"/>
        <v>43176</v>
      </c>
      <c r="Q32" s="114">
        <f t="shared" si="33"/>
        <v>43177</v>
      </c>
      <c r="R32" s="88"/>
      <c r="S32" s="112">
        <f>INT((W32-LOOKUP(W32,DATE(YEAR(W32)+{-1;0;1},1,3)-WEEKDAY(DATE(YEAR(W32)+{-1;0;1},1,3))+2))/7)+1</f>
        <v>15</v>
      </c>
      <c r="T32" s="92">
        <f t="shared" ref="T32:T35" si="34">Z31+1</f>
        <v>43199</v>
      </c>
      <c r="U32" s="92">
        <f t="shared" ref="U32:Z35" si="35">T32+1</f>
        <v>43200</v>
      </c>
      <c r="V32" s="92">
        <f t="shared" si="35"/>
        <v>43201</v>
      </c>
      <c r="W32" s="92">
        <f t="shared" si="35"/>
        <v>43202</v>
      </c>
      <c r="X32" s="92">
        <f t="shared" si="35"/>
        <v>43203</v>
      </c>
      <c r="Y32" s="92">
        <f t="shared" si="35"/>
        <v>43204</v>
      </c>
      <c r="Z32" s="114">
        <f t="shared" si="35"/>
        <v>43205</v>
      </c>
    </row>
    <row r="33" spans="1:26" ht="52.5" customHeight="1">
      <c r="A33" s="112">
        <f>INT((E33-LOOKUP(E33,DATE(YEAR(E33)+{-1;0;1},1,3)-WEEKDAY(DATE(YEAR(E33)+{-1;0;1},1,3))+2))/7)+1</f>
        <v>8</v>
      </c>
      <c r="B33" s="92">
        <f t="shared" si="30"/>
        <v>43150</v>
      </c>
      <c r="C33" s="92">
        <f t="shared" si="31"/>
        <v>43151</v>
      </c>
      <c r="D33" s="92">
        <f t="shared" si="31"/>
        <v>43152</v>
      </c>
      <c r="E33" s="92">
        <f t="shared" si="31"/>
        <v>43153</v>
      </c>
      <c r="F33" s="92">
        <f t="shared" si="31"/>
        <v>43154</v>
      </c>
      <c r="G33" s="92">
        <f t="shared" si="31"/>
        <v>43155</v>
      </c>
      <c r="H33" s="114">
        <f t="shared" si="31"/>
        <v>43156</v>
      </c>
      <c r="I33" s="90"/>
      <c r="J33" s="112">
        <f>INT((N33-LOOKUP(N33,DATE(YEAR(N33)+{-1;0;1},1,3)-WEEKDAY(DATE(YEAR(N33)+{-1;0;1},1,3))+2))/7)+1</f>
        <v>12</v>
      </c>
      <c r="K33" s="92">
        <f t="shared" si="32"/>
        <v>43178</v>
      </c>
      <c r="L33" s="92">
        <f t="shared" si="33"/>
        <v>43179</v>
      </c>
      <c r="M33" s="92">
        <f t="shared" si="33"/>
        <v>43180</v>
      </c>
      <c r="N33" s="92">
        <f t="shared" si="33"/>
        <v>43181</v>
      </c>
      <c r="O33" s="92">
        <f t="shared" si="33"/>
        <v>43182</v>
      </c>
      <c r="P33" s="92">
        <f t="shared" si="33"/>
        <v>43183</v>
      </c>
      <c r="Q33" s="114">
        <f t="shared" si="33"/>
        <v>43184</v>
      </c>
      <c r="R33" s="88"/>
      <c r="S33" s="112">
        <f>INT((W33-LOOKUP(W33,DATE(YEAR(W33)+{-1;0;1},1,3)-WEEKDAY(DATE(YEAR(W33)+{-1;0;1},1,3))+2))/7)+1</f>
        <v>16</v>
      </c>
      <c r="T33" s="92">
        <f t="shared" si="34"/>
        <v>43206</v>
      </c>
      <c r="U33" s="92">
        <f t="shared" si="35"/>
        <v>43207</v>
      </c>
      <c r="V33" s="92">
        <f t="shared" si="35"/>
        <v>43208</v>
      </c>
      <c r="W33" s="92">
        <f t="shared" si="35"/>
        <v>43209</v>
      </c>
      <c r="X33" s="92">
        <f t="shared" si="35"/>
        <v>43210</v>
      </c>
      <c r="Y33" s="92">
        <f t="shared" si="35"/>
        <v>43211</v>
      </c>
      <c r="Z33" s="114">
        <f t="shared" si="35"/>
        <v>43212</v>
      </c>
    </row>
    <row r="34" spans="1:26" ht="52.5" customHeight="1">
      <c r="A34" s="112">
        <f>IF(B34&lt;=EOMONTH(B32,0),INT((E34-LOOKUP(E34,DATE(YEAR(E34)+{-1;0;1},1,3)-WEEKDAY(DATE(YEAR(E34)+{-1;0;1},1,3))+2))/7)+1,"")</f>
        <v>9</v>
      </c>
      <c r="B34" s="92">
        <f t="shared" si="30"/>
        <v>43157</v>
      </c>
      <c r="C34" s="92">
        <f t="shared" si="31"/>
        <v>43158</v>
      </c>
      <c r="D34" s="92">
        <f t="shared" si="31"/>
        <v>43159</v>
      </c>
      <c r="E34" s="92">
        <f t="shared" si="31"/>
        <v>43160</v>
      </c>
      <c r="F34" s="92">
        <f t="shared" si="31"/>
        <v>43161</v>
      </c>
      <c r="G34" s="92">
        <f t="shared" si="31"/>
        <v>43162</v>
      </c>
      <c r="H34" s="114">
        <f t="shared" si="31"/>
        <v>43163</v>
      </c>
      <c r="I34" s="90"/>
      <c r="J34" s="112">
        <f>IF(K34&lt;=EOMONTH(K32,0),INT((N34-LOOKUP(N34,DATE(YEAR(N34)+{-1;0;1},1,3)-WEEKDAY(DATE(YEAR(N34)+{-1;0;1},1,3))+2))/7)+1,"")</f>
        <v>13</v>
      </c>
      <c r="K34" s="92">
        <f t="shared" si="32"/>
        <v>43185</v>
      </c>
      <c r="L34" s="92">
        <f t="shared" si="33"/>
        <v>43186</v>
      </c>
      <c r="M34" s="92">
        <f t="shared" si="33"/>
        <v>43187</v>
      </c>
      <c r="N34" s="92">
        <f t="shared" si="33"/>
        <v>43188</v>
      </c>
      <c r="O34" s="92">
        <f t="shared" si="33"/>
        <v>43189</v>
      </c>
      <c r="P34" s="92">
        <f t="shared" si="33"/>
        <v>43190</v>
      </c>
      <c r="Q34" s="114">
        <f t="shared" si="33"/>
        <v>43191</v>
      </c>
      <c r="R34" s="88"/>
      <c r="S34" s="112">
        <f>IF(T34&lt;=EOMONTH(T32,0),INT((W34-LOOKUP(W34,DATE(YEAR(W34)+{-1;0;1},1,3)-WEEKDAY(DATE(YEAR(W34)+{-1;0;1},1,3))+2))/7)+1,"")</f>
        <v>17</v>
      </c>
      <c r="T34" s="92">
        <f t="shared" si="34"/>
        <v>43213</v>
      </c>
      <c r="U34" s="92">
        <f t="shared" si="35"/>
        <v>43214</v>
      </c>
      <c r="V34" s="92">
        <f t="shared" si="35"/>
        <v>43215</v>
      </c>
      <c r="W34" s="92">
        <f t="shared" si="35"/>
        <v>43216</v>
      </c>
      <c r="X34" s="92">
        <f t="shared" si="35"/>
        <v>43217</v>
      </c>
      <c r="Y34" s="92">
        <f t="shared" si="35"/>
        <v>43218</v>
      </c>
      <c r="Z34" s="114">
        <f t="shared" si="35"/>
        <v>43219</v>
      </c>
    </row>
    <row r="35" spans="1:26" ht="52.5" customHeight="1" thickBot="1">
      <c r="A35" s="115" t="str">
        <f>IF(B35&lt;=EOMONTH(B33,0),INT((E35-LOOKUP(E35,DATE(YEAR(E35)+{-1;0;1},1,3)-WEEKDAY(DATE(YEAR(E35)+{-1;0;1},1,3))+2))/7)+1,"")</f>
        <v/>
      </c>
      <c r="B35" s="116">
        <f t="shared" si="30"/>
        <v>43164</v>
      </c>
      <c r="C35" s="116">
        <f t="shared" si="31"/>
        <v>43165</v>
      </c>
      <c r="D35" s="116">
        <f t="shared" si="31"/>
        <v>43166</v>
      </c>
      <c r="E35" s="116">
        <f t="shared" si="31"/>
        <v>43167</v>
      </c>
      <c r="F35" s="116">
        <f t="shared" si="31"/>
        <v>43168</v>
      </c>
      <c r="G35" s="116">
        <f t="shared" si="31"/>
        <v>43169</v>
      </c>
      <c r="H35" s="117">
        <f t="shared" si="31"/>
        <v>43170</v>
      </c>
      <c r="I35" s="90"/>
      <c r="J35" s="115" t="str">
        <f>IF(K35&lt;=EOMONTH(K33,0),INT((N35-LOOKUP(N35,DATE(YEAR(N35)+{-1;0;1},1,3)-WEEKDAY(DATE(YEAR(N35)+{-1;0;1},1,3))+2))/7)+1,"")</f>
        <v/>
      </c>
      <c r="K35" s="116">
        <f t="shared" si="32"/>
        <v>43192</v>
      </c>
      <c r="L35" s="116">
        <f t="shared" si="33"/>
        <v>43193</v>
      </c>
      <c r="M35" s="116">
        <f t="shared" si="33"/>
        <v>43194</v>
      </c>
      <c r="N35" s="116">
        <f t="shared" si="33"/>
        <v>43195</v>
      </c>
      <c r="O35" s="116">
        <f t="shared" si="33"/>
        <v>43196</v>
      </c>
      <c r="P35" s="116">
        <f t="shared" si="33"/>
        <v>43197</v>
      </c>
      <c r="Q35" s="117">
        <f t="shared" si="33"/>
        <v>43198</v>
      </c>
      <c r="R35" s="88"/>
      <c r="S35" s="115">
        <f>IF(T35&lt;=EOMONTH(T33,0),INT((W35-LOOKUP(W35,DATE(YEAR(W35)+{-1;0;1},1,3)-WEEKDAY(DATE(YEAR(W35)+{-1;0;1},1,3))+2))/7)+1,"")</f>
        <v>18</v>
      </c>
      <c r="T35" s="116">
        <f t="shared" si="34"/>
        <v>43220</v>
      </c>
      <c r="U35" s="116">
        <f t="shared" si="35"/>
        <v>43221</v>
      </c>
      <c r="V35" s="116">
        <f t="shared" si="35"/>
        <v>43222</v>
      </c>
      <c r="W35" s="116">
        <f t="shared" si="35"/>
        <v>43223</v>
      </c>
      <c r="X35" s="116">
        <f t="shared" si="35"/>
        <v>43224</v>
      </c>
      <c r="Y35" s="116">
        <f t="shared" si="35"/>
        <v>43225</v>
      </c>
      <c r="Z35" s="117">
        <f t="shared" si="35"/>
        <v>43226</v>
      </c>
    </row>
  </sheetData>
  <sheetProtection sheet="1" objects="1" scenarios="1"/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conditionalFormatting sqref="B3:G3 K3:P3 T3:Y3 T12:Y12 K12:P12 B12:G12 B21:G21 K21:P21 T21:Y21 T30:Y30 K30:P30 B30:G30">
    <cfRule type="expression" dxfId="34" priority="7">
      <formula>AND(DAY(B3)&gt;DAY(B4))</formula>
    </cfRule>
  </conditionalFormatting>
  <conditionalFormatting sqref="B7:H8 K7:Q8 T7:Z8 T16:Z17 K16:Q17 T25:Z26 K25:Q26 K34:Q35 T34:Z35 B25:H26 B34:H35 B16:H17">
    <cfRule type="expression" dxfId="33" priority="2">
      <formula>AND(DAY(B7)&lt;DAY(B$6))</formula>
    </cfRule>
  </conditionalFormatting>
  <conditionalFormatting sqref="B3:H8 K3:Q8 T3:Z8 T12:Z16 K12:Q17 B12:H17 B21:H26 K21:Q26 T21:Z26 T30:Z35 K30:Q35 B30:H35">
    <cfRule type="expression" dxfId="32" priority="1">
      <formula>AND(B3=TODAY())</formula>
    </cfRule>
    <cfRule type="expression" dxfId="31" priority="6">
      <formula>OR(B3=Fériés)</formula>
    </cfRule>
  </conditionalFormatting>
  <conditionalFormatting sqref="A1 J1 S1 S10 J10 A10 A19 J19 S19 S28 J28 A28">
    <cfRule type="expression" dxfId="30" priority="4">
      <formula>AND(MONTH(B4)/2=INT(MONTH(B4)/2))</formula>
    </cfRule>
    <cfRule type="expression" dxfId="29" priority="5">
      <formula>AND(MONTH(B4)/2&lt;&gt;INT(MONTH(B4)/2))</formula>
    </cfRule>
  </conditionalFormatting>
  <conditionalFormatting sqref="A7:A8 J7:J8 S7:S8 A16:A17 J16:J17 S16:S17 S25:S26 S34:S35 J34:J35 J25:J26 A25:A26 A34:A35">
    <cfRule type="expression" dxfId="28" priority="3">
      <formula>AND(A7="")</formula>
    </cfRule>
  </conditionalFormatting>
  <conditionalFormatting sqref="B3:H8 K3:Q8 T3:Z8 T12:Z17 K12:Q17 B12:H17 B21:H26 K21:Q26 T21:Z26 T30:Z35 K30:Q35 B30:H35">
    <cfRule type="expression" dxfId="27" priority="9">
      <formula>OR(TEXT(WEEKDAY(B3),"JJJJ")=Jours_chômés)</formula>
    </cfRule>
  </conditionalFormatting>
  <printOptions horizontalCentered="1" verticalCentered="1"/>
  <pageMargins left="0" right="0" top="0" bottom="0" header="0" footer="0"/>
  <pageSetup paperSize="9" scale="160" pageOrder="overThenDown" orientation="landscape" horizontalDpi="0" verticalDpi="0" r:id="rId1"/>
  <rowBreaks count="3" manualBreakCount="3">
    <brk id="8" max="16383" man="1"/>
    <brk id="17" max="16383" man="1"/>
    <brk id="26" max="16383" man="1"/>
  </rowBreaks>
  <colBreaks count="2" manualBreakCount="2">
    <brk id="8" max="1048575" man="1"/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F71"/>
  <sheetViews>
    <sheetView showGridLines="0" showRowColHeaders="0" zoomScale="80" zoomScaleNormal="80" workbookViewId="0">
      <selection activeCell="I4" sqref="I4"/>
    </sheetView>
  </sheetViews>
  <sheetFormatPr baseColWidth="10" defaultColWidth="0" defaultRowHeight="15" zeroHeight="1"/>
  <cols>
    <col min="1" max="1" width="11.42578125" style="65" customWidth="1"/>
    <col min="2" max="32" width="7.5703125" style="65" customWidth="1"/>
    <col min="33" max="16384" width="11.42578125" style="65" hidden="1"/>
  </cols>
  <sheetData>
    <row r="1" spans="1:32" ht="15.75" customHeight="1">
      <c r="A1" s="66" t="s">
        <v>73</v>
      </c>
      <c r="B1" s="67" t="str">
        <f>PROPER(TEXT(P3,"MMMM"))&amp;" "&amp;YEAR(P3)</f>
        <v>Mai 2017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70">
        <f>AC3</f>
        <v>42883</v>
      </c>
      <c r="AD1" s="71">
        <f>AD3</f>
        <v>42884</v>
      </c>
      <c r="AE1" s="71">
        <f t="shared" ref="AE1:AF1" si="0">AE3</f>
        <v>42885</v>
      </c>
      <c r="AF1" s="72">
        <f t="shared" si="0"/>
        <v>42886</v>
      </c>
    </row>
    <row r="2" spans="1:32">
      <c r="A2" s="66" t="s">
        <v>72</v>
      </c>
      <c r="B2" s="73">
        <f>INT((B4-LOOKUP(B4,DATE(YEAR(B4)+{-1;0;1},1,3)-WEEKDAY(DATE(YEAR(B4)+{-1;0;1},1,3))+2))/7)+1</f>
        <v>18</v>
      </c>
      <c r="C2" s="74">
        <f>INT((C4-LOOKUP(C4,DATE(YEAR(C4)+{-1;0;1},1,3)-WEEKDAY(DATE(YEAR(C4)+{-1;0;1},1,3))+2))/7)+1</f>
        <v>18</v>
      </c>
      <c r="D2" s="74">
        <f>INT((D4-LOOKUP(D4,DATE(YEAR(D4)+{-1;0;1},1,3)-WEEKDAY(DATE(YEAR(D4)+{-1;0;1},1,3))+2))/7)+1</f>
        <v>18</v>
      </c>
      <c r="E2" s="74">
        <f>INT((E4-LOOKUP(E4,DATE(YEAR(E4)+{-1;0;1},1,3)-WEEKDAY(DATE(YEAR(E4)+{-1;0;1},1,3))+2))/7)+1</f>
        <v>18</v>
      </c>
      <c r="F2" s="74">
        <f>INT((F4-LOOKUP(F4,DATE(YEAR(F4)+{-1;0;1},1,3)-WEEKDAY(DATE(YEAR(F4)+{-1;0;1},1,3))+2))/7)+1</f>
        <v>18</v>
      </c>
      <c r="G2" s="74">
        <f>INT((G4-LOOKUP(G4,DATE(YEAR(G4)+{-1;0;1},1,3)-WEEKDAY(DATE(YEAR(G4)+{-1;0;1},1,3))+2))/7)+1</f>
        <v>18</v>
      </c>
      <c r="H2" s="74">
        <f>INT((H4-LOOKUP(H4,DATE(YEAR(H4)+{-1;0;1},1,3)-WEEKDAY(DATE(YEAR(H4)+{-1;0;1},1,3))+2))/7)+1</f>
        <v>18</v>
      </c>
      <c r="I2" s="74">
        <f>INT((I4-LOOKUP(I4,DATE(YEAR(I4)+{-1;0;1},1,3)-WEEKDAY(DATE(YEAR(I4)+{-1;0;1},1,3))+2))/7)+1</f>
        <v>19</v>
      </c>
      <c r="J2" s="74">
        <f>INT((J4-LOOKUP(J4,DATE(YEAR(J4)+{-1;0;1},1,3)-WEEKDAY(DATE(YEAR(J4)+{-1;0;1},1,3))+2))/7)+1</f>
        <v>19</v>
      </c>
      <c r="K2" s="74">
        <f>INT((K4-LOOKUP(K4,DATE(YEAR(K4)+{-1;0;1},1,3)-WEEKDAY(DATE(YEAR(K4)+{-1;0;1},1,3))+2))/7)+1</f>
        <v>19</v>
      </c>
      <c r="L2" s="74">
        <f>INT((L4-LOOKUP(L4,DATE(YEAR(L4)+{-1;0;1},1,3)-WEEKDAY(DATE(YEAR(L4)+{-1;0;1},1,3))+2))/7)+1</f>
        <v>19</v>
      </c>
      <c r="M2" s="74">
        <f>INT((M4-LOOKUP(M4,DATE(YEAR(M4)+{-1;0;1},1,3)-WEEKDAY(DATE(YEAR(M4)+{-1;0;1},1,3))+2))/7)+1</f>
        <v>19</v>
      </c>
      <c r="N2" s="74">
        <f>INT((N4-LOOKUP(N4,DATE(YEAR(N4)+{-1;0;1},1,3)-WEEKDAY(DATE(YEAR(N4)+{-1;0;1},1,3))+2))/7)+1</f>
        <v>19</v>
      </c>
      <c r="O2" s="74">
        <f>INT((O4-LOOKUP(O4,DATE(YEAR(O4)+{-1;0;1},1,3)-WEEKDAY(DATE(YEAR(O4)+{-1;0;1},1,3))+2))/7)+1</f>
        <v>19</v>
      </c>
      <c r="P2" s="74">
        <f>INT((P4-LOOKUP(P4,DATE(YEAR(P4)+{-1;0;1},1,3)-WEEKDAY(DATE(YEAR(P4)+{-1;0;1},1,3))+2))/7)+1</f>
        <v>20</v>
      </c>
      <c r="Q2" s="74">
        <f>INT((Q4-LOOKUP(Q4,DATE(YEAR(Q4)+{-1;0;1},1,3)-WEEKDAY(DATE(YEAR(Q4)+{-1;0;1},1,3))+2))/7)+1</f>
        <v>20</v>
      </c>
      <c r="R2" s="74">
        <f>INT((R4-LOOKUP(R4,DATE(YEAR(R4)+{-1;0;1},1,3)-WEEKDAY(DATE(YEAR(R4)+{-1;0;1},1,3))+2))/7)+1</f>
        <v>20</v>
      </c>
      <c r="S2" s="74">
        <f>INT((S4-LOOKUP(S4,DATE(YEAR(S4)+{-1;0;1},1,3)-WEEKDAY(DATE(YEAR(S4)+{-1;0;1},1,3))+2))/7)+1</f>
        <v>20</v>
      </c>
      <c r="T2" s="74">
        <f>INT((T4-LOOKUP(T4,DATE(YEAR(T4)+{-1;0;1},1,3)-WEEKDAY(DATE(YEAR(T4)+{-1;0;1},1,3))+2))/7)+1</f>
        <v>20</v>
      </c>
      <c r="U2" s="74">
        <f>INT((U4-LOOKUP(U4,DATE(YEAR(U4)+{-1;0;1},1,3)-WEEKDAY(DATE(YEAR(U4)+{-1;0;1},1,3))+2))/7)+1</f>
        <v>20</v>
      </c>
      <c r="V2" s="74">
        <f>INT((V4-LOOKUP(V4,DATE(YEAR(V4)+{-1;0;1},1,3)-WEEKDAY(DATE(YEAR(V4)+{-1;0;1},1,3))+2))/7)+1</f>
        <v>20</v>
      </c>
      <c r="W2" s="74">
        <f>INT((W4-LOOKUP(W4,DATE(YEAR(W4)+{-1;0;1},1,3)-WEEKDAY(DATE(YEAR(W4)+{-1;0;1},1,3))+2))/7)+1</f>
        <v>21</v>
      </c>
      <c r="X2" s="74">
        <f>INT((X4-LOOKUP(X4,DATE(YEAR(X4)+{-1;0;1},1,3)-WEEKDAY(DATE(YEAR(X4)+{-1;0;1},1,3))+2))/7)+1</f>
        <v>21</v>
      </c>
      <c r="Y2" s="74">
        <f>INT((Y4-LOOKUP(Y4,DATE(YEAR(Y4)+{-1;0;1},1,3)-WEEKDAY(DATE(YEAR(Y4)+{-1;0;1},1,3))+2))/7)+1</f>
        <v>21</v>
      </c>
      <c r="Z2" s="74">
        <f>INT((Z4-LOOKUP(Z4,DATE(YEAR(Z4)+{-1;0;1},1,3)-WEEKDAY(DATE(YEAR(Z4)+{-1;0;1},1,3))+2))/7)+1</f>
        <v>21</v>
      </c>
      <c r="AA2" s="74">
        <f>INT((AA4-LOOKUP(AA4,DATE(YEAR(AA4)+{-1;0;1},1,3)-WEEKDAY(DATE(YEAR(AA4)+{-1;0;1},1,3))+2))/7)+1</f>
        <v>21</v>
      </c>
      <c r="AB2" s="74">
        <f>INT((AB4-LOOKUP(AB4,DATE(YEAR(AB4)+{-1;0;1},1,3)-WEEKDAY(DATE(YEAR(AB4)+{-1;0;1},1,3))+2))/7)+1</f>
        <v>21</v>
      </c>
      <c r="AC2" s="74">
        <f>INT((AC4-LOOKUP(AC4,DATE(YEAR(AC4)+{-1;0;1},1,3)-WEEKDAY(DATE(YEAR(AC4)+{-1;0;1},1,3))+2))/7)+1</f>
        <v>21</v>
      </c>
      <c r="AD2" s="74">
        <f>IFERROR(INT((AD4-LOOKUP(AD4,DATE(YEAR(AD4)+{-1;0;1},1,3)-WEEKDAY(DATE(YEAR(AD4)+{-1;0;1},1,3))+2))/7)+1,"")</f>
        <v>22</v>
      </c>
      <c r="AE2" s="74">
        <f>IFERROR(INT((AE4-LOOKUP(AE4,DATE(YEAR(AE4)+{-1;0;1},1,3)-WEEKDAY(DATE(YEAR(AE4)+{-1;0;1},1,3))+2))/7)+1,"")</f>
        <v>22</v>
      </c>
      <c r="AF2" s="75">
        <f>IFERROR(INT((AF4-LOOKUP(AF4,DATE(YEAR(AF4)+{-1;0;1},1,3)-WEEKDAY(DATE(YEAR(AF4)+{-1;0;1},1,3))+2))/7)+1,"")</f>
        <v>22</v>
      </c>
    </row>
    <row r="3" spans="1:32">
      <c r="A3" s="66" t="s">
        <v>74</v>
      </c>
      <c r="B3" s="76">
        <f>DATE(An,MONTH(1&amp;Premier_mois),1)</f>
        <v>42856</v>
      </c>
      <c r="C3" s="77">
        <f>B3+1</f>
        <v>42857</v>
      </c>
      <c r="D3" s="77">
        <f t="shared" ref="D3:AC3" si="1">C3+1</f>
        <v>42858</v>
      </c>
      <c r="E3" s="77">
        <f t="shared" si="1"/>
        <v>42859</v>
      </c>
      <c r="F3" s="77">
        <f t="shared" si="1"/>
        <v>42860</v>
      </c>
      <c r="G3" s="77">
        <f t="shared" si="1"/>
        <v>42861</v>
      </c>
      <c r="H3" s="77">
        <f t="shared" si="1"/>
        <v>42862</v>
      </c>
      <c r="I3" s="77">
        <f t="shared" si="1"/>
        <v>42863</v>
      </c>
      <c r="J3" s="77">
        <f t="shared" si="1"/>
        <v>42864</v>
      </c>
      <c r="K3" s="77">
        <f t="shared" si="1"/>
        <v>42865</v>
      </c>
      <c r="L3" s="77">
        <f t="shared" si="1"/>
        <v>42866</v>
      </c>
      <c r="M3" s="77">
        <f t="shared" si="1"/>
        <v>42867</v>
      </c>
      <c r="N3" s="77">
        <f t="shared" si="1"/>
        <v>42868</v>
      </c>
      <c r="O3" s="77">
        <f t="shared" si="1"/>
        <v>42869</v>
      </c>
      <c r="P3" s="77">
        <f t="shared" si="1"/>
        <v>42870</v>
      </c>
      <c r="Q3" s="77">
        <f t="shared" si="1"/>
        <v>42871</v>
      </c>
      <c r="R3" s="77">
        <f t="shared" si="1"/>
        <v>42872</v>
      </c>
      <c r="S3" s="77">
        <f t="shared" si="1"/>
        <v>42873</v>
      </c>
      <c r="T3" s="77">
        <f t="shared" si="1"/>
        <v>42874</v>
      </c>
      <c r="U3" s="77">
        <f t="shared" si="1"/>
        <v>42875</v>
      </c>
      <c r="V3" s="77">
        <f t="shared" si="1"/>
        <v>42876</v>
      </c>
      <c r="W3" s="77">
        <f t="shared" si="1"/>
        <v>42877</v>
      </c>
      <c r="X3" s="77">
        <f t="shared" si="1"/>
        <v>42878</v>
      </c>
      <c r="Y3" s="77">
        <f t="shared" si="1"/>
        <v>42879</v>
      </c>
      <c r="Z3" s="77">
        <f t="shared" si="1"/>
        <v>42880</v>
      </c>
      <c r="AA3" s="77">
        <f t="shared" si="1"/>
        <v>42881</v>
      </c>
      <c r="AB3" s="77">
        <f t="shared" si="1"/>
        <v>42882</v>
      </c>
      <c r="AC3" s="78">
        <f t="shared" si="1"/>
        <v>42883</v>
      </c>
      <c r="AD3" s="76">
        <f>IFERROR(IF(AC3=EOMONTH(B3,0),"",AC3+1),"")</f>
        <v>42884</v>
      </c>
      <c r="AE3" s="76">
        <f t="shared" ref="AE3:AF3" si="2">IFERROR(IF(AD3=EOMONTH(C3,0),"",AD3+1),"")</f>
        <v>42885</v>
      </c>
      <c r="AF3" s="76">
        <f t="shared" si="2"/>
        <v>42886</v>
      </c>
    </row>
    <row r="4" spans="1:32">
      <c r="A4" s="66" t="s">
        <v>75</v>
      </c>
      <c r="B4" s="79">
        <f>B3</f>
        <v>42856</v>
      </c>
      <c r="C4" s="79">
        <f t="shared" ref="C4:AF4" si="3">C3</f>
        <v>42857</v>
      </c>
      <c r="D4" s="79">
        <f t="shared" si="3"/>
        <v>42858</v>
      </c>
      <c r="E4" s="79">
        <f t="shared" si="3"/>
        <v>42859</v>
      </c>
      <c r="F4" s="79">
        <f t="shared" si="3"/>
        <v>42860</v>
      </c>
      <c r="G4" s="79">
        <f t="shared" si="3"/>
        <v>42861</v>
      </c>
      <c r="H4" s="79">
        <f t="shared" si="3"/>
        <v>42862</v>
      </c>
      <c r="I4" s="79">
        <f t="shared" si="3"/>
        <v>42863</v>
      </c>
      <c r="J4" s="79">
        <f t="shared" si="3"/>
        <v>42864</v>
      </c>
      <c r="K4" s="79">
        <f t="shared" si="3"/>
        <v>42865</v>
      </c>
      <c r="L4" s="79">
        <f t="shared" si="3"/>
        <v>42866</v>
      </c>
      <c r="M4" s="79">
        <f t="shared" si="3"/>
        <v>42867</v>
      </c>
      <c r="N4" s="79">
        <f t="shared" si="3"/>
        <v>42868</v>
      </c>
      <c r="O4" s="79">
        <f t="shared" si="3"/>
        <v>42869</v>
      </c>
      <c r="P4" s="79">
        <f t="shared" si="3"/>
        <v>42870</v>
      </c>
      <c r="Q4" s="79">
        <f t="shared" si="3"/>
        <v>42871</v>
      </c>
      <c r="R4" s="79">
        <f t="shared" si="3"/>
        <v>42872</v>
      </c>
      <c r="S4" s="79">
        <f t="shared" si="3"/>
        <v>42873</v>
      </c>
      <c r="T4" s="79">
        <f t="shared" si="3"/>
        <v>42874</v>
      </c>
      <c r="U4" s="79">
        <f t="shared" si="3"/>
        <v>42875</v>
      </c>
      <c r="V4" s="79">
        <f t="shared" si="3"/>
        <v>42876</v>
      </c>
      <c r="W4" s="79">
        <f t="shared" si="3"/>
        <v>42877</v>
      </c>
      <c r="X4" s="79">
        <f t="shared" si="3"/>
        <v>42878</v>
      </c>
      <c r="Y4" s="79">
        <f t="shared" si="3"/>
        <v>42879</v>
      </c>
      <c r="Z4" s="79">
        <f t="shared" si="3"/>
        <v>42880</v>
      </c>
      <c r="AA4" s="79">
        <f t="shared" si="3"/>
        <v>42881</v>
      </c>
      <c r="AB4" s="79">
        <f t="shared" si="3"/>
        <v>42882</v>
      </c>
      <c r="AC4" s="80">
        <f t="shared" si="3"/>
        <v>42883</v>
      </c>
      <c r="AD4" s="79">
        <f t="shared" si="3"/>
        <v>42884</v>
      </c>
      <c r="AE4" s="79">
        <f t="shared" si="3"/>
        <v>42885</v>
      </c>
      <c r="AF4" s="79">
        <f t="shared" si="3"/>
        <v>42886</v>
      </c>
    </row>
    <row r="5" spans="1:32" ht="15" customHeight="1">
      <c r="A5" s="66" t="s">
        <v>76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2">
        <f>AC3</f>
        <v>42883</v>
      </c>
      <c r="AD5" s="83">
        <f>AD3</f>
        <v>42884</v>
      </c>
      <c r="AE5" s="83">
        <f t="shared" ref="AE5:AF5" si="4">AE3</f>
        <v>42885</v>
      </c>
      <c r="AF5" s="83">
        <f t="shared" si="4"/>
        <v>42886</v>
      </c>
    </row>
    <row r="6" spans="1:32" ht="7.5" customHeight="1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</row>
    <row r="7" spans="1:32" ht="15.75">
      <c r="A7" s="66" t="s">
        <v>73</v>
      </c>
      <c r="B7" s="67" t="str">
        <f>PROPER(TEXT(P9,"MMMM"))&amp;" "&amp;YEAR(P9)</f>
        <v>Juin 2017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9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70">
        <f>AC9</f>
        <v>42914</v>
      </c>
      <c r="AD7" s="71">
        <f>AD9</f>
        <v>42915</v>
      </c>
      <c r="AE7" s="71">
        <f t="shared" ref="AE7:AF7" si="5">AE9</f>
        <v>42916</v>
      </c>
      <c r="AF7" s="72" t="str">
        <f t="shared" si="5"/>
        <v/>
      </c>
    </row>
    <row r="8" spans="1:32">
      <c r="A8" s="66" t="s">
        <v>72</v>
      </c>
      <c r="B8" s="73">
        <f>INT((B10-LOOKUP(B10,DATE(YEAR(B10)+{-1;0;1},1,3)-WEEKDAY(DATE(YEAR(B10)+{-1;0;1},1,3))+2))/7)+1</f>
        <v>22</v>
      </c>
      <c r="C8" s="74">
        <f>INT((C10-LOOKUP(C10,DATE(YEAR(C10)+{-1;0;1},1,3)-WEEKDAY(DATE(YEAR(C10)+{-1;0;1},1,3))+2))/7)+1</f>
        <v>22</v>
      </c>
      <c r="D8" s="74">
        <f>INT((D10-LOOKUP(D10,DATE(YEAR(D10)+{-1;0;1},1,3)-WEEKDAY(DATE(YEAR(D10)+{-1;0;1},1,3))+2))/7)+1</f>
        <v>22</v>
      </c>
      <c r="E8" s="74">
        <f>INT((E10-LOOKUP(E10,DATE(YEAR(E10)+{-1;0;1},1,3)-WEEKDAY(DATE(YEAR(E10)+{-1;0;1},1,3))+2))/7)+1</f>
        <v>22</v>
      </c>
      <c r="F8" s="74">
        <f>INT((F10-LOOKUP(F10,DATE(YEAR(F10)+{-1;0;1},1,3)-WEEKDAY(DATE(YEAR(F10)+{-1;0;1},1,3))+2))/7)+1</f>
        <v>23</v>
      </c>
      <c r="G8" s="74">
        <f>INT((G10-LOOKUP(G10,DATE(YEAR(G10)+{-1;0;1},1,3)-WEEKDAY(DATE(YEAR(G10)+{-1;0;1},1,3))+2))/7)+1</f>
        <v>23</v>
      </c>
      <c r="H8" s="74">
        <f>INT((H10-LOOKUP(H10,DATE(YEAR(H10)+{-1;0;1},1,3)-WEEKDAY(DATE(YEAR(H10)+{-1;0;1},1,3))+2))/7)+1</f>
        <v>23</v>
      </c>
      <c r="I8" s="74">
        <f>INT((I10-LOOKUP(I10,DATE(YEAR(I10)+{-1;0;1},1,3)-WEEKDAY(DATE(YEAR(I10)+{-1;0;1},1,3))+2))/7)+1</f>
        <v>23</v>
      </c>
      <c r="J8" s="74">
        <f>INT((J10-LOOKUP(J10,DATE(YEAR(J10)+{-1;0;1},1,3)-WEEKDAY(DATE(YEAR(J10)+{-1;0;1},1,3))+2))/7)+1</f>
        <v>23</v>
      </c>
      <c r="K8" s="74">
        <f>INT((K10-LOOKUP(K10,DATE(YEAR(K10)+{-1;0;1},1,3)-WEEKDAY(DATE(YEAR(K10)+{-1;0;1},1,3))+2))/7)+1</f>
        <v>23</v>
      </c>
      <c r="L8" s="74">
        <f>INT((L10-LOOKUP(L10,DATE(YEAR(L10)+{-1;0;1},1,3)-WEEKDAY(DATE(YEAR(L10)+{-1;0;1},1,3))+2))/7)+1</f>
        <v>23</v>
      </c>
      <c r="M8" s="74">
        <f>INT((M10-LOOKUP(M10,DATE(YEAR(M10)+{-1;0;1},1,3)-WEEKDAY(DATE(YEAR(M10)+{-1;0;1},1,3))+2))/7)+1</f>
        <v>24</v>
      </c>
      <c r="N8" s="74">
        <f>INT((N10-LOOKUP(N10,DATE(YEAR(N10)+{-1;0;1},1,3)-WEEKDAY(DATE(YEAR(N10)+{-1;0;1},1,3))+2))/7)+1</f>
        <v>24</v>
      </c>
      <c r="O8" s="74">
        <f>INT((O10-LOOKUP(O10,DATE(YEAR(O10)+{-1;0;1},1,3)-WEEKDAY(DATE(YEAR(O10)+{-1;0;1},1,3))+2))/7)+1</f>
        <v>24</v>
      </c>
      <c r="P8" s="74">
        <f>INT((P10-LOOKUP(P10,DATE(YEAR(P10)+{-1;0;1},1,3)-WEEKDAY(DATE(YEAR(P10)+{-1;0;1},1,3))+2))/7)+1</f>
        <v>24</v>
      </c>
      <c r="Q8" s="74">
        <f>INT((Q10-LOOKUP(Q10,DATE(YEAR(Q10)+{-1;0;1},1,3)-WEEKDAY(DATE(YEAR(Q10)+{-1;0;1},1,3))+2))/7)+1</f>
        <v>24</v>
      </c>
      <c r="R8" s="74">
        <f>INT((R10-LOOKUP(R10,DATE(YEAR(R10)+{-1;0;1},1,3)-WEEKDAY(DATE(YEAR(R10)+{-1;0;1},1,3))+2))/7)+1</f>
        <v>24</v>
      </c>
      <c r="S8" s="74">
        <f>INT((S10-LOOKUP(S10,DATE(YEAR(S10)+{-1;0;1},1,3)-WEEKDAY(DATE(YEAR(S10)+{-1;0;1},1,3))+2))/7)+1</f>
        <v>24</v>
      </c>
      <c r="T8" s="74">
        <f>INT((T10-LOOKUP(T10,DATE(YEAR(T10)+{-1;0;1},1,3)-WEEKDAY(DATE(YEAR(T10)+{-1;0;1},1,3))+2))/7)+1</f>
        <v>25</v>
      </c>
      <c r="U8" s="74">
        <f>INT((U10-LOOKUP(U10,DATE(YEAR(U10)+{-1;0;1},1,3)-WEEKDAY(DATE(YEAR(U10)+{-1;0;1},1,3))+2))/7)+1</f>
        <v>25</v>
      </c>
      <c r="V8" s="74">
        <f>INT((V10-LOOKUP(V10,DATE(YEAR(V10)+{-1;0;1},1,3)-WEEKDAY(DATE(YEAR(V10)+{-1;0;1},1,3))+2))/7)+1</f>
        <v>25</v>
      </c>
      <c r="W8" s="74">
        <f>INT((W10-LOOKUP(W10,DATE(YEAR(W10)+{-1;0;1},1,3)-WEEKDAY(DATE(YEAR(W10)+{-1;0;1},1,3))+2))/7)+1</f>
        <v>25</v>
      </c>
      <c r="X8" s="74">
        <f>INT((X10-LOOKUP(X10,DATE(YEAR(X10)+{-1;0;1},1,3)-WEEKDAY(DATE(YEAR(X10)+{-1;0;1},1,3))+2))/7)+1</f>
        <v>25</v>
      </c>
      <c r="Y8" s="74">
        <f>INT((Y10-LOOKUP(Y10,DATE(YEAR(Y10)+{-1;0;1},1,3)-WEEKDAY(DATE(YEAR(Y10)+{-1;0;1},1,3))+2))/7)+1</f>
        <v>25</v>
      </c>
      <c r="Z8" s="74">
        <f>INT((Z10-LOOKUP(Z10,DATE(YEAR(Z10)+{-1;0;1},1,3)-WEEKDAY(DATE(YEAR(Z10)+{-1;0;1},1,3))+2))/7)+1</f>
        <v>25</v>
      </c>
      <c r="AA8" s="74">
        <f>INT((AA10-LOOKUP(AA10,DATE(YEAR(AA10)+{-1;0;1},1,3)-WEEKDAY(DATE(YEAR(AA10)+{-1;0;1},1,3))+2))/7)+1</f>
        <v>26</v>
      </c>
      <c r="AB8" s="74">
        <f>INT((AB10-LOOKUP(AB10,DATE(YEAR(AB10)+{-1;0;1},1,3)-WEEKDAY(DATE(YEAR(AB10)+{-1;0;1},1,3))+2))/7)+1</f>
        <v>26</v>
      </c>
      <c r="AC8" s="74">
        <f>INT((AC10-LOOKUP(AC10,DATE(YEAR(AC10)+{-1;0;1},1,3)-WEEKDAY(DATE(YEAR(AC10)+{-1;0;1},1,3))+2))/7)+1</f>
        <v>26</v>
      </c>
      <c r="AD8" s="74">
        <f>IFERROR(INT((AD10-LOOKUP(AD10,DATE(YEAR(AD10)+{-1;0;1},1,3)-WEEKDAY(DATE(YEAR(AD10)+{-1;0;1},1,3))+2))/7)+1,"")</f>
        <v>26</v>
      </c>
      <c r="AE8" s="74">
        <f>IFERROR(INT((AE10-LOOKUP(AE10,DATE(YEAR(AE10)+{-1;0;1},1,3)-WEEKDAY(DATE(YEAR(AE10)+{-1;0;1},1,3))+2))/7)+1,"")</f>
        <v>26</v>
      </c>
      <c r="AF8" s="75" t="str">
        <f>IFERROR(INT((AF10-LOOKUP(AF10,DATE(YEAR(AF10)+{-1;0;1},1,3)-WEEKDAY(DATE(YEAR(AF10)+{-1;0;1},1,3))+2))/7)+1,"")</f>
        <v/>
      </c>
    </row>
    <row r="9" spans="1:32">
      <c r="A9" s="66" t="s">
        <v>74</v>
      </c>
      <c r="B9" s="77">
        <f>EOMONTH(B3,0)+1</f>
        <v>42887</v>
      </c>
      <c r="C9" s="77">
        <f>B9+1</f>
        <v>42888</v>
      </c>
      <c r="D9" s="77">
        <f t="shared" ref="D9:AC9" si="6">C9+1</f>
        <v>42889</v>
      </c>
      <c r="E9" s="77">
        <f t="shared" si="6"/>
        <v>42890</v>
      </c>
      <c r="F9" s="77">
        <f t="shared" si="6"/>
        <v>42891</v>
      </c>
      <c r="G9" s="77">
        <f t="shared" si="6"/>
        <v>42892</v>
      </c>
      <c r="H9" s="77">
        <f t="shared" si="6"/>
        <v>42893</v>
      </c>
      <c r="I9" s="77">
        <f t="shared" si="6"/>
        <v>42894</v>
      </c>
      <c r="J9" s="77">
        <f t="shared" si="6"/>
        <v>42895</v>
      </c>
      <c r="K9" s="77">
        <f t="shared" si="6"/>
        <v>42896</v>
      </c>
      <c r="L9" s="77">
        <f t="shared" si="6"/>
        <v>42897</v>
      </c>
      <c r="M9" s="77">
        <f t="shared" si="6"/>
        <v>42898</v>
      </c>
      <c r="N9" s="77">
        <f t="shared" si="6"/>
        <v>42899</v>
      </c>
      <c r="O9" s="77">
        <f t="shared" si="6"/>
        <v>42900</v>
      </c>
      <c r="P9" s="77">
        <f t="shared" si="6"/>
        <v>42901</v>
      </c>
      <c r="Q9" s="77">
        <f t="shared" si="6"/>
        <v>42902</v>
      </c>
      <c r="R9" s="77">
        <f t="shared" si="6"/>
        <v>42903</v>
      </c>
      <c r="S9" s="77">
        <f t="shared" si="6"/>
        <v>42904</v>
      </c>
      <c r="T9" s="77">
        <f t="shared" si="6"/>
        <v>42905</v>
      </c>
      <c r="U9" s="77">
        <f t="shared" si="6"/>
        <v>42906</v>
      </c>
      <c r="V9" s="77">
        <f t="shared" si="6"/>
        <v>42907</v>
      </c>
      <c r="W9" s="77">
        <f t="shared" si="6"/>
        <v>42908</v>
      </c>
      <c r="X9" s="77">
        <f t="shared" si="6"/>
        <v>42909</v>
      </c>
      <c r="Y9" s="77">
        <f t="shared" si="6"/>
        <v>42910</v>
      </c>
      <c r="Z9" s="77">
        <f t="shared" si="6"/>
        <v>42911</v>
      </c>
      <c r="AA9" s="77">
        <f t="shared" si="6"/>
        <v>42912</v>
      </c>
      <c r="AB9" s="77">
        <f t="shared" si="6"/>
        <v>42913</v>
      </c>
      <c r="AC9" s="78">
        <f t="shared" si="6"/>
        <v>42914</v>
      </c>
      <c r="AD9" s="76">
        <f t="shared" ref="AD9:AF9" si="7">IFERROR(IF(AC9=EOMONTH(B9,0),"",AC9+1),"")</f>
        <v>42915</v>
      </c>
      <c r="AE9" s="76">
        <f t="shared" si="7"/>
        <v>42916</v>
      </c>
      <c r="AF9" s="76" t="str">
        <f t="shared" si="7"/>
        <v/>
      </c>
    </row>
    <row r="10" spans="1:32">
      <c r="A10" s="66" t="s">
        <v>75</v>
      </c>
      <c r="B10" s="79">
        <f t="shared" ref="B10:AF10" si="8">B9</f>
        <v>42887</v>
      </c>
      <c r="C10" s="79">
        <f t="shared" si="8"/>
        <v>42888</v>
      </c>
      <c r="D10" s="79">
        <f t="shared" si="8"/>
        <v>42889</v>
      </c>
      <c r="E10" s="79">
        <f t="shared" si="8"/>
        <v>42890</v>
      </c>
      <c r="F10" s="79">
        <f t="shared" si="8"/>
        <v>42891</v>
      </c>
      <c r="G10" s="79">
        <f t="shared" si="8"/>
        <v>42892</v>
      </c>
      <c r="H10" s="79">
        <f t="shared" si="8"/>
        <v>42893</v>
      </c>
      <c r="I10" s="79">
        <f t="shared" si="8"/>
        <v>42894</v>
      </c>
      <c r="J10" s="79">
        <f t="shared" si="8"/>
        <v>42895</v>
      </c>
      <c r="K10" s="79">
        <f t="shared" si="8"/>
        <v>42896</v>
      </c>
      <c r="L10" s="79">
        <f t="shared" si="8"/>
        <v>42897</v>
      </c>
      <c r="M10" s="79">
        <f t="shared" si="8"/>
        <v>42898</v>
      </c>
      <c r="N10" s="79">
        <f t="shared" si="8"/>
        <v>42899</v>
      </c>
      <c r="O10" s="79">
        <f t="shared" si="8"/>
        <v>42900</v>
      </c>
      <c r="P10" s="79">
        <f t="shared" si="8"/>
        <v>42901</v>
      </c>
      <c r="Q10" s="79">
        <f t="shared" si="8"/>
        <v>42902</v>
      </c>
      <c r="R10" s="79">
        <f t="shared" si="8"/>
        <v>42903</v>
      </c>
      <c r="S10" s="79">
        <f t="shared" si="8"/>
        <v>42904</v>
      </c>
      <c r="T10" s="79">
        <f t="shared" si="8"/>
        <v>42905</v>
      </c>
      <c r="U10" s="79">
        <f t="shared" si="8"/>
        <v>42906</v>
      </c>
      <c r="V10" s="79">
        <f t="shared" si="8"/>
        <v>42907</v>
      </c>
      <c r="W10" s="79">
        <f t="shared" si="8"/>
        <v>42908</v>
      </c>
      <c r="X10" s="79">
        <f t="shared" si="8"/>
        <v>42909</v>
      </c>
      <c r="Y10" s="79">
        <f t="shared" si="8"/>
        <v>42910</v>
      </c>
      <c r="Z10" s="79">
        <f t="shared" si="8"/>
        <v>42911</v>
      </c>
      <c r="AA10" s="79">
        <f t="shared" si="8"/>
        <v>42912</v>
      </c>
      <c r="AB10" s="79">
        <f t="shared" si="8"/>
        <v>42913</v>
      </c>
      <c r="AC10" s="80">
        <f t="shared" si="8"/>
        <v>42914</v>
      </c>
      <c r="AD10" s="79">
        <f t="shared" si="8"/>
        <v>42915</v>
      </c>
      <c r="AE10" s="79">
        <f t="shared" si="8"/>
        <v>42916</v>
      </c>
      <c r="AF10" s="79" t="str">
        <f t="shared" si="8"/>
        <v/>
      </c>
    </row>
    <row r="11" spans="1:32" ht="15" customHeight="1">
      <c r="A11" s="66" t="s">
        <v>76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2">
        <f>AC9</f>
        <v>42914</v>
      </c>
      <c r="AD11" s="83">
        <f>AD9</f>
        <v>42915</v>
      </c>
      <c r="AE11" s="83">
        <f t="shared" ref="AE11:AF11" si="9">AE9</f>
        <v>42916</v>
      </c>
      <c r="AF11" s="83" t="str">
        <f t="shared" si="9"/>
        <v/>
      </c>
    </row>
    <row r="12" spans="1:32" ht="7.5" customHeight="1">
      <c r="A12" s="84"/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</row>
    <row r="13" spans="1:32" ht="15.75">
      <c r="A13" s="66" t="s">
        <v>73</v>
      </c>
      <c r="B13" s="67" t="str">
        <f>PROPER(TEXT(P15,"MMMM"))&amp;" "&amp;YEAR(P15)</f>
        <v>Juillet 2017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9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70">
        <f>AC15</f>
        <v>42944</v>
      </c>
      <c r="AD13" s="71">
        <f>AD15</f>
        <v>42945</v>
      </c>
      <c r="AE13" s="71">
        <f t="shared" ref="AE13:AF13" si="10">AE15</f>
        <v>42946</v>
      </c>
      <c r="AF13" s="72">
        <f t="shared" si="10"/>
        <v>42947</v>
      </c>
    </row>
    <row r="14" spans="1:32">
      <c r="A14" s="66" t="s">
        <v>72</v>
      </c>
      <c r="B14" s="73">
        <f>INT((B16-LOOKUP(B16,DATE(YEAR(B16)+{-1;0;1},1,3)-WEEKDAY(DATE(YEAR(B16)+{-1;0;1},1,3))+2))/7)+1</f>
        <v>26</v>
      </c>
      <c r="C14" s="74">
        <f>INT((C16-LOOKUP(C16,DATE(YEAR(C16)+{-1;0;1},1,3)-WEEKDAY(DATE(YEAR(C16)+{-1;0;1},1,3))+2))/7)+1</f>
        <v>26</v>
      </c>
      <c r="D14" s="74">
        <f>INT((D16-LOOKUP(D16,DATE(YEAR(D16)+{-1;0;1},1,3)-WEEKDAY(DATE(YEAR(D16)+{-1;0;1},1,3))+2))/7)+1</f>
        <v>27</v>
      </c>
      <c r="E14" s="74">
        <f>INT((E16-LOOKUP(E16,DATE(YEAR(E16)+{-1;0;1},1,3)-WEEKDAY(DATE(YEAR(E16)+{-1;0;1},1,3))+2))/7)+1</f>
        <v>27</v>
      </c>
      <c r="F14" s="74">
        <f>INT((F16-LOOKUP(F16,DATE(YEAR(F16)+{-1;0;1},1,3)-WEEKDAY(DATE(YEAR(F16)+{-1;0;1},1,3))+2))/7)+1</f>
        <v>27</v>
      </c>
      <c r="G14" s="74">
        <f>INT((G16-LOOKUP(G16,DATE(YEAR(G16)+{-1;0;1},1,3)-WEEKDAY(DATE(YEAR(G16)+{-1;0;1},1,3))+2))/7)+1</f>
        <v>27</v>
      </c>
      <c r="H14" s="74">
        <f>INT((H16-LOOKUP(H16,DATE(YEAR(H16)+{-1;0;1},1,3)-WEEKDAY(DATE(YEAR(H16)+{-1;0;1},1,3))+2))/7)+1</f>
        <v>27</v>
      </c>
      <c r="I14" s="74">
        <f>INT((I16-LOOKUP(I16,DATE(YEAR(I16)+{-1;0;1},1,3)-WEEKDAY(DATE(YEAR(I16)+{-1;0;1},1,3))+2))/7)+1</f>
        <v>27</v>
      </c>
      <c r="J14" s="74">
        <f>INT((J16-LOOKUP(J16,DATE(YEAR(J16)+{-1;0;1},1,3)-WEEKDAY(DATE(YEAR(J16)+{-1;0;1},1,3))+2))/7)+1</f>
        <v>27</v>
      </c>
      <c r="K14" s="74">
        <f>INT((K16-LOOKUP(K16,DATE(YEAR(K16)+{-1;0;1},1,3)-WEEKDAY(DATE(YEAR(K16)+{-1;0;1},1,3))+2))/7)+1</f>
        <v>28</v>
      </c>
      <c r="L14" s="74">
        <f>INT((L16-LOOKUP(L16,DATE(YEAR(L16)+{-1;0;1},1,3)-WEEKDAY(DATE(YEAR(L16)+{-1;0;1},1,3))+2))/7)+1</f>
        <v>28</v>
      </c>
      <c r="M14" s="74">
        <f>INT((M16-LOOKUP(M16,DATE(YEAR(M16)+{-1;0;1},1,3)-WEEKDAY(DATE(YEAR(M16)+{-1;0;1},1,3))+2))/7)+1</f>
        <v>28</v>
      </c>
      <c r="N14" s="74">
        <f>INT((N16-LOOKUP(N16,DATE(YEAR(N16)+{-1;0;1},1,3)-WEEKDAY(DATE(YEAR(N16)+{-1;0;1},1,3))+2))/7)+1</f>
        <v>28</v>
      </c>
      <c r="O14" s="74">
        <f>INT((O16-LOOKUP(O16,DATE(YEAR(O16)+{-1;0;1},1,3)-WEEKDAY(DATE(YEAR(O16)+{-1;0;1},1,3))+2))/7)+1</f>
        <v>28</v>
      </c>
      <c r="P14" s="74">
        <f>INT((P16-LOOKUP(P16,DATE(YEAR(P16)+{-1;0;1},1,3)-WEEKDAY(DATE(YEAR(P16)+{-1;0;1},1,3))+2))/7)+1</f>
        <v>28</v>
      </c>
      <c r="Q14" s="74">
        <f>INT((Q16-LOOKUP(Q16,DATE(YEAR(Q16)+{-1;0;1},1,3)-WEEKDAY(DATE(YEAR(Q16)+{-1;0;1},1,3))+2))/7)+1</f>
        <v>28</v>
      </c>
      <c r="R14" s="74">
        <f>INT((R16-LOOKUP(R16,DATE(YEAR(R16)+{-1;0;1},1,3)-WEEKDAY(DATE(YEAR(R16)+{-1;0;1},1,3))+2))/7)+1</f>
        <v>29</v>
      </c>
      <c r="S14" s="74">
        <f>INT((S16-LOOKUP(S16,DATE(YEAR(S16)+{-1;0;1},1,3)-WEEKDAY(DATE(YEAR(S16)+{-1;0;1},1,3))+2))/7)+1</f>
        <v>29</v>
      </c>
      <c r="T14" s="74">
        <f>INT((T16-LOOKUP(T16,DATE(YEAR(T16)+{-1;0;1},1,3)-WEEKDAY(DATE(YEAR(T16)+{-1;0;1},1,3))+2))/7)+1</f>
        <v>29</v>
      </c>
      <c r="U14" s="74">
        <f>INT((U16-LOOKUP(U16,DATE(YEAR(U16)+{-1;0;1},1,3)-WEEKDAY(DATE(YEAR(U16)+{-1;0;1},1,3))+2))/7)+1</f>
        <v>29</v>
      </c>
      <c r="V14" s="74">
        <f>INT((V16-LOOKUP(V16,DATE(YEAR(V16)+{-1;0;1},1,3)-WEEKDAY(DATE(YEAR(V16)+{-1;0;1},1,3))+2))/7)+1</f>
        <v>29</v>
      </c>
      <c r="W14" s="74">
        <f>INT((W16-LOOKUP(W16,DATE(YEAR(W16)+{-1;0;1},1,3)-WEEKDAY(DATE(YEAR(W16)+{-1;0;1},1,3))+2))/7)+1</f>
        <v>29</v>
      </c>
      <c r="X14" s="74">
        <f>INT((X16-LOOKUP(X16,DATE(YEAR(X16)+{-1;0;1},1,3)-WEEKDAY(DATE(YEAR(X16)+{-1;0;1},1,3))+2))/7)+1</f>
        <v>29</v>
      </c>
      <c r="Y14" s="74">
        <f>INT((Y16-LOOKUP(Y16,DATE(YEAR(Y16)+{-1;0;1},1,3)-WEEKDAY(DATE(YEAR(Y16)+{-1;0;1},1,3))+2))/7)+1</f>
        <v>30</v>
      </c>
      <c r="Z14" s="74">
        <f>INT((Z16-LOOKUP(Z16,DATE(YEAR(Z16)+{-1;0;1},1,3)-WEEKDAY(DATE(YEAR(Z16)+{-1;0;1},1,3))+2))/7)+1</f>
        <v>30</v>
      </c>
      <c r="AA14" s="74">
        <f>INT((AA16-LOOKUP(AA16,DATE(YEAR(AA16)+{-1;0;1},1,3)-WEEKDAY(DATE(YEAR(AA16)+{-1;0;1},1,3))+2))/7)+1</f>
        <v>30</v>
      </c>
      <c r="AB14" s="74">
        <f>INT((AB16-LOOKUP(AB16,DATE(YEAR(AB16)+{-1;0;1},1,3)-WEEKDAY(DATE(YEAR(AB16)+{-1;0;1},1,3))+2))/7)+1</f>
        <v>30</v>
      </c>
      <c r="AC14" s="74">
        <f>INT((AC16-LOOKUP(AC16,DATE(YEAR(AC16)+{-1;0;1},1,3)-WEEKDAY(DATE(YEAR(AC16)+{-1;0;1},1,3))+2))/7)+1</f>
        <v>30</v>
      </c>
      <c r="AD14" s="74">
        <f>IFERROR(INT((AD16-LOOKUP(AD16,DATE(YEAR(AD16)+{-1;0;1},1,3)-WEEKDAY(DATE(YEAR(AD16)+{-1;0;1},1,3))+2))/7)+1,"")</f>
        <v>30</v>
      </c>
      <c r="AE14" s="74">
        <f>IFERROR(INT((AE16-LOOKUP(AE16,DATE(YEAR(AE16)+{-1;0;1},1,3)-WEEKDAY(DATE(YEAR(AE16)+{-1;0;1},1,3))+2))/7)+1,"")</f>
        <v>30</v>
      </c>
      <c r="AF14" s="75">
        <f>IFERROR(INT((AF16-LOOKUP(AF16,DATE(YEAR(AF16)+{-1;0;1},1,3)-WEEKDAY(DATE(YEAR(AF16)+{-1;0;1},1,3))+2))/7)+1,"")</f>
        <v>31</v>
      </c>
    </row>
    <row r="15" spans="1:32">
      <c r="A15" s="66" t="s">
        <v>74</v>
      </c>
      <c r="B15" s="77">
        <f>EOMONTH(B9,0)+1</f>
        <v>42917</v>
      </c>
      <c r="C15" s="77">
        <f>B15+1</f>
        <v>42918</v>
      </c>
      <c r="D15" s="77">
        <f t="shared" ref="D15:AC15" si="11">C15+1</f>
        <v>42919</v>
      </c>
      <c r="E15" s="77">
        <f t="shared" si="11"/>
        <v>42920</v>
      </c>
      <c r="F15" s="77">
        <f t="shared" si="11"/>
        <v>42921</v>
      </c>
      <c r="G15" s="77">
        <f t="shared" si="11"/>
        <v>42922</v>
      </c>
      <c r="H15" s="77">
        <f t="shared" si="11"/>
        <v>42923</v>
      </c>
      <c r="I15" s="77">
        <f t="shared" si="11"/>
        <v>42924</v>
      </c>
      <c r="J15" s="77">
        <f t="shared" si="11"/>
        <v>42925</v>
      </c>
      <c r="K15" s="77">
        <f t="shared" si="11"/>
        <v>42926</v>
      </c>
      <c r="L15" s="77">
        <f t="shared" si="11"/>
        <v>42927</v>
      </c>
      <c r="M15" s="77">
        <f t="shared" si="11"/>
        <v>42928</v>
      </c>
      <c r="N15" s="77">
        <f t="shared" si="11"/>
        <v>42929</v>
      </c>
      <c r="O15" s="77">
        <f t="shared" si="11"/>
        <v>42930</v>
      </c>
      <c r="P15" s="77">
        <f t="shared" si="11"/>
        <v>42931</v>
      </c>
      <c r="Q15" s="77">
        <f t="shared" si="11"/>
        <v>42932</v>
      </c>
      <c r="R15" s="77">
        <f t="shared" si="11"/>
        <v>42933</v>
      </c>
      <c r="S15" s="77">
        <f t="shared" si="11"/>
        <v>42934</v>
      </c>
      <c r="T15" s="77">
        <f t="shared" si="11"/>
        <v>42935</v>
      </c>
      <c r="U15" s="77">
        <f t="shared" si="11"/>
        <v>42936</v>
      </c>
      <c r="V15" s="77">
        <f t="shared" si="11"/>
        <v>42937</v>
      </c>
      <c r="W15" s="77">
        <f t="shared" si="11"/>
        <v>42938</v>
      </c>
      <c r="X15" s="77">
        <f t="shared" si="11"/>
        <v>42939</v>
      </c>
      <c r="Y15" s="77">
        <f t="shared" si="11"/>
        <v>42940</v>
      </c>
      <c r="Z15" s="77">
        <f t="shared" si="11"/>
        <v>42941</v>
      </c>
      <c r="AA15" s="77">
        <f t="shared" si="11"/>
        <v>42942</v>
      </c>
      <c r="AB15" s="77">
        <f t="shared" si="11"/>
        <v>42943</v>
      </c>
      <c r="AC15" s="78">
        <f t="shared" si="11"/>
        <v>42944</v>
      </c>
      <c r="AD15" s="76">
        <f t="shared" ref="AD15:AF15" si="12">IFERROR(IF(AC15=EOMONTH(B15,0),"",AC15+1),"")</f>
        <v>42945</v>
      </c>
      <c r="AE15" s="76">
        <f t="shared" si="12"/>
        <v>42946</v>
      </c>
      <c r="AF15" s="76">
        <f t="shared" si="12"/>
        <v>42947</v>
      </c>
    </row>
    <row r="16" spans="1:32">
      <c r="A16" s="66" t="s">
        <v>75</v>
      </c>
      <c r="B16" s="79">
        <f t="shared" ref="B16:AF16" si="13">B15</f>
        <v>42917</v>
      </c>
      <c r="C16" s="79">
        <f t="shared" si="13"/>
        <v>42918</v>
      </c>
      <c r="D16" s="79">
        <f t="shared" si="13"/>
        <v>42919</v>
      </c>
      <c r="E16" s="79">
        <f t="shared" si="13"/>
        <v>42920</v>
      </c>
      <c r="F16" s="79">
        <f t="shared" si="13"/>
        <v>42921</v>
      </c>
      <c r="G16" s="79">
        <f t="shared" si="13"/>
        <v>42922</v>
      </c>
      <c r="H16" s="79">
        <f t="shared" si="13"/>
        <v>42923</v>
      </c>
      <c r="I16" s="79">
        <f t="shared" si="13"/>
        <v>42924</v>
      </c>
      <c r="J16" s="79">
        <f t="shared" si="13"/>
        <v>42925</v>
      </c>
      <c r="K16" s="79">
        <f t="shared" si="13"/>
        <v>42926</v>
      </c>
      <c r="L16" s="79">
        <f t="shared" si="13"/>
        <v>42927</v>
      </c>
      <c r="M16" s="79">
        <f t="shared" si="13"/>
        <v>42928</v>
      </c>
      <c r="N16" s="79">
        <f t="shared" si="13"/>
        <v>42929</v>
      </c>
      <c r="O16" s="79">
        <f t="shared" si="13"/>
        <v>42930</v>
      </c>
      <c r="P16" s="79">
        <f t="shared" si="13"/>
        <v>42931</v>
      </c>
      <c r="Q16" s="79">
        <f t="shared" si="13"/>
        <v>42932</v>
      </c>
      <c r="R16" s="79">
        <f t="shared" si="13"/>
        <v>42933</v>
      </c>
      <c r="S16" s="79">
        <f t="shared" si="13"/>
        <v>42934</v>
      </c>
      <c r="T16" s="79">
        <f t="shared" si="13"/>
        <v>42935</v>
      </c>
      <c r="U16" s="79">
        <f t="shared" si="13"/>
        <v>42936</v>
      </c>
      <c r="V16" s="79">
        <f t="shared" si="13"/>
        <v>42937</v>
      </c>
      <c r="W16" s="79">
        <f t="shared" si="13"/>
        <v>42938</v>
      </c>
      <c r="X16" s="79">
        <f t="shared" si="13"/>
        <v>42939</v>
      </c>
      <c r="Y16" s="79">
        <f t="shared" si="13"/>
        <v>42940</v>
      </c>
      <c r="Z16" s="79">
        <f t="shared" si="13"/>
        <v>42941</v>
      </c>
      <c r="AA16" s="79">
        <f t="shared" si="13"/>
        <v>42942</v>
      </c>
      <c r="AB16" s="79">
        <f t="shared" si="13"/>
        <v>42943</v>
      </c>
      <c r="AC16" s="80">
        <f t="shared" si="13"/>
        <v>42944</v>
      </c>
      <c r="AD16" s="79">
        <f t="shared" si="13"/>
        <v>42945</v>
      </c>
      <c r="AE16" s="79">
        <f t="shared" si="13"/>
        <v>42946</v>
      </c>
      <c r="AF16" s="79">
        <f t="shared" si="13"/>
        <v>42947</v>
      </c>
    </row>
    <row r="17" spans="1:32" ht="15" customHeight="1">
      <c r="A17" s="66" t="s">
        <v>76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2">
        <f>AC15</f>
        <v>42944</v>
      </c>
      <c r="AD17" s="83">
        <f>AD15</f>
        <v>42945</v>
      </c>
      <c r="AE17" s="83">
        <f t="shared" ref="AE17:AF17" si="14">AE15</f>
        <v>42946</v>
      </c>
      <c r="AF17" s="83">
        <f t="shared" si="14"/>
        <v>42947</v>
      </c>
    </row>
    <row r="18" spans="1:32" ht="7.5" customHeight="1">
      <c r="A18" s="84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</row>
    <row r="19" spans="1:32" ht="15.75">
      <c r="A19" s="66" t="s">
        <v>73</v>
      </c>
      <c r="B19" s="67" t="str">
        <f>PROPER(TEXT(P21,"MMMM"))&amp;" "&amp;YEAR(P21)</f>
        <v>Août 2017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9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70">
        <f>AC21</f>
        <v>42975</v>
      </c>
      <c r="AD19" s="71">
        <f>AD21</f>
        <v>42976</v>
      </c>
      <c r="AE19" s="71">
        <f t="shared" ref="AE19:AF19" si="15">AE21</f>
        <v>42977</v>
      </c>
      <c r="AF19" s="72">
        <f t="shared" si="15"/>
        <v>42978</v>
      </c>
    </row>
    <row r="20" spans="1:32">
      <c r="A20" s="66" t="s">
        <v>72</v>
      </c>
      <c r="B20" s="73">
        <f>INT((B22-LOOKUP(B22,DATE(YEAR(B22)+{-1;0;1},1,3)-WEEKDAY(DATE(YEAR(B22)+{-1;0;1},1,3))+2))/7)+1</f>
        <v>31</v>
      </c>
      <c r="C20" s="74">
        <f>INT((C22-LOOKUP(C22,DATE(YEAR(C22)+{-1;0;1},1,3)-WEEKDAY(DATE(YEAR(C22)+{-1;0;1},1,3))+2))/7)+1</f>
        <v>31</v>
      </c>
      <c r="D20" s="74">
        <f>INT((D22-LOOKUP(D22,DATE(YEAR(D22)+{-1;0;1},1,3)-WEEKDAY(DATE(YEAR(D22)+{-1;0;1},1,3))+2))/7)+1</f>
        <v>31</v>
      </c>
      <c r="E20" s="74">
        <f>INT((E22-LOOKUP(E22,DATE(YEAR(E22)+{-1;0;1},1,3)-WEEKDAY(DATE(YEAR(E22)+{-1;0;1},1,3))+2))/7)+1</f>
        <v>31</v>
      </c>
      <c r="F20" s="74">
        <f>INT((F22-LOOKUP(F22,DATE(YEAR(F22)+{-1;0;1},1,3)-WEEKDAY(DATE(YEAR(F22)+{-1;0;1},1,3))+2))/7)+1</f>
        <v>31</v>
      </c>
      <c r="G20" s="74">
        <f>INT((G22-LOOKUP(G22,DATE(YEAR(G22)+{-1;0;1},1,3)-WEEKDAY(DATE(YEAR(G22)+{-1;0;1},1,3))+2))/7)+1</f>
        <v>31</v>
      </c>
      <c r="H20" s="74">
        <f>INT((H22-LOOKUP(H22,DATE(YEAR(H22)+{-1;0;1},1,3)-WEEKDAY(DATE(YEAR(H22)+{-1;0;1},1,3))+2))/7)+1</f>
        <v>32</v>
      </c>
      <c r="I20" s="74">
        <f>INT((I22-LOOKUP(I22,DATE(YEAR(I22)+{-1;0;1},1,3)-WEEKDAY(DATE(YEAR(I22)+{-1;0;1},1,3))+2))/7)+1</f>
        <v>32</v>
      </c>
      <c r="J20" s="74">
        <f>INT((J22-LOOKUP(J22,DATE(YEAR(J22)+{-1;0;1},1,3)-WEEKDAY(DATE(YEAR(J22)+{-1;0;1},1,3))+2))/7)+1</f>
        <v>32</v>
      </c>
      <c r="K20" s="74">
        <f>INT((K22-LOOKUP(K22,DATE(YEAR(K22)+{-1;0;1},1,3)-WEEKDAY(DATE(YEAR(K22)+{-1;0;1},1,3))+2))/7)+1</f>
        <v>32</v>
      </c>
      <c r="L20" s="74">
        <f>INT((L22-LOOKUP(L22,DATE(YEAR(L22)+{-1;0;1},1,3)-WEEKDAY(DATE(YEAR(L22)+{-1;0;1},1,3))+2))/7)+1</f>
        <v>32</v>
      </c>
      <c r="M20" s="74">
        <f>INT((M22-LOOKUP(M22,DATE(YEAR(M22)+{-1;0;1},1,3)-WEEKDAY(DATE(YEAR(M22)+{-1;0;1},1,3))+2))/7)+1</f>
        <v>32</v>
      </c>
      <c r="N20" s="74">
        <f>INT((N22-LOOKUP(N22,DATE(YEAR(N22)+{-1;0;1},1,3)-WEEKDAY(DATE(YEAR(N22)+{-1;0;1},1,3))+2))/7)+1</f>
        <v>32</v>
      </c>
      <c r="O20" s="74">
        <f>INT((O22-LOOKUP(O22,DATE(YEAR(O22)+{-1;0;1},1,3)-WEEKDAY(DATE(YEAR(O22)+{-1;0;1},1,3))+2))/7)+1</f>
        <v>33</v>
      </c>
      <c r="P20" s="74">
        <f>INT((P22-LOOKUP(P22,DATE(YEAR(P22)+{-1;0;1},1,3)-WEEKDAY(DATE(YEAR(P22)+{-1;0;1},1,3))+2))/7)+1</f>
        <v>33</v>
      </c>
      <c r="Q20" s="74">
        <f>INT((Q22-LOOKUP(Q22,DATE(YEAR(Q22)+{-1;0;1},1,3)-WEEKDAY(DATE(YEAR(Q22)+{-1;0;1},1,3))+2))/7)+1</f>
        <v>33</v>
      </c>
      <c r="R20" s="74">
        <f>INT((R22-LOOKUP(R22,DATE(YEAR(R22)+{-1;0;1},1,3)-WEEKDAY(DATE(YEAR(R22)+{-1;0;1},1,3))+2))/7)+1</f>
        <v>33</v>
      </c>
      <c r="S20" s="74">
        <f>INT((S22-LOOKUP(S22,DATE(YEAR(S22)+{-1;0;1},1,3)-WEEKDAY(DATE(YEAR(S22)+{-1;0;1},1,3))+2))/7)+1</f>
        <v>33</v>
      </c>
      <c r="T20" s="74">
        <f>INT((T22-LOOKUP(T22,DATE(YEAR(T22)+{-1;0;1},1,3)-WEEKDAY(DATE(YEAR(T22)+{-1;0;1},1,3))+2))/7)+1</f>
        <v>33</v>
      </c>
      <c r="U20" s="74">
        <f>INT((U22-LOOKUP(U22,DATE(YEAR(U22)+{-1;0;1},1,3)-WEEKDAY(DATE(YEAR(U22)+{-1;0;1},1,3))+2))/7)+1</f>
        <v>33</v>
      </c>
      <c r="V20" s="74">
        <f>INT((V22-LOOKUP(V22,DATE(YEAR(V22)+{-1;0;1},1,3)-WEEKDAY(DATE(YEAR(V22)+{-1;0;1},1,3))+2))/7)+1</f>
        <v>34</v>
      </c>
      <c r="W20" s="74">
        <f>INT((W22-LOOKUP(W22,DATE(YEAR(W22)+{-1;0;1},1,3)-WEEKDAY(DATE(YEAR(W22)+{-1;0;1},1,3))+2))/7)+1</f>
        <v>34</v>
      </c>
      <c r="X20" s="74">
        <f>INT((X22-LOOKUP(X22,DATE(YEAR(X22)+{-1;0;1},1,3)-WEEKDAY(DATE(YEAR(X22)+{-1;0;1},1,3))+2))/7)+1</f>
        <v>34</v>
      </c>
      <c r="Y20" s="74">
        <f>INT((Y22-LOOKUP(Y22,DATE(YEAR(Y22)+{-1;0;1},1,3)-WEEKDAY(DATE(YEAR(Y22)+{-1;0;1},1,3))+2))/7)+1</f>
        <v>34</v>
      </c>
      <c r="Z20" s="74">
        <f>INT((Z22-LOOKUP(Z22,DATE(YEAR(Z22)+{-1;0;1},1,3)-WEEKDAY(DATE(YEAR(Z22)+{-1;0;1},1,3))+2))/7)+1</f>
        <v>34</v>
      </c>
      <c r="AA20" s="74">
        <f>INT((AA22-LOOKUP(AA22,DATE(YEAR(AA22)+{-1;0;1},1,3)-WEEKDAY(DATE(YEAR(AA22)+{-1;0;1},1,3))+2))/7)+1</f>
        <v>34</v>
      </c>
      <c r="AB20" s="74">
        <f>INT((AB22-LOOKUP(AB22,DATE(YEAR(AB22)+{-1;0;1},1,3)-WEEKDAY(DATE(YEAR(AB22)+{-1;0;1},1,3))+2))/7)+1</f>
        <v>34</v>
      </c>
      <c r="AC20" s="74">
        <f>INT((AC22-LOOKUP(AC22,DATE(YEAR(AC22)+{-1;0;1},1,3)-WEEKDAY(DATE(YEAR(AC22)+{-1;0;1},1,3))+2))/7)+1</f>
        <v>35</v>
      </c>
      <c r="AD20" s="74">
        <f>IFERROR(INT((AD22-LOOKUP(AD22,DATE(YEAR(AD22)+{-1;0;1},1,3)-WEEKDAY(DATE(YEAR(AD22)+{-1;0;1},1,3))+2))/7)+1,"")</f>
        <v>35</v>
      </c>
      <c r="AE20" s="74">
        <f>IFERROR(INT((AE22-LOOKUP(AE22,DATE(YEAR(AE22)+{-1;0;1},1,3)-WEEKDAY(DATE(YEAR(AE22)+{-1;0;1},1,3))+2))/7)+1,"")</f>
        <v>35</v>
      </c>
      <c r="AF20" s="75">
        <f>IFERROR(INT((AF22-LOOKUP(AF22,DATE(YEAR(AF22)+{-1;0;1},1,3)-WEEKDAY(DATE(YEAR(AF22)+{-1;0;1},1,3))+2))/7)+1,"")</f>
        <v>35</v>
      </c>
    </row>
    <row r="21" spans="1:32">
      <c r="A21" s="66" t="s">
        <v>74</v>
      </c>
      <c r="B21" s="77">
        <f>EOMONTH(B15,0)+1</f>
        <v>42948</v>
      </c>
      <c r="C21" s="77">
        <f>B21+1</f>
        <v>42949</v>
      </c>
      <c r="D21" s="77">
        <f t="shared" ref="D21:AC21" si="16">C21+1</f>
        <v>42950</v>
      </c>
      <c r="E21" s="77">
        <f t="shared" si="16"/>
        <v>42951</v>
      </c>
      <c r="F21" s="77">
        <f t="shared" si="16"/>
        <v>42952</v>
      </c>
      <c r="G21" s="77">
        <f t="shared" si="16"/>
        <v>42953</v>
      </c>
      <c r="H21" s="77">
        <f t="shared" si="16"/>
        <v>42954</v>
      </c>
      <c r="I21" s="77">
        <f t="shared" si="16"/>
        <v>42955</v>
      </c>
      <c r="J21" s="77">
        <f t="shared" si="16"/>
        <v>42956</v>
      </c>
      <c r="K21" s="77">
        <f t="shared" si="16"/>
        <v>42957</v>
      </c>
      <c r="L21" s="77">
        <f t="shared" si="16"/>
        <v>42958</v>
      </c>
      <c r="M21" s="77">
        <f t="shared" si="16"/>
        <v>42959</v>
      </c>
      <c r="N21" s="77">
        <f t="shared" si="16"/>
        <v>42960</v>
      </c>
      <c r="O21" s="77">
        <f t="shared" si="16"/>
        <v>42961</v>
      </c>
      <c r="P21" s="77">
        <f t="shared" si="16"/>
        <v>42962</v>
      </c>
      <c r="Q21" s="77">
        <f t="shared" si="16"/>
        <v>42963</v>
      </c>
      <c r="R21" s="77">
        <f t="shared" si="16"/>
        <v>42964</v>
      </c>
      <c r="S21" s="77">
        <f t="shared" si="16"/>
        <v>42965</v>
      </c>
      <c r="T21" s="77">
        <f t="shared" si="16"/>
        <v>42966</v>
      </c>
      <c r="U21" s="77">
        <f t="shared" si="16"/>
        <v>42967</v>
      </c>
      <c r="V21" s="77">
        <f t="shared" si="16"/>
        <v>42968</v>
      </c>
      <c r="W21" s="77">
        <f t="shared" si="16"/>
        <v>42969</v>
      </c>
      <c r="X21" s="77">
        <f t="shared" si="16"/>
        <v>42970</v>
      </c>
      <c r="Y21" s="77">
        <f t="shared" si="16"/>
        <v>42971</v>
      </c>
      <c r="Z21" s="77">
        <f t="shared" si="16"/>
        <v>42972</v>
      </c>
      <c r="AA21" s="77">
        <f t="shared" si="16"/>
        <v>42973</v>
      </c>
      <c r="AB21" s="77">
        <f t="shared" si="16"/>
        <v>42974</v>
      </c>
      <c r="AC21" s="78">
        <f t="shared" si="16"/>
        <v>42975</v>
      </c>
      <c r="AD21" s="76">
        <f t="shared" ref="AD21:AF21" si="17">IFERROR(IF(AC21=EOMONTH(B21,0),"",AC21+1),"")</f>
        <v>42976</v>
      </c>
      <c r="AE21" s="76">
        <f t="shared" si="17"/>
        <v>42977</v>
      </c>
      <c r="AF21" s="76">
        <f t="shared" si="17"/>
        <v>42978</v>
      </c>
    </row>
    <row r="22" spans="1:32">
      <c r="A22" s="66" t="s">
        <v>75</v>
      </c>
      <c r="B22" s="79">
        <f t="shared" ref="B22:AF22" si="18">B21</f>
        <v>42948</v>
      </c>
      <c r="C22" s="79">
        <f t="shared" si="18"/>
        <v>42949</v>
      </c>
      <c r="D22" s="79">
        <f t="shared" si="18"/>
        <v>42950</v>
      </c>
      <c r="E22" s="79">
        <f t="shared" si="18"/>
        <v>42951</v>
      </c>
      <c r="F22" s="79">
        <f t="shared" si="18"/>
        <v>42952</v>
      </c>
      <c r="G22" s="79">
        <f t="shared" si="18"/>
        <v>42953</v>
      </c>
      <c r="H22" s="79">
        <f t="shared" si="18"/>
        <v>42954</v>
      </c>
      <c r="I22" s="79">
        <f t="shared" si="18"/>
        <v>42955</v>
      </c>
      <c r="J22" s="79">
        <f t="shared" si="18"/>
        <v>42956</v>
      </c>
      <c r="K22" s="79">
        <f t="shared" si="18"/>
        <v>42957</v>
      </c>
      <c r="L22" s="79">
        <f t="shared" si="18"/>
        <v>42958</v>
      </c>
      <c r="M22" s="79">
        <f t="shared" si="18"/>
        <v>42959</v>
      </c>
      <c r="N22" s="79">
        <f t="shared" si="18"/>
        <v>42960</v>
      </c>
      <c r="O22" s="79">
        <f t="shared" si="18"/>
        <v>42961</v>
      </c>
      <c r="P22" s="79">
        <f t="shared" si="18"/>
        <v>42962</v>
      </c>
      <c r="Q22" s="79">
        <f t="shared" si="18"/>
        <v>42963</v>
      </c>
      <c r="R22" s="79">
        <f t="shared" si="18"/>
        <v>42964</v>
      </c>
      <c r="S22" s="79">
        <f t="shared" si="18"/>
        <v>42965</v>
      </c>
      <c r="T22" s="79">
        <f t="shared" si="18"/>
        <v>42966</v>
      </c>
      <c r="U22" s="79">
        <f t="shared" si="18"/>
        <v>42967</v>
      </c>
      <c r="V22" s="79">
        <f t="shared" si="18"/>
        <v>42968</v>
      </c>
      <c r="W22" s="79">
        <f t="shared" si="18"/>
        <v>42969</v>
      </c>
      <c r="X22" s="79">
        <f t="shared" si="18"/>
        <v>42970</v>
      </c>
      <c r="Y22" s="79">
        <f t="shared" si="18"/>
        <v>42971</v>
      </c>
      <c r="Z22" s="79">
        <f t="shared" si="18"/>
        <v>42972</v>
      </c>
      <c r="AA22" s="79">
        <f t="shared" si="18"/>
        <v>42973</v>
      </c>
      <c r="AB22" s="79">
        <f t="shared" si="18"/>
        <v>42974</v>
      </c>
      <c r="AC22" s="80">
        <f t="shared" si="18"/>
        <v>42975</v>
      </c>
      <c r="AD22" s="79">
        <f t="shared" si="18"/>
        <v>42976</v>
      </c>
      <c r="AE22" s="79">
        <f t="shared" si="18"/>
        <v>42977</v>
      </c>
      <c r="AF22" s="79">
        <f t="shared" si="18"/>
        <v>42978</v>
      </c>
    </row>
    <row r="23" spans="1:32" ht="15" customHeight="1">
      <c r="A23" s="66" t="s">
        <v>76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2">
        <f>AC21</f>
        <v>42975</v>
      </c>
      <c r="AD23" s="83">
        <f>AD21</f>
        <v>42976</v>
      </c>
      <c r="AE23" s="83">
        <f t="shared" ref="AE23:AF23" si="19">AE21</f>
        <v>42977</v>
      </c>
      <c r="AF23" s="83">
        <f t="shared" si="19"/>
        <v>42978</v>
      </c>
    </row>
    <row r="24" spans="1:32" ht="7.5" customHeight="1">
      <c r="A24" s="84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</row>
    <row r="25" spans="1:32" ht="15.75">
      <c r="A25" s="66" t="s">
        <v>73</v>
      </c>
      <c r="B25" s="67" t="str">
        <f>PROPER(TEXT(P27,"MMMM"))&amp;" "&amp;YEAR(P27)</f>
        <v>Septembre 2017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9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70">
        <f>AC27</f>
        <v>43006</v>
      </c>
      <c r="AD25" s="71">
        <f>AD27</f>
        <v>43007</v>
      </c>
      <c r="AE25" s="71">
        <f t="shared" ref="AE25:AF25" si="20">AE27</f>
        <v>43008</v>
      </c>
      <c r="AF25" s="72" t="str">
        <f t="shared" si="20"/>
        <v/>
      </c>
    </row>
    <row r="26" spans="1:32">
      <c r="A26" s="66" t="s">
        <v>72</v>
      </c>
      <c r="B26" s="73">
        <f>INT((B28-LOOKUP(B28,DATE(YEAR(B28)+{-1;0;1},1,3)-WEEKDAY(DATE(YEAR(B28)+{-1;0;1},1,3))+2))/7)+1</f>
        <v>35</v>
      </c>
      <c r="C26" s="74">
        <f>INT((C28-LOOKUP(C28,DATE(YEAR(C28)+{-1;0;1},1,3)-WEEKDAY(DATE(YEAR(C28)+{-1;0;1},1,3))+2))/7)+1</f>
        <v>35</v>
      </c>
      <c r="D26" s="74">
        <f>INT((D28-LOOKUP(D28,DATE(YEAR(D28)+{-1;0;1},1,3)-WEEKDAY(DATE(YEAR(D28)+{-1;0;1},1,3))+2))/7)+1</f>
        <v>35</v>
      </c>
      <c r="E26" s="74">
        <f>INT((E28-LOOKUP(E28,DATE(YEAR(E28)+{-1;0;1},1,3)-WEEKDAY(DATE(YEAR(E28)+{-1;0;1},1,3))+2))/7)+1</f>
        <v>36</v>
      </c>
      <c r="F26" s="74">
        <f>INT((F28-LOOKUP(F28,DATE(YEAR(F28)+{-1;0;1},1,3)-WEEKDAY(DATE(YEAR(F28)+{-1;0;1},1,3))+2))/7)+1</f>
        <v>36</v>
      </c>
      <c r="G26" s="74">
        <f>INT((G28-LOOKUP(G28,DATE(YEAR(G28)+{-1;0;1},1,3)-WEEKDAY(DATE(YEAR(G28)+{-1;0;1},1,3))+2))/7)+1</f>
        <v>36</v>
      </c>
      <c r="H26" s="74">
        <f>INT((H28-LOOKUP(H28,DATE(YEAR(H28)+{-1;0;1},1,3)-WEEKDAY(DATE(YEAR(H28)+{-1;0;1},1,3))+2))/7)+1</f>
        <v>36</v>
      </c>
      <c r="I26" s="74">
        <f>INT((I28-LOOKUP(I28,DATE(YEAR(I28)+{-1;0;1},1,3)-WEEKDAY(DATE(YEAR(I28)+{-1;0;1},1,3))+2))/7)+1</f>
        <v>36</v>
      </c>
      <c r="J26" s="74">
        <f>INT((J28-LOOKUP(J28,DATE(YEAR(J28)+{-1;0;1},1,3)-WEEKDAY(DATE(YEAR(J28)+{-1;0;1},1,3))+2))/7)+1</f>
        <v>36</v>
      </c>
      <c r="K26" s="74">
        <f>INT((K28-LOOKUP(K28,DATE(YEAR(K28)+{-1;0;1},1,3)-WEEKDAY(DATE(YEAR(K28)+{-1;0;1},1,3))+2))/7)+1</f>
        <v>36</v>
      </c>
      <c r="L26" s="74">
        <f>INT((L28-LOOKUP(L28,DATE(YEAR(L28)+{-1;0;1},1,3)-WEEKDAY(DATE(YEAR(L28)+{-1;0;1},1,3))+2))/7)+1</f>
        <v>37</v>
      </c>
      <c r="M26" s="74">
        <f>INT((M28-LOOKUP(M28,DATE(YEAR(M28)+{-1;0;1},1,3)-WEEKDAY(DATE(YEAR(M28)+{-1;0;1},1,3))+2))/7)+1</f>
        <v>37</v>
      </c>
      <c r="N26" s="74">
        <f>INT((N28-LOOKUP(N28,DATE(YEAR(N28)+{-1;0;1},1,3)-WEEKDAY(DATE(YEAR(N28)+{-1;0;1},1,3))+2))/7)+1</f>
        <v>37</v>
      </c>
      <c r="O26" s="74">
        <f>INT((O28-LOOKUP(O28,DATE(YEAR(O28)+{-1;0;1},1,3)-WEEKDAY(DATE(YEAR(O28)+{-1;0;1},1,3))+2))/7)+1</f>
        <v>37</v>
      </c>
      <c r="P26" s="74">
        <f>INT((P28-LOOKUP(P28,DATE(YEAR(P28)+{-1;0;1},1,3)-WEEKDAY(DATE(YEAR(P28)+{-1;0;1},1,3))+2))/7)+1</f>
        <v>37</v>
      </c>
      <c r="Q26" s="74">
        <f>INT((Q28-LOOKUP(Q28,DATE(YEAR(Q28)+{-1;0;1},1,3)-WEEKDAY(DATE(YEAR(Q28)+{-1;0;1},1,3))+2))/7)+1</f>
        <v>37</v>
      </c>
      <c r="R26" s="74">
        <f>INT((R28-LOOKUP(R28,DATE(YEAR(R28)+{-1;0;1},1,3)-WEEKDAY(DATE(YEAR(R28)+{-1;0;1},1,3))+2))/7)+1</f>
        <v>37</v>
      </c>
      <c r="S26" s="74">
        <f>INT((S28-LOOKUP(S28,DATE(YEAR(S28)+{-1;0;1},1,3)-WEEKDAY(DATE(YEAR(S28)+{-1;0;1},1,3))+2))/7)+1</f>
        <v>38</v>
      </c>
      <c r="T26" s="74">
        <f>INT((T28-LOOKUP(T28,DATE(YEAR(T28)+{-1;0;1},1,3)-WEEKDAY(DATE(YEAR(T28)+{-1;0;1},1,3))+2))/7)+1</f>
        <v>38</v>
      </c>
      <c r="U26" s="74">
        <f>INT((U28-LOOKUP(U28,DATE(YEAR(U28)+{-1;0;1},1,3)-WEEKDAY(DATE(YEAR(U28)+{-1;0;1},1,3))+2))/7)+1</f>
        <v>38</v>
      </c>
      <c r="V26" s="74">
        <f>INT((V28-LOOKUP(V28,DATE(YEAR(V28)+{-1;0;1},1,3)-WEEKDAY(DATE(YEAR(V28)+{-1;0;1},1,3))+2))/7)+1</f>
        <v>38</v>
      </c>
      <c r="W26" s="74">
        <f>INT((W28-LOOKUP(W28,DATE(YEAR(W28)+{-1;0;1},1,3)-WEEKDAY(DATE(YEAR(W28)+{-1;0;1},1,3))+2))/7)+1</f>
        <v>38</v>
      </c>
      <c r="X26" s="74">
        <f>INT((X28-LOOKUP(X28,DATE(YEAR(X28)+{-1;0;1},1,3)-WEEKDAY(DATE(YEAR(X28)+{-1;0;1},1,3))+2))/7)+1</f>
        <v>38</v>
      </c>
      <c r="Y26" s="74">
        <f>INT((Y28-LOOKUP(Y28,DATE(YEAR(Y28)+{-1;0;1},1,3)-WEEKDAY(DATE(YEAR(Y28)+{-1;0;1},1,3))+2))/7)+1</f>
        <v>38</v>
      </c>
      <c r="Z26" s="74">
        <f>INT((Z28-LOOKUP(Z28,DATE(YEAR(Z28)+{-1;0;1},1,3)-WEEKDAY(DATE(YEAR(Z28)+{-1;0;1},1,3))+2))/7)+1</f>
        <v>39</v>
      </c>
      <c r="AA26" s="74">
        <f>INT((AA28-LOOKUP(AA28,DATE(YEAR(AA28)+{-1;0;1},1,3)-WEEKDAY(DATE(YEAR(AA28)+{-1;0;1},1,3))+2))/7)+1</f>
        <v>39</v>
      </c>
      <c r="AB26" s="74">
        <f>INT((AB28-LOOKUP(AB28,DATE(YEAR(AB28)+{-1;0;1},1,3)-WEEKDAY(DATE(YEAR(AB28)+{-1;0;1},1,3))+2))/7)+1</f>
        <v>39</v>
      </c>
      <c r="AC26" s="74">
        <f>INT((AC28-LOOKUP(AC28,DATE(YEAR(AC28)+{-1;0;1},1,3)-WEEKDAY(DATE(YEAR(AC28)+{-1;0;1},1,3))+2))/7)+1</f>
        <v>39</v>
      </c>
      <c r="AD26" s="74">
        <f>IFERROR(INT((AD28-LOOKUP(AD28,DATE(YEAR(AD28)+{-1;0;1},1,3)-WEEKDAY(DATE(YEAR(AD28)+{-1;0;1},1,3))+2))/7)+1,"")</f>
        <v>39</v>
      </c>
      <c r="AE26" s="74">
        <f>IFERROR(INT((AE28-LOOKUP(AE28,DATE(YEAR(AE28)+{-1;0;1},1,3)-WEEKDAY(DATE(YEAR(AE28)+{-1;0;1},1,3))+2))/7)+1,"")</f>
        <v>39</v>
      </c>
      <c r="AF26" s="75" t="str">
        <f>IFERROR(INT((AF28-LOOKUP(AF28,DATE(YEAR(AF28)+{-1;0;1},1,3)-WEEKDAY(DATE(YEAR(AF28)+{-1;0;1},1,3))+2))/7)+1,"")</f>
        <v/>
      </c>
    </row>
    <row r="27" spans="1:32">
      <c r="A27" s="66" t="s">
        <v>74</v>
      </c>
      <c r="B27" s="77">
        <f>EOMONTH(B21,0)+1</f>
        <v>42979</v>
      </c>
      <c r="C27" s="77">
        <f>B27+1</f>
        <v>42980</v>
      </c>
      <c r="D27" s="77">
        <f t="shared" ref="D27:AC27" si="21">C27+1</f>
        <v>42981</v>
      </c>
      <c r="E27" s="77">
        <f t="shared" si="21"/>
        <v>42982</v>
      </c>
      <c r="F27" s="77">
        <f t="shared" si="21"/>
        <v>42983</v>
      </c>
      <c r="G27" s="77">
        <f t="shared" si="21"/>
        <v>42984</v>
      </c>
      <c r="H27" s="77">
        <f t="shared" si="21"/>
        <v>42985</v>
      </c>
      <c r="I27" s="77">
        <f t="shared" si="21"/>
        <v>42986</v>
      </c>
      <c r="J27" s="77">
        <f t="shared" si="21"/>
        <v>42987</v>
      </c>
      <c r="K27" s="77">
        <f t="shared" si="21"/>
        <v>42988</v>
      </c>
      <c r="L27" s="77">
        <f t="shared" si="21"/>
        <v>42989</v>
      </c>
      <c r="M27" s="77">
        <f t="shared" si="21"/>
        <v>42990</v>
      </c>
      <c r="N27" s="77">
        <f t="shared" si="21"/>
        <v>42991</v>
      </c>
      <c r="O27" s="77">
        <f t="shared" si="21"/>
        <v>42992</v>
      </c>
      <c r="P27" s="77">
        <f t="shared" si="21"/>
        <v>42993</v>
      </c>
      <c r="Q27" s="77">
        <f t="shared" si="21"/>
        <v>42994</v>
      </c>
      <c r="R27" s="77">
        <f t="shared" si="21"/>
        <v>42995</v>
      </c>
      <c r="S27" s="77">
        <f t="shared" si="21"/>
        <v>42996</v>
      </c>
      <c r="T27" s="77">
        <f t="shared" si="21"/>
        <v>42997</v>
      </c>
      <c r="U27" s="77">
        <f t="shared" si="21"/>
        <v>42998</v>
      </c>
      <c r="V27" s="77">
        <f t="shared" si="21"/>
        <v>42999</v>
      </c>
      <c r="W27" s="77">
        <f t="shared" si="21"/>
        <v>43000</v>
      </c>
      <c r="X27" s="77">
        <f t="shared" si="21"/>
        <v>43001</v>
      </c>
      <c r="Y27" s="77">
        <f t="shared" si="21"/>
        <v>43002</v>
      </c>
      <c r="Z27" s="77">
        <f t="shared" si="21"/>
        <v>43003</v>
      </c>
      <c r="AA27" s="77">
        <f t="shared" si="21"/>
        <v>43004</v>
      </c>
      <c r="AB27" s="77">
        <f t="shared" si="21"/>
        <v>43005</v>
      </c>
      <c r="AC27" s="78">
        <f t="shared" si="21"/>
        <v>43006</v>
      </c>
      <c r="AD27" s="76">
        <f t="shared" ref="AD27:AF27" si="22">IFERROR(IF(AC27=EOMONTH(B27,0),"",AC27+1),"")</f>
        <v>43007</v>
      </c>
      <c r="AE27" s="76">
        <f t="shared" si="22"/>
        <v>43008</v>
      </c>
      <c r="AF27" s="76" t="str">
        <f t="shared" si="22"/>
        <v/>
      </c>
    </row>
    <row r="28" spans="1:32">
      <c r="A28" s="66" t="s">
        <v>75</v>
      </c>
      <c r="B28" s="79">
        <f t="shared" ref="B28:AF28" si="23">B27</f>
        <v>42979</v>
      </c>
      <c r="C28" s="79">
        <f t="shared" si="23"/>
        <v>42980</v>
      </c>
      <c r="D28" s="79">
        <f t="shared" si="23"/>
        <v>42981</v>
      </c>
      <c r="E28" s="79">
        <f t="shared" si="23"/>
        <v>42982</v>
      </c>
      <c r="F28" s="79">
        <f t="shared" si="23"/>
        <v>42983</v>
      </c>
      <c r="G28" s="79">
        <f t="shared" si="23"/>
        <v>42984</v>
      </c>
      <c r="H28" s="79">
        <f t="shared" si="23"/>
        <v>42985</v>
      </c>
      <c r="I28" s="79">
        <f t="shared" si="23"/>
        <v>42986</v>
      </c>
      <c r="J28" s="79">
        <f t="shared" si="23"/>
        <v>42987</v>
      </c>
      <c r="K28" s="79">
        <f t="shared" si="23"/>
        <v>42988</v>
      </c>
      <c r="L28" s="79">
        <f t="shared" si="23"/>
        <v>42989</v>
      </c>
      <c r="M28" s="79">
        <f t="shared" si="23"/>
        <v>42990</v>
      </c>
      <c r="N28" s="79">
        <f t="shared" si="23"/>
        <v>42991</v>
      </c>
      <c r="O28" s="79">
        <f t="shared" si="23"/>
        <v>42992</v>
      </c>
      <c r="P28" s="79">
        <f t="shared" si="23"/>
        <v>42993</v>
      </c>
      <c r="Q28" s="79">
        <f t="shared" si="23"/>
        <v>42994</v>
      </c>
      <c r="R28" s="79">
        <f t="shared" si="23"/>
        <v>42995</v>
      </c>
      <c r="S28" s="79">
        <f t="shared" si="23"/>
        <v>42996</v>
      </c>
      <c r="T28" s="79">
        <f t="shared" si="23"/>
        <v>42997</v>
      </c>
      <c r="U28" s="79">
        <f t="shared" si="23"/>
        <v>42998</v>
      </c>
      <c r="V28" s="79">
        <f t="shared" si="23"/>
        <v>42999</v>
      </c>
      <c r="W28" s="79">
        <f t="shared" si="23"/>
        <v>43000</v>
      </c>
      <c r="X28" s="79">
        <f t="shared" si="23"/>
        <v>43001</v>
      </c>
      <c r="Y28" s="79">
        <f t="shared" si="23"/>
        <v>43002</v>
      </c>
      <c r="Z28" s="79">
        <f t="shared" si="23"/>
        <v>43003</v>
      </c>
      <c r="AA28" s="79">
        <f t="shared" si="23"/>
        <v>43004</v>
      </c>
      <c r="AB28" s="79">
        <f t="shared" si="23"/>
        <v>43005</v>
      </c>
      <c r="AC28" s="80">
        <f t="shared" si="23"/>
        <v>43006</v>
      </c>
      <c r="AD28" s="79">
        <f t="shared" si="23"/>
        <v>43007</v>
      </c>
      <c r="AE28" s="79">
        <f t="shared" si="23"/>
        <v>43008</v>
      </c>
      <c r="AF28" s="79" t="str">
        <f t="shared" si="23"/>
        <v/>
      </c>
    </row>
    <row r="29" spans="1:32" ht="15" customHeight="1">
      <c r="A29" s="66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2">
        <f>AC27</f>
        <v>43006</v>
      </c>
      <c r="AD29" s="83">
        <f>AD27</f>
        <v>43007</v>
      </c>
      <c r="AE29" s="83">
        <f t="shared" ref="AE29:AF29" si="24">AE27</f>
        <v>43008</v>
      </c>
      <c r="AF29" s="83" t="str">
        <f t="shared" si="24"/>
        <v/>
      </c>
    </row>
    <row r="30" spans="1:32" ht="7.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</row>
    <row r="31" spans="1:32" ht="15.75">
      <c r="A31" s="66" t="s">
        <v>73</v>
      </c>
      <c r="B31" s="67" t="str">
        <f>PROPER(TEXT(P33,"MMMM"))&amp;" "&amp;YEAR(P33)</f>
        <v>Octobre 2017</v>
      </c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9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70">
        <f>AC33</f>
        <v>43036</v>
      </c>
      <c r="AD31" s="71">
        <f>AD33</f>
        <v>43037</v>
      </c>
      <c r="AE31" s="71">
        <f t="shared" ref="AE31:AF31" si="25">AE33</f>
        <v>43038</v>
      </c>
      <c r="AF31" s="72">
        <f t="shared" si="25"/>
        <v>43039</v>
      </c>
    </row>
    <row r="32" spans="1:32">
      <c r="A32" s="66" t="s">
        <v>72</v>
      </c>
      <c r="B32" s="73">
        <f>INT((B34-LOOKUP(B34,DATE(YEAR(B34)+{-1;0;1},1,3)-WEEKDAY(DATE(YEAR(B34)+{-1;0;1},1,3))+2))/7)+1</f>
        <v>39</v>
      </c>
      <c r="C32" s="74">
        <f>INT((C34-LOOKUP(C34,DATE(YEAR(C34)+{-1;0;1},1,3)-WEEKDAY(DATE(YEAR(C34)+{-1;0;1},1,3))+2))/7)+1</f>
        <v>40</v>
      </c>
      <c r="D32" s="74">
        <f>INT((D34-LOOKUP(D34,DATE(YEAR(D34)+{-1;0;1},1,3)-WEEKDAY(DATE(YEAR(D34)+{-1;0;1},1,3))+2))/7)+1</f>
        <v>40</v>
      </c>
      <c r="E32" s="74">
        <f>INT((E34-LOOKUP(E34,DATE(YEAR(E34)+{-1;0;1},1,3)-WEEKDAY(DATE(YEAR(E34)+{-1;0;1},1,3))+2))/7)+1</f>
        <v>40</v>
      </c>
      <c r="F32" s="74">
        <f>INT((F34-LOOKUP(F34,DATE(YEAR(F34)+{-1;0;1},1,3)-WEEKDAY(DATE(YEAR(F34)+{-1;0;1},1,3))+2))/7)+1</f>
        <v>40</v>
      </c>
      <c r="G32" s="74">
        <f>INT((G34-LOOKUP(G34,DATE(YEAR(G34)+{-1;0;1},1,3)-WEEKDAY(DATE(YEAR(G34)+{-1;0;1},1,3))+2))/7)+1</f>
        <v>40</v>
      </c>
      <c r="H32" s="74">
        <f>INT((H34-LOOKUP(H34,DATE(YEAR(H34)+{-1;0;1},1,3)-WEEKDAY(DATE(YEAR(H34)+{-1;0;1},1,3))+2))/7)+1</f>
        <v>40</v>
      </c>
      <c r="I32" s="74">
        <f>INT((I34-LOOKUP(I34,DATE(YEAR(I34)+{-1;0;1},1,3)-WEEKDAY(DATE(YEAR(I34)+{-1;0;1},1,3))+2))/7)+1</f>
        <v>40</v>
      </c>
      <c r="J32" s="74">
        <f>INT((J34-LOOKUP(J34,DATE(YEAR(J34)+{-1;0;1},1,3)-WEEKDAY(DATE(YEAR(J34)+{-1;0;1},1,3))+2))/7)+1</f>
        <v>41</v>
      </c>
      <c r="K32" s="74">
        <f>INT((K34-LOOKUP(K34,DATE(YEAR(K34)+{-1;0;1},1,3)-WEEKDAY(DATE(YEAR(K34)+{-1;0;1},1,3))+2))/7)+1</f>
        <v>41</v>
      </c>
      <c r="L32" s="74">
        <f>INT((L34-LOOKUP(L34,DATE(YEAR(L34)+{-1;0;1},1,3)-WEEKDAY(DATE(YEAR(L34)+{-1;0;1},1,3))+2))/7)+1</f>
        <v>41</v>
      </c>
      <c r="M32" s="74">
        <f>INT((M34-LOOKUP(M34,DATE(YEAR(M34)+{-1;0;1},1,3)-WEEKDAY(DATE(YEAR(M34)+{-1;0;1},1,3))+2))/7)+1</f>
        <v>41</v>
      </c>
      <c r="N32" s="74">
        <f>INT((N34-LOOKUP(N34,DATE(YEAR(N34)+{-1;0;1},1,3)-WEEKDAY(DATE(YEAR(N34)+{-1;0;1},1,3))+2))/7)+1</f>
        <v>41</v>
      </c>
      <c r="O32" s="74">
        <f>INT((O34-LOOKUP(O34,DATE(YEAR(O34)+{-1;0;1},1,3)-WEEKDAY(DATE(YEAR(O34)+{-1;0;1},1,3))+2))/7)+1</f>
        <v>41</v>
      </c>
      <c r="P32" s="74">
        <f>INT((P34-LOOKUP(P34,DATE(YEAR(P34)+{-1;0;1},1,3)-WEEKDAY(DATE(YEAR(P34)+{-1;0;1},1,3))+2))/7)+1</f>
        <v>41</v>
      </c>
      <c r="Q32" s="74">
        <f>INT((Q34-LOOKUP(Q34,DATE(YEAR(Q34)+{-1;0;1},1,3)-WEEKDAY(DATE(YEAR(Q34)+{-1;0;1},1,3))+2))/7)+1</f>
        <v>42</v>
      </c>
      <c r="R32" s="74">
        <f>INT((R34-LOOKUP(R34,DATE(YEAR(R34)+{-1;0;1},1,3)-WEEKDAY(DATE(YEAR(R34)+{-1;0;1},1,3))+2))/7)+1</f>
        <v>42</v>
      </c>
      <c r="S32" s="74">
        <f>INT((S34-LOOKUP(S34,DATE(YEAR(S34)+{-1;0;1},1,3)-WEEKDAY(DATE(YEAR(S34)+{-1;0;1},1,3))+2))/7)+1</f>
        <v>42</v>
      </c>
      <c r="T32" s="74">
        <f>INT((T34-LOOKUP(T34,DATE(YEAR(T34)+{-1;0;1},1,3)-WEEKDAY(DATE(YEAR(T34)+{-1;0;1},1,3))+2))/7)+1</f>
        <v>42</v>
      </c>
      <c r="U32" s="74">
        <f>INT((U34-LOOKUP(U34,DATE(YEAR(U34)+{-1;0;1},1,3)-WEEKDAY(DATE(YEAR(U34)+{-1;0;1},1,3))+2))/7)+1</f>
        <v>42</v>
      </c>
      <c r="V32" s="74">
        <f>INT((V34-LOOKUP(V34,DATE(YEAR(V34)+{-1;0;1},1,3)-WEEKDAY(DATE(YEAR(V34)+{-1;0;1},1,3))+2))/7)+1</f>
        <v>42</v>
      </c>
      <c r="W32" s="74">
        <f>INT((W34-LOOKUP(W34,DATE(YEAR(W34)+{-1;0;1},1,3)-WEEKDAY(DATE(YEAR(W34)+{-1;0;1},1,3))+2))/7)+1</f>
        <v>42</v>
      </c>
      <c r="X32" s="74">
        <f>INT((X34-LOOKUP(X34,DATE(YEAR(X34)+{-1;0;1},1,3)-WEEKDAY(DATE(YEAR(X34)+{-1;0;1},1,3))+2))/7)+1</f>
        <v>43</v>
      </c>
      <c r="Y32" s="74">
        <f>INT((Y34-LOOKUP(Y34,DATE(YEAR(Y34)+{-1;0;1},1,3)-WEEKDAY(DATE(YEAR(Y34)+{-1;0;1},1,3))+2))/7)+1</f>
        <v>43</v>
      </c>
      <c r="Z32" s="74">
        <f>INT((Z34-LOOKUP(Z34,DATE(YEAR(Z34)+{-1;0;1},1,3)-WEEKDAY(DATE(YEAR(Z34)+{-1;0;1},1,3))+2))/7)+1</f>
        <v>43</v>
      </c>
      <c r="AA32" s="74">
        <f>INT((AA34-LOOKUP(AA34,DATE(YEAR(AA34)+{-1;0;1},1,3)-WEEKDAY(DATE(YEAR(AA34)+{-1;0;1},1,3))+2))/7)+1</f>
        <v>43</v>
      </c>
      <c r="AB32" s="74">
        <f>INT((AB34-LOOKUP(AB34,DATE(YEAR(AB34)+{-1;0;1},1,3)-WEEKDAY(DATE(YEAR(AB34)+{-1;0;1},1,3))+2))/7)+1</f>
        <v>43</v>
      </c>
      <c r="AC32" s="74">
        <f>INT((AC34-LOOKUP(AC34,DATE(YEAR(AC34)+{-1;0;1},1,3)-WEEKDAY(DATE(YEAR(AC34)+{-1;0;1},1,3))+2))/7)+1</f>
        <v>43</v>
      </c>
      <c r="AD32" s="74">
        <f>IFERROR(INT((AD34-LOOKUP(AD34,DATE(YEAR(AD34)+{-1;0;1},1,3)-WEEKDAY(DATE(YEAR(AD34)+{-1;0;1},1,3))+2))/7)+1,"")</f>
        <v>43</v>
      </c>
      <c r="AE32" s="74">
        <f>IFERROR(INT((AE34-LOOKUP(AE34,DATE(YEAR(AE34)+{-1;0;1},1,3)-WEEKDAY(DATE(YEAR(AE34)+{-1;0;1},1,3))+2))/7)+1,"")</f>
        <v>44</v>
      </c>
      <c r="AF32" s="75">
        <f>IFERROR(INT((AF34-LOOKUP(AF34,DATE(YEAR(AF34)+{-1;0;1},1,3)-WEEKDAY(DATE(YEAR(AF34)+{-1;0;1},1,3))+2))/7)+1,"")</f>
        <v>44</v>
      </c>
    </row>
    <row r="33" spans="1:32">
      <c r="A33" s="66" t="s">
        <v>74</v>
      </c>
      <c r="B33" s="77">
        <f>EOMONTH(B27,0)+1</f>
        <v>43009</v>
      </c>
      <c r="C33" s="77">
        <f>B33+1</f>
        <v>43010</v>
      </c>
      <c r="D33" s="77">
        <f t="shared" ref="D33:AC33" si="26">C33+1</f>
        <v>43011</v>
      </c>
      <c r="E33" s="77">
        <f t="shared" si="26"/>
        <v>43012</v>
      </c>
      <c r="F33" s="77">
        <f t="shared" si="26"/>
        <v>43013</v>
      </c>
      <c r="G33" s="77">
        <f t="shared" si="26"/>
        <v>43014</v>
      </c>
      <c r="H33" s="77">
        <f t="shared" si="26"/>
        <v>43015</v>
      </c>
      <c r="I33" s="77">
        <f t="shared" si="26"/>
        <v>43016</v>
      </c>
      <c r="J33" s="77">
        <f t="shared" si="26"/>
        <v>43017</v>
      </c>
      <c r="K33" s="77">
        <f t="shared" si="26"/>
        <v>43018</v>
      </c>
      <c r="L33" s="77">
        <f t="shared" si="26"/>
        <v>43019</v>
      </c>
      <c r="M33" s="77">
        <f t="shared" si="26"/>
        <v>43020</v>
      </c>
      <c r="N33" s="77">
        <f t="shared" si="26"/>
        <v>43021</v>
      </c>
      <c r="O33" s="77">
        <f t="shared" si="26"/>
        <v>43022</v>
      </c>
      <c r="P33" s="77">
        <f t="shared" si="26"/>
        <v>43023</v>
      </c>
      <c r="Q33" s="77">
        <f t="shared" si="26"/>
        <v>43024</v>
      </c>
      <c r="R33" s="77">
        <f t="shared" si="26"/>
        <v>43025</v>
      </c>
      <c r="S33" s="77">
        <f t="shared" si="26"/>
        <v>43026</v>
      </c>
      <c r="T33" s="77">
        <f t="shared" si="26"/>
        <v>43027</v>
      </c>
      <c r="U33" s="77">
        <f t="shared" si="26"/>
        <v>43028</v>
      </c>
      <c r="V33" s="77">
        <f t="shared" si="26"/>
        <v>43029</v>
      </c>
      <c r="W33" s="77">
        <f t="shared" si="26"/>
        <v>43030</v>
      </c>
      <c r="X33" s="77">
        <f t="shared" si="26"/>
        <v>43031</v>
      </c>
      <c r="Y33" s="77">
        <f t="shared" si="26"/>
        <v>43032</v>
      </c>
      <c r="Z33" s="77">
        <f t="shared" si="26"/>
        <v>43033</v>
      </c>
      <c r="AA33" s="77">
        <f t="shared" si="26"/>
        <v>43034</v>
      </c>
      <c r="AB33" s="77">
        <f t="shared" si="26"/>
        <v>43035</v>
      </c>
      <c r="AC33" s="78">
        <f t="shared" si="26"/>
        <v>43036</v>
      </c>
      <c r="AD33" s="76">
        <f t="shared" ref="AD33:AF33" si="27">IFERROR(IF(AC33=EOMONTH(B33,0),"",AC33+1),"")</f>
        <v>43037</v>
      </c>
      <c r="AE33" s="76">
        <f t="shared" si="27"/>
        <v>43038</v>
      </c>
      <c r="AF33" s="76">
        <f t="shared" si="27"/>
        <v>43039</v>
      </c>
    </row>
    <row r="34" spans="1:32">
      <c r="A34" s="66" t="s">
        <v>75</v>
      </c>
      <c r="B34" s="79">
        <f t="shared" ref="B34:AF34" si="28">B33</f>
        <v>43009</v>
      </c>
      <c r="C34" s="79">
        <f t="shared" si="28"/>
        <v>43010</v>
      </c>
      <c r="D34" s="79">
        <f t="shared" si="28"/>
        <v>43011</v>
      </c>
      <c r="E34" s="79">
        <f t="shared" si="28"/>
        <v>43012</v>
      </c>
      <c r="F34" s="79">
        <f t="shared" si="28"/>
        <v>43013</v>
      </c>
      <c r="G34" s="79">
        <f t="shared" si="28"/>
        <v>43014</v>
      </c>
      <c r="H34" s="79">
        <f t="shared" si="28"/>
        <v>43015</v>
      </c>
      <c r="I34" s="79">
        <f t="shared" si="28"/>
        <v>43016</v>
      </c>
      <c r="J34" s="79">
        <f t="shared" si="28"/>
        <v>43017</v>
      </c>
      <c r="K34" s="79">
        <f t="shared" si="28"/>
        <v>43018</v>
      </c>
      <c r="L34" s="79">
        <f t="shared" si="28"/>
        <v>43019</v>
      </c>
      <c r="M34" s="79">
        <f t="shared" si="28"/>
        <v>43020</v>
      </c>
      <c r="N34" s="79">
        <f t="shared" si="28"/>
        <v>43021</v>
      </c>
      <c r="O34" s="79">
        <f t="shared" si="28"/>
        <v>43022</v>
      </c>
      <c r="P34" s="79">
        <f t="shared" si="28"/>
        <v>43023</v>
      </c>
      <c r="Q34" s="79">
        <f t="shared" si="28"/>
        <v>43024</v>
      </c>
      <c r="R34" s="79">
        <f t="shared" si="28"/>
        <v>43025</v>
      </c>
      <c r="S34" s="79">
        <f t="shared" si="28"/>
        <v>43026</v>
      </c>
      <c r="T34" s="79">
        <f t="shared" si="28"/>
        <v>43027</v>
      </c>
      <c r="U34" s="79">
        <f t="shared" si="28"/>
        <v>43028</v>
      </c>
      <c r="V34" s="79">
        <f t="shared" si="28"/>
        <v>43029</v>
      </c>
      <c r="W34" s="79">
        <f t="shared" si="28"/>
        <v>43030</v>
      </c>
      <c r="X34" s="79">
        <f t="shared" si="28"/>
        <v>43031</v>
      </c>
      <c r="Y34" s="79">
        <f t="shared" si="28"/>
        <v>43032</v>
      </c>
      <c r="Z34" s="79">
        <f t="shared" si="28"/>
        <v>43033</v>
      </c>
      <c r="AA34" s="79">
        <f t="shared" si="28"/>
        <v>43034</v>
      </c>
      <c r="AB34" s="79">
        <f t="shared" si="28"/>
        <v>43035</v>
      </c>
      <c r="AC34" s="80">
        <f t="shared" si="28"/>
        <v>43036</v>
      </c>
      <c r="AD34" s="79">
        <f t="shared" si="28"/>
        <v>43037</v>
      </c>
      <c r="AE34" s="79">
        <f t="shared" si="28"/>
        <v>43038</v>
      </c>
      <c r="AF34" s="79">
        <f t="shared" si="28"/>
        <v>43039</v>
      </c>
    </row>
    <row r="35" spans="1:32" ht="15" customHeight="1">
      <c r="A35" s="66" t="s">
        <v>76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2">
        <f>AC33</f>
        <v>43036</v>
      </c>
      <c r="AD35" s="83">
        <f>AD33</f>
        <v>43037</v>
      </c>
      <c r="AE35" s="83">
        <f t="shared" ref="AE35:AF35" si="29">AE33</f>
        <v>43038</v>
      </c>
      <c r="AF35" s="83">
        <f t="shared" si="29"/>
        <v>43039</v>
      </c>
    </row>
    <row r="36" spans="1:32" ht="7.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</row>
    <row r="37" spans="1:32" ht="15.75">
      <c r="A37" s="66" t="s">
        <v>73</v>
      </c>
      <c r="B37" s="67" t="str">
        <f>PROPER(TEXT(P39,"MMMM"))&amp;" "&amp;YEAR(P39)</f>
        <v>Novembre 2017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9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70">
        <f>AC39</f>
        <v>43067</v>
      </c>
      <c r="AD37" s="71">
        <f>AD39</f>
        <v>43068</v>
      </c>
      <c r="AE37" s="71">
        <f t="shared" ref="AE37:AF37" si="30">AE39</f>
        <v>43069</v>
      </c>
      <c r="AF37" s="72" t="str">
        <f t="shared" si="30"/>
        <v/>
      </c>
    </row>
    <row r="38" spans="1:32">
      <c r="A38" s="66" t="s">
        <v>72</v>
      </c>
      <c r="B38" s="73">
        <f>INT((B40-LOOKUP(B40,DATE(YEAR(B40)+{-1;0;1},1,3)-WEEKDAY(DATE(YEAR(B40)+{-1;0;1},1,3))+2))/7)+1</f>
        <v>44</v>
      </c>
      <c r="C38" s="74">
        <f>INT((C40-LOOKUP(C40,DATE(YEAR(C40)+{-1;0;1},1,3)-WEEKDAY(DATE(YEAR(C40)+{-1;0;1},1,3))+2))/7)+1</f>
        <v>44</v>
      </c>
      <c r="D38" s="74">
        <f>INT((D40-LOOKUP(D40,DATE(YEAR(D40)+{-1;0;1},1,3)-WEEKDAY(DATE(YEAR(D40)+{-1;0;1},1,3))+2))/7)+1</f>
        <v>44</v>
      </c>
      <c r="E38" s="74">
        <f>INT((E40-LOOKUP(E40,DATE(YEAR(E40)+{-1;0;1},1,3)-WEEKDAY(DATE(YEAR(E40)+{-1;0;1},1,3))+2))/7)+1</f>
        <v>44</v>
      </c>
      <c r="F38" s="74">
        <f>INT((F40-LOOKUP(F40,DATE(YEAR(F40)+{-1;0;1},1,3)-WEEKDAY(DATE(YEAR(F40)+{-1;0;1},1,3))+2))/7)+1</f>
        <v>44</v>
      </c>
      <c r="G38" s="74">
        <f>INT((G40-LOOKUP(G40,DATE(YEAR(G40)+{-1;0;1},1,3)-WEEKDAY(DATE(YEAR(G40)+{-1;0;1},1,3))+2))/7)+1</f>
        <v>45</v>
      </c>
      <c r="H38" s="74">
        <f>INT((H40-LOOKUP(H40,DATE(YEAR(H40)+{-1;0;1},1,3)-WEEKDAY(DATE(YEAR(H40)+{-1;0;1},1,3))+2))/7)+1</f>
        <v>45</v>
      </c>
      <c r="I38" s="74">
        <f>INT((I40-LOOKUP(I40,DATE(YEAR(I40)+{-1;0;1},1,3)-WEEKDAY(DATE(YEAR(I40)+{-1;0;1},1,3))+2))/7)+1</f>
        <v>45</v>
      </c>
      <c r="J38" s="74">
        <f>INT((J40-LOOKUP(J40,DATE(YEAR(J40)+{-1;0;1},1,3)-WEEKDAY(DATE(YEAR(J40)+{-1;0;1},1,3))+2))/7)+1</f>
        <v>45</v>
      </c>
      <c r="K38" s="74">
        <f>INT((K40-LOOKUP(K40,DATE(YEAR(K40)+{-1;0;1},1,3)-WEEKDAY(DATE(YEAR(K40)+{-1;0;1},1,3))+2))/7)+1</f>
        <v>45</v>
      </c>
      <c r="L38" s="74">
        <f>INT((L40-LOOKUP(L40,DATE(YEAR(L40)+{-1;0;1},1,3)-WEEKDAY(DATE(YEAR(L40)+{-1;0;1},1,3))+2))/7)+1</f>
        <v>45</v>
      </c>
      <c r="M38" s="74">
        <f>INT((M40-LOOKUP(M40,DATE(YEAR(M40)+{-1;0;1},1,3)-WEEKDAY(DATE(YEAR(M40)+{-1;0;1},1,3))+2))/7)+1</f>
        <v>45</v>
      </c>
      <c r="N38" s="74">
        <f>INT((N40-LOOKUP(N40,DATE(YEAR(N40)+{-1;0;1},1,3)-WEEKDAY(DATE(YEAR(N40)+{-1;0;1},1,3))+2))/7)+1</f>
        <v>46</v>
      </c>
      <c r="O38" s="74">
        <f>INT((O40-LOOKUP(O40,DATE(YEAR(O40)+{-1;0;1},1,3)-WEEKDAY(DATE(YEAR(O40)+{-1;0;1},1,3))+2))/7)+1</f>
        <v>46</v>
      </c>
      <c r="P38" s="74">
        <f>INT((P40-LOOKUP(P40,DATE(YEAR(P40)+{-1;0;1},1,3)-WEEKDAY(DATE(YEAR(P40)+{-1;0;1},1,3))+2))/7)+1</f>
        <v>46</v>
      </c>
      <c r="Q38" s="74">
        <f>INT((Q40-LOOKUP(Q40,DATE(YEAR(Q40)+{-1;0;1},1,3)-WEEKDAY(DATE(YEAR(Q40)+{-1;0;1},1,3))+2))/7)+1</f>
        <v>46</v>
      </c>
      <c r="R38" s="74">
        <f>INT((R40-LOOKUP(R40,DATE(YEAR(R40)+{-1;0;1},1,3)-WEEKDAY(DATE(YEAR(R40)+{-1;0;1},1,3))+2))/7)+1</f>
        <v>46</v>
      </c>
      <c r="S38" s="74">
        <f>INT((S40-LOOKUP(S40,DATE(YEAR(S40)+{-1;0;1},1,3)-WEEKDAY(DATE(YEAR(S40)+{-1;0;1},1,3))+2))/7)+1</f>
        <v>46</v>
      </c>
      <c r="T38" s="74">
        <f>INT((T40-LOOKUP(T40,DATE(YEAR(T40)+{-1;0;1},1,3)-WEEKDAY(DATE(YEAR(T40)+{-1;0;1},1,3))+2))/7)+1</f>
        <v>46</v>
      </c>
      <c r="U38" s="74">
        <f>INT((U40-LOOKUP(U40,DATE(YEAR(U40)+{-1;0;1},1,3)-WEEKDAY(DATE(YEAR(U40)+{-1;0;1},1,3))+2))/7)+1</f>
        <v>47</v>
      </c>
      <c r="V38" s="74">
        <f>INT((V40-LOOKUP(V40,DATE(YEAR(V40)+{-1;0;1},1,3)-WEEKDAY(DATE(YEAR(V40)+{-1;0;1},1,3))+2))/7)+1</f>
        <v>47</v>
      </c>
      <c r="W38" s="74">
        <f>INT((W40-LOOKUP(W40,DATE(YEAR(W40)+{-1;0;1},1,3)-WEEKDAY(DATE(YEAR(W40)+{-1;0;1},1,3))+2))/7)+1</f>
        <v>47</v>
      </c>
      <c r="X38" s="74">
        <f>INT((X40-LOOKUP(X40,DATE(YEAR(X40)+{-1;0;1},1,3)-WEEKDAY(DATE(YEAR(X40)+{-1;0;1},1,3))+2))/7)+1</f>
        <v>47</v>
      </c>
      <c r="Y38" s="74">
        <f>INT((Y40-LOOKUP(Y40,DATE(YEAR(Y40)+{-1;0;1},1,3)-WEEKDAY(DATE(YEAR(Y40)+{-1;0;1},1,3))+2))/7)+1</f>
        <v>47</v>
      </c>
      <c r="Z38" s="74">
        <f>INT((Z40-LOOKUP(Z40,DATE(YEAR(Z40)+{-1;0;1},1,3)-WEEKDAY(DATE(YEAR(Z40)+{-1;0;1},1,3))+2))/7)+1</f>
        <v>47</v>
      </c>
      <c r="AA38" s="74">
        <f>INT((AA40-LOOKUP(AA40,DATE(YEAR(AA40)+{-1;0;1},1,3)-WEEKDAY(DATE(YEAR(AA40)+{-1;0;1},1,3))+2))/7)+1</f>
        <v>47</v>
      </c>
      <c r="AB38" s="74">
        <f>INT((AB40-LOOKUP(AB40,DATE(YEAR(AB40)+{-1;0;1},1,3)-WEEKDAY(DATE(YEAR(AB40)+{-1;0;1},1,3))+2))/7)+1</f>
        <v>48</v>
      </c>
      <c r="AC38" s="74">
        <f>INT((AC40-LOOKUP(AC40,DATE(YEAR(AC40)+{-1;0;1},1,3)-WEEKDAY(DATE(YEAR(AC40)+{-1;0;1},1,3))+2))/7)+1</f>
        <v>48</v>
      </c>
      <c r="AD38" s="74">
        <f>IFERROR(INT((AD40-LOOKUP(AD40,DATE(YEAR(AD40)+{-1;0;1},1,3)-WEEKDAY(DATE(YEAR(AD40)+{-1;0;1},1,3))+2))/7)+1,"")</f>
        <v>48</v>
      </c>
      <c r="AE38" s="74">
        <f>IFERROR(INT((AE40-LOOKUP(AE40,DATE(YEAR(AE40)+{-1;0;1},1,3)-WEEKDAY(DATE(YEAR(AE40)+{-1;0;1},1,3))+2))/7)+1,"")</f>
        <v>48</v>
      </c>
      <c r="AF38" s="75" t="str">
        <f>IFERROR(INT((AF40-LOOKUP(AF40,DATE(YEAR(AF40)+{-1;0;1},1,3)-WEEKDAY(DATE(YEAR(AF40)+{-1;0;1},1,3))+2))/7)+1,"")</f>
        <v/>
      </c>
    </row>
    <row r="39" spans="1:32">
      <c r="A39" s="66" t="s">
        <v>74</v>
      </c>
      <c r="B39" s="77">
        <f>EOMONTH(B33,0)+1</f>
        <v>43040</v>
      </c>
      <c r="C39" s="77">
        <f>B39+1</f>
        <v>43041</v>
      </c>
      <c r="D39" s="77">
        <f t="shared" ref="D39:AC39" si="31">C39+1</f>
        <v>43042</v>
      </c>
      <c r="E39" s="77">
        <f t="shared" si="31"/>
        <v>43043</v>
      </c>
      <c r="F39" s="77">
        <f t="shared" si="31"/>
        <v>43044</v>
      </c>
      <c r="G39" s="77">
        <f t="shared" si="31"/>
        <v>43045</v>
      </c>
      <c r="H39" s="77">
        <f t="shared" si="31"/>
        <v>43046</v>
      </c>
      <c r="I39" s="77">
        <f t="shared" si="31"/>
        <v>43047</v>
      </c>
      <c r="J39" s="77">
        <f t="shared" si="31"/>
        <v>43048</v>
      </c>
      <c r="K39" s="77">
        <f t="shared" si="31"/>
        <v>43049</v>
      </c>
      <c r="L39" s="77">
        <f t="shared" si="31"/>
        <v>43050</v>
      </c>
      <c r="M39" s="77">
        <f t="shared" si="31"/>
        <v>43051</v>
      </c>
      <c r="N39" s="77">
        <f t="shared" si="31"/>
        <v>43052</v>
      </c>
      <c r="O39" s="77">
        <f t="shared" si="31"/>
        <v>43053</v>
      </c>
      <c r="P39" s="77">
        <f t="shared" si="31"/>
        <v>43054</v>
      </c>
      <c r="Q39" s="77">
        <f t="shared" si="31"/>
        <v>43055</v>
      </c>
      <c r="R39" s="77">
        <f t="shared" si="31"/>
        <v>43056</v>
      </c>
      <c r="S39" s="77">
        <f t="shared" si="31"/>
        <v>43057</v>
      </c>
      <c r="T39" s="77">
        <f t="shared" si="31"/>
        <v>43058</v>
      </c>
      <c r="U39" s="77">
        <f t="shared" si="31"/>
        <v>43059</v>
      </c>
      <c r="V39" s="77">
        <f t="shared" si="31"/>
        <v>43060</v>
      </c>
      <c r="W39" s="77">
        <f t="shared" si="31"/>
        <v>43061</v>
      </c>
      <c r="X39" s="77">
        <f t="shared" si="31"/>
        <v>43062</v>
      </c>
      <c r="Y39" s="77">
        <f t="shared" si="31"/>
        <v>43063</v>
      </c>
      <c r="Z39" s="77">
        <f t="shared" si="31"/>
        <v>43064</v>
      </c>
      <c r="AA39" s="77">
        <f t="shared" si="31"/>
        <v>43065</v>
      </c>
      <c r="AB39" s="77">
        <f t="shared" si="31"/>
        <v>43066</v>
      </c>
      <c r="AC39" s="78">
        <f t="shared" si="31"/>
        <v>43067</v>
      </c>
      <c r="AD39" s="76">
        <f t="shared" ref="AD39:AF39" si="32">IFERROR(IF(AC39=EOMONTH(B39,0),"",AC39+1),"")</f>
        <v>43068</v>
      </c>
      <c r="AE39" s="76">
        <f t="shared" si="32"/>
        <v>43069</v>
      </c>
      <c r="AF39" s="76" t="str">
        <f t="shared" si="32"/>
        <v/>
      </c>
    </row>
    <row r="40" spans="1:32">
      <c r="A40" s="66" t="s">
        <v>75</v>
      </c>
      <c r="B40" s="79">
        <f t="shared" ref="B40:AF40" si="33">B39</f>
        <v>43040</v>
      </c>
      <c r="C40" s="79">
        <f t="shared" si="33"/>
        <v>43041</v>
      </c>
      <c r="D40" s="79">
        <f t="shared" si="33"/>
        <v>43042</v>
      </c>
      <c r="E40" s="79">
        <f t="shared" si="33"/>
        <v>43043</v>
      </c>
      <c r="F40" s="79">
        <f t="shared" si="33"/>
        <v>43044</v>
      </c>
      <c r="G40" s="79">
        <f t="shared" si="33"/>
        <v>43045</v>
      </c>
      <c r="H40" s="79">
        <f t="shared" si="33"/>
        <v>43046</v>
      </c>
      <c r="I40" s="79">
        <f t="shared" si="33"/>
        <v>43047</v>
      </c>
      <c r="J40" s="79">
        <f t="shared" si="33"/>
        <v>43048</v>
      </c>
      <c r="K40" s="79">
        <f t="shared" si="33"/>
        <v>43049</v>
      </c>
      <c r="L40" s="79">
        <f t="shared" si="33"/>
        <v>43050</v>
      </c>
      <c r="M40" s="79">
        <f t="shared" si="33"/>
        <v>43051</v>
      </c>
      <c r="N40" s="79">
        <f t="shared" si="33"/>
        <v>43052</v>
      </c>
      <c r="O40" s="79">
        <f t="shared" si="33"/>
        <v>43053</v>
      </c>
      <c r="P40" s="79">
        <f t="shared" si="33"/>
        <v>43054</v>
      </c>
      <c r="Q40" s="79">
        <f t="shared" si="33"/>
        <v>43055</v>
      </c>
      <c r="R40" s="79">
        <f t="shared" si="33"/>
        <v>43056</v>
      </c>
      <c r="S40" s="79">
        <f t="shared" si="33"/>
        <v>43057</v>
      </c>
      <c r="T40" s="79">
        <f t="shared" si="33"/>
        <v>43058</v>
      </c>
      <c r="U40" s="79">
        <f t="shared" si="33"/>
        <v>43059</v>
      </c>
      <c r="V40" s="79">
        <f t="shared" si="33"/>
        <v>43060</v>
      </c>
      <c r="W40" s="79">
        <f t="shared" si="33"/>
        <v>43061</v>
      </c>
      <c r="X40" s="79">
        <f t="shared" si="33"/>
        <v>43062</v>
      </c>
      <c r="Y40" s="79">
        <f t="shared" si="33"/>
        <v>43063</v>
      </c>
      <c r="Z40" s="79">
        <f t="shared" si="33"/>
        <v>43064</v>
      </c>
      <c r="AA40" s="79">
        <f t="shared" si="33"/>
        <v>43065</v>
      </c>
      <c r="AB40" s="79">
        <f t="shared" si="33"/>
        <v>43066</v>
      </c>
      <c r="AC40" s="80">
        <f t="shared" si="33"/>
        <v>43067</v>
      </c>
      <c r="AD40" s="79">
        <f t="shared" si="33"/>
        <v>43068</v>
      </c>
      <c r="AE40" s="79">
        <f t="shared" si="33"/>
        <v>43069</v>
      </c>
      <c r="AF40" s="79" t="str">
        <f t="shared" si="33"/>
        <v/>
      </c>
    </row>
    <row r="41" spans="1:32" ht="15" customHeight="1">
      <c r="A41" s="66" t="s">
        <v>76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2">
        <f>AC39</f>
        <v>43067</v>
      </c>
      <c r="AD41" s="83">
        <f>AD39</f>
        <v>43068</v>
      </c>
      <c r="AE41" s="83">
        <f t="shared" ref="AE41:AF41" si="34">AE39</f>
        <v>43069</v>
      </c>
      <c r="AF41" s="83" t="str">
        <f t="shared" si="34"/>
        <v/>
      </c>
    </row>
    <row r="42" spans="1:32" ht="7.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</row>
    <row r="43" spans="1:32" ht="15.75">
      <c r="A43" s="66" t="s">
        <v>73</v>
      </c>
      <c r="B43" s="67" t="str">
        <f>PROPER(TEXT(P45,"MMMM"))&amp;" "&amp;YEAR(P45)</f>
        <v>Décembre 2017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9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70">
        <f>AC45</f>
        <v>43097</v>
      </c>
      <c r="AD43" s="71">
        <f>AD45</f>
        <v>43098</v>
      </c>
      <c r="AE43" s="71">
        <f t="shared" ref="AE43:AF43" si="35">AE45</f>
        <v>43099</v>
      </c>
      <c r="AF43" s="72">
        <f t="shared" si="35"/>
        <v>43100</v>
      </c>
    </row>
    <row r="44" spans="1:32">
      <c r="A44" s="66" t="s">
        <v>72</v>
      </c>
      <c r="B44" s="73">
        <f>INT((B46-LOOKUP(B46,DATE(YEAR(B46)+{-1;0;1},1,3)-WEEKDAY(DATE(YEAR(B46)+{-1;0;1},1,3))+2))/7)+1</f>
        <v>48</v>
      </c>
      <c r="C44" s="74">
        <f>INT((C46-LOOKUP(C46,DATE(YEAR(C46)+{-1;0;1},1,3)-WEEKDAY(DATE(YEAR(C46)+{-1;0;1},1,3))+2))/7)+1</f>
        <v>48</v>
      </c>
      <c r="D44" s="74">
        <f>INT((D46-LOOKUP(D46,DATE(YEAR(D46)+{-1;0;1},1,3)-WEEKDAY(DATE(YEAR(D46)+{-1;0;1},1,3))+2))/7)+1</f>
        <v>48</v>
      </c>
      <c r="E44" s="74">
        <f>INT((E46-LOOKUP(E46,DATE(YEAR(E46)+{-1;0;1},1,3)-WEEKDAY(DATE(YEAR(E46)+{-1;0;1},1,3))+2))/7)+1</f>
        <v>49</v>
      </c>
      <c r="F44" s="74">
        <f>INT((F46-LOOKUP(F46,DATE(YEAR(F46)+{-1;0;1},1,3)-WEEKDAY(DATE(YEAR(F46)+{-1;0;1},1,3))+2))/7)+1</f>
        <v>49</v>
      </c>
      <c r="G44" s="74">
        <f>INT((G46-LOOKUP(G46,DATE(YEAR(G46)+{-1;0;1},1,3)-WEEKDAY(DATE(YEAR(G46)+{-1;0;1},1,3))+2))/7)+1</f>
        <v>49</v>
      </c>
      <c r="H44" s="74">
        <f>INT((H46-LOOKUP(H46,DATE(YEAR(H46)+{-1;0;1},1,3)-WEEKDAY(DATE(YEAR(H46)+{-1;0;1},1,3))+2))/7)+1</f>
        <v>49</v>
      </c>
      <c r="I44" s="74">
        <f>INT((I46-LOOKUP(I46,DATE(YEAR(I46)+{-1;0;1},1,3)-WEEKDAY(DATE(YEAR(I46)+{-1;0;1},1,3))+2))/7)+1</f>
        <v>49</v>
      </c>
      <c r="J44" s="74">
        <f>INT((J46-LOOKUP(J46,DATE(YEAR(J46)+{-1;0;1},1,3)-WEEKDAY(DATE(YEAR(J46)+{-1;0;1},1,3))+2))/7)+1</f>
        <v>49</v>
      </c>
      <c r="K44" s="74">
        <f>INT((K46-LOOKUP(K46,DATE(YEAR(K46)+{-1;0;1},1,3)-WEEKDAY(DATE(YEAR(K46)+{-1;0;1},1,3))+2))/7)+1</f>
        <v>49</v>
      </c>
      <c r="L44" s="74">
        <f>INT((L46-LOOKUP(L46,DATE(YEAR(L46)+{-1;0;1},1,3)-WEEKDAY(DATE(YEAR(L46)+{-1;0;1},1,3))+2))/7)+1</f>
        <v>50</v>
      </c>
      <c r="M44" s="74">
        <f>INT((M46-LOOKUP(M46,DATE(YEAR(M46)+{-1;0;1},1,3)-WEEKDAY(DATE(YEAR(M46)+{-1;0;1},1,3))+2))/7)+1</f>
        <v>50</v>
      </c>
      <c r="N44" s="74">
        <f>INT((N46-LOOKUP(N46,DATE(YEAR(N46)+{-1;0;1},1,3)-WEEKDAY(DATE(YEAR(N46)+{-1;0;1},1,3))+2))/7)+1</f>
        <v>50</v>
      </c>
      <c r="O44" s="74">
        <f>INT((O46-LOOKUP(O46,DATE(YEAR(O46)+{-1;0;1},1,3)-WEEKDAY(DATE(YEAR(O46)+{-1;0;1},1,3))+2))/7)+1</f>
        <v>50</v>
      </c>
      <c r="P44" s="74">
        <f>INT((P46-LOOKUP(P46,DATE(YEAR(P46)+{-1;0;1},1,3)-WEEKDAY(DATE(YEAR(P46)+{-1;0;1},1,3))+2))/7)+1</f>
        <v>50</v>
      </c>
      <c r="Q44" s="74">
        <f>INT((Q46-LOOKUP(Q46,DATE(YEAR(Q46)+{-1;0;1},1,3)-WEEKDAY(DATE(YEAR(Q46)+{-1;0;1},1,3))+2))/7)+1</f>
        <v>50</v>
      </c>
      <c r="R44" s="74">
        <f>INT((R46-LOOKUP(R46,DATE(YEAR(R46)+{-1;0;1},1,3)-WEEKDAY(DATE(YEAR(R46)+{-1;0;1},1,3))+2))/7)+1</f>
        <v>50</v>
      </c>
      <c r="S44" s="74">
        <f>INT((S46-LOOKUP(S46,DATE(YEAR(S46)+{-1;0;1},1,3)-WEEKDAY(DATE(YEAR(S46)+{-1;0;1},1,3))+2))/7)+1</f>
        <v>51</v>
      </c>
      <c r="T44" s="74">
        <f>INT((T46-LOOKUP(T46,DATE(YEAR(T46)+{-1;0;1},1,3)-WEEKDAY(DATE(YEAR(T46)+{-1;0;1},1,3))+2))/7)+1</f>
        <v>51</v>
      </c>
      <c r="U44" s="74">
        <f>INT((U46-LOOKUP(U46,DATE(YEAR(U46)+{-1;0;1},1,3)-WEEKDAY(DATE(YEAR(U46)+{-1;0;1},1,3))+2))/7)+1</f>
        <v>51</v>
      </c>
      <c r="V44" s="74">
        <f>INT((V46-LOOKUP(V46,DATE(YEAR(V46)+{-1;0;1},1,3)-WEEKDAY(DATE(YEAR(V46)+{-1;0;1},1,3))+2))/7)+1</f>
        <v>51</v>
      </c>
      <c r="W44" s="74">
        <f>INT((W46-LOOKUP(W46,DATE(YEAR(W46)+{-1;0;1},1,3)-WEEKDAY(DATE(YEAR(W46)+{-1;0;1},1,3))+2))/7)+1</f>
        <v>51</v>
      </c>
      <c r="X44" s="74">
        <f>INT((X46-LOOKUP(X46,DATE(YEAR(X46)+{-1;0;1},1,3)-WEEKDAY(DATE(YEAR(X46)+{-1;0;1},1,3))+2))/7)+1</f>
        <v>51</v>
      </c>
      <c r="Y44" s="74">
        <f>INT((Y46-LOOKUP(Y46,DATE(YEAR(Y46)+{-1;0;1},1,3)-WEEKDAY(DATE(YEAR(Y46)+{-1;0;1},1,3))+2))/7)+1</f>
        <v>51</v>
      </c>
      <c r="Z44" s="74">
        <f>INT((Z46-LOOKUP(Z46,DATE(YEAR(Z46)+{-1;0;1},1,3)-WEEKDAY(DATE(YEAR(Z46)+{-1;0;1},1,3))+2))/7)+1</f>
        <v>52</v>
      </c>
      <c r="AA44" s="74">
        <f>INT((AA46-LOOKUP(AA46,DATE(YEAR(AA46)+{-1;0;1},1,3)-WEEKDAY(DATE(YEAR(AA46)+{-1;0;1},1,3))+2))/7)+1</f>
        <v>52</v>
      </c>
      <c r="AB44" s="74">
        <f>INT((AB46-LOOKUP(AB46,DATE(YEAR(AB46)+{-1;0;1},1,3)-WEEKDAY(DATE(YEAR(AB46)+{-1;0;1},1,3))+2))/7)+1</f>
        <v>52</v>
      </c>
      <c r="AC44" s="74">
        <f>INT((AC46-LOOKUP(AC46,DATE(YEAR(AC46)+{-1;0;1},1,3)-WEEKDAY(DATE(YEAR(AC46)+{-1;0;1},1,3))+2))/7)+1</f>
        <v>52</v>
      </c>
      <c r="AD44" s="74">
        <f>IFERROR(INT((AD46-LOOKUP(AD46,DATE(YEAR(AD46)+{-1;0;1},1,3)-WEEKDAY(DATE(YEAR(AD46)+{-1;0;1},1,3))+2))/7)+1,"")</f>
        <v>52</v>
      </c>
      <c r="AE44" s="74">
        <f>IFERROR(INT((AE46-LOOKUP(AE46,DATE(YEAR(AE46)+{-1;0;1},1,3)-WEEKDAY(DATE(YEAR(AE46)+{-1;0;1},1,3))+2))/7)+1,"")</f>
        <v>52</v>
      </c>
      <c r="AF44" s="75">
        <f>IFERROR(INT((AF46-LOOKUP(AF46,DATE(YEAR(AF46)+{-1;0;1},1,3)-WEEKDAY(DATE(YEAR(AF46)+{-1;0;1},1,3))+2))/7)+1,"")</f>
        <v>52</v>
      </c>
    </row>
    <row r="45" spans="1:32">
      <c r="A45" s="66" t="s">
        <v>74</v>
      </c>
      <c r="B45" s="77">
        <f>EOMONTH(B39,0)+1</f>
        <v>43070</v>
      </c>
      <c r="C45" s="77">
        <f>B45+1</f>
        <v>43071</v>
      </c>
      <c r="D45" s="77">
        <f t="shared" ref="D45:AC45" si="36">C45+1</f>
        <v>43072</v>
      </c>
      <c r="E45" s="77">
        <f t="shared" si="36"/>
        <v>43073</v>
      </c>
      <c r="F45" s="77">
        <f t="shared" si="36"/>
        <v>43074</v>
      </c>
      <c r="G45" s="77">
        <f t="shared" si="36"/>
        <v>43075</v>
      </c>
      <c r="H45" s="77">
        <f t="shared" si="36"/>
        <v>43076</v>
      </c>
      <c r="I45" s="77">
        <f t="shared" si="36"/>
        <v>43077</v>
      </c>
      <c r="J45" s="77">
        <f t="shared" si="36"/>
        <v>43078</v>
      </c>
      <c r="K45" s="77">
        <f t="shared" si="36"/>
        <v>43079</v>
      </c>
      <c r="L45" s="77">
        <f t="shared" si="36"/>
        <v>43080</v>
      </c>
      <c r="M45" s="77">
        <f t="shared" si="36"/>
        <v>43081</v>
      </c>
      <c r="N45" s="77">
        <f t="shared" si="36"/>
        <v>43082</v>
      </c>
      <c r="O45" s="77">
        <f t="shared" si="36"/>
        <v>43083</v>
      </c>
      <c r="P45" s="77">
        <f t="shared" si="36"/>
        <v>43084</v>
      </c>
      <c r="Q45" s="77">
        <f t="shared" si="36"/>
        <v>43085</v>
      </c>
      <c r="R45" s="77">
        <f t="shared" si="36"/>
        <v>43086</v>
      </c>
      <c r="S45" s="77">
        <f t="shared" si="36"/>
        <v>43087</v>
      </c>
      <c r="T45" s="77">
        <f t="shared" si="36"/>
        <v>43088</v>
      </c>
      <c r="U45" s="77">
        <f t="shared" si="36"/>
        <v>43089</v>
      </c>
      <c r="V45" s="77">
        <f t="shared" si="36"/>
        <v>43090</v>
      </c>
      <c r="W45" s="77">
        <f t="shared" si="36"/>
        <v>43091</v>
      </c>
      <c r="X45" s="77">
        <f t="shared" si="36"/>
        <v>43092</v>
      </c>
      <c r="Y45" s="77">
        <f t="shared" si="36"/>
        <v>43093</v>
      </c>
      <c r="Z45" s="77">
        <f t="shared" si="36"/>
        <v>43094</v>
      </c>
      <c r="AA45" s="77">
        <f t="shared" si="36"/>
        <v>43095</v>
      </c>
      <c r="AB45" s="77">
        <f t="shared" si="36"/>
        <v>43096</v>
      </c>
      <c r="AC45" s="78">
        <f t="shared" si="36"/>
        <v>43097</v>
      </c>
      <c r="AD45" s="76">
        <f t="shared" ref="AD45:AF45" si="37">IFERROR(IF(AC45=EOMONTH(B45,0),"",AC45+1),"")</f>
        <v>43098</v>
      </c>
      <c r="AE45" s="76">
        <f t="shared" si="37"/>
        <v>43099</v>
      </c>
      <c r="AF45" s="76">
        <f t="shared" si="37"/>
        <v>43100</v>
      </c>
    </row>
    <row r="46" spans="1:32">
      <c r="A46" s="66" t="s">
        <v>75</v>
      </c>
      <c r="B46" s="79">
        <f t="shared" ref="B46:AF46" si="38">B45</f>
        <v>43070</v>
      </c>
      <c r="C46" s="79">
        <f t="shared" si="38"/>
        <v>43071</v>
      </c>
      <c r="D46" s="79">
        <f t="shared" si="38"/>
        <v>43072</v>
      </c>
      <c r="E46" s="79">
        <f t="shared" si="38"/>
        <v>43073</v>
      </c>
      <c r="F46" s="79">
        <f t="shared" si="38"/>
        <v>43074</v>
      </c>
      <c r="G46" s="79">
        <f t="shared" si="38"/>
        <v>43075</v>
      </c>
      <c r="H46" s="79">
        <f t="shared" si="38"/>
        <v>43076</v>
      </c>
      <c r="I46" s="79">
        <f t="shared" si="38"/>
        <v>43077</v>
      </c>
      <c r="J46" s="79">
        <f t="shared" si="38"/>
        <v>43078</v>
      </c>
      <c r="K46" s="79">
        <f t="shared" si="38"/>
        <v>43079</v>
      </c>
      <c r="L46" s="79">
        <f t="shared" si="38"/>
        <v>43080</v>
      </c>
      <c r="M46" s="79">
        <f t="shared" si="38"/>
        <v>43081</v>
      </c>
      <c r="N46" s="79">
        <f t="shared" si="38"/>
        <v>43082</v>
      </c>
      <c r="O46" s="79">
        <f t="shared" si="38"/>
        <v>43083</v>
      </c>
      <c r="P46" s="79">
        <f t="shared" si="38"/>
        <v>43084</v>
      </c>
      <c r="Q46" s="79">
        <f t="shared" si="38"/>
        <v>43085</v>
      </c>
      <c r="R46" s="79">
        <f t="shared" si="38"/>
        <v>43086</v>
      </c>
      <c r="S46" s="79">
        <f t="shared" si="38"/>
        <v>43087</v>
      </c>
      <c r="T46" s="79">
        <f t="shared" si="38"/>
        <v>43088</v>
      </c>
      <c r="U46" s="79">
        <f t="shared" si="38"/>
        <v>43089</v>
      </c>
      <c r="V46" s="79">
        <f t="shared" si="38"/>
        <v>43090</v>
      </c>
      <c r="W46" s="79">
        <f t="shared" si="38"/>
        <v>43091</v>
      </c>
      <c r="X46" s="79">
        <f t="shared" si="38"/>
        <v>43092</v>
      </c>
      <c r="Y46" s="79">
        <f t="shared" si="38"/>
        <v>43093</v>
      </c>
      <c r="Z46" s="79">
        <f t="shared" si="38"/>
        <v>43094</v>
      </c>
      <c r="AA46" s="79">
        <f t="shared" si="38"/>
        <v>43095</v>
      </c>
      <c r="AB46" s="79">
        <f t="shared" si="38"/>
        <v>43096</v>
      </c>
      <c r="AC46" s="80">
        <f t="shared" si="38"/>
        <v>43097</v>
      </c>
      <c r="AD46" s="79">
        <f t="shared" si="38"/>
        <v>43098</v>
      </c>
      <c r="AE46" s="79">
        <f t="shared" si="38"/>
        <v>43099</v>
      </c>
      <c r="AF46" s="79">
        <f t="shared" si="38"/>
        <v>43100</v>
      </c>
    </row>
    <row r="47" spans="1:32" ht="15" customHeight="1">
      <c r="A47" s="66" t="s">
        <v>76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2">
        <f>AC45</f>
        <v>43097</v>
      </c>
      <c r="AD47" s="83">
        <f>AD45</f>
        <v>43098</v>
      </c>
      <c r="AE47" s="83">
        <f t="shared" ref="AE47:AF47" si="39">AE45</f>
        <v>43099</v>
      </c>
      <c r="AF47" s="83">
        <f t="shared" si="39"/>
        <v>43100</v>
      </c>
    </row>
    <row r="48" spans="1:32" ht="7.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</row>
    <row r="49" spans="1:32" ht="15.75">
      <c r="A49" s="66" t="s">
        <v>73</v>
      </c>
      <c r="B49" s="67" t="str">
        <f>PROPER(TEXT(P51,"MMMM"))&amp;" "&amp;YEAR(P51)</f>
        <v>Janvier 2018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9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70">
        <f>AC51</f>
        <v>43128</v>
      </c>
      <c r="AD49" s="71">
        <f>AD51</f>
        <v>43129</v>
      </c>
      <c r="AE49" s="71">
        <f t="shared" ref="AE49:AF49" si="40">AE51</f>
        <v>43130</v>
      </c>
      <c r="AF49" s="72">
        <f t="shared" si="40"/>
        <v>43131</v>
      </c>
    </row>
    <row r="50" spans="1:32">
      <c r="A50" s="66" t="s">
        <v>72</v>
      </c>
      <c r="B50" s="73">
        <f>INT((B52-LOOKUP(B52,DATE(YEAR(B52)+{-1;0;1},1,3)-WEEKDAY(DATE(YEAR(B52)+{-1;0;1},1,3))+2))/7)+1</f>
        <v>1</v>
      </c>
      <c r="C50" s="74">
        <f>INT((C52-LOOKUP(C52,DATE(YEAR(C52)+{-1;0;1},1,3)-WEEKDAY(DATE(YEAR(C52)+{-1;0;1},1,3))+2))/7)+1</f>
        <v>1</v>
      </c>
      <c r="D50" s="74">
        <f>INT((D52-LOOKUP(D52,DATE(YEAR(D52)+{-1;0;1},1,3)-WEEKDAY(DATE(YEAR(D52)+{-1;0;1},1,3))+2))/7)+1</f>
        <v>1</v>
      </c>
      <c r="E50" s="74">
        <f>INT((E52-LOOKUP(E52,DATE(YEAR(E52)+{-1;0;1},1,3)-WEEKDAY(DATE(YEAR(E52)+{-1;0;1},1,3))+2))/7)+1</f>
        <v>1</v>
      </c>
      <c r="F50" s="74">
        <f>INT((F52-LOOKUP(F52,DATE(YEAR(F52)+{-1;0;1},1,3)-WEEKDAY(DATE(YEAR(F52)+{-1;0;1},1,3))+2))/7)+1</f>
        <v>1</v>
      </c>
      <c r="G50" s="74">
        <f>INT((G52-LOOKUP(G52,DATE(YEAR(G52)+{-1;0;1},1,3)-WEEKDAY(DATE(YEAR(G52)+{-1;0;1},1,3))+2))/7)+1</f>
        <v>1</v>
      </c>
      <c r="H50" s="74">
        <f>INT((H52-LOOKUP(H52,DATE(YEAR(H52)+{-1;0;1},1,3)-WEEKDAY(DATE(YEAR(H52)+{-1;0;1},1,3))+2))/7)+1</f>
        <v>1</v>
      </c>
      <c r="I50" s="74">
        <f>INT((I52-LOOKUP(I52,DATE(YEAR(I52)+{-1;0;1},1,3)-WEEKDAY(DATE(YEAR(I52)+{-1;0;1},1,3))+2))/7)+1</f>
        <v>2</v>
      </c>
      <c r="J50" s="74">
        <f>INT((J52-LOOKUP(J52,DATE(YEAR(J52)+{-1;0;1},1,3)-WEEKDAY(DATE(YEAR(J52)+{-1;0;1},1,3))+2))/7)+1</f>
        <v>2</v>
      </c>
      <c r="K50" s="74">
        <f>INT((K52-LOOKUP(K52,DATE(YEAR(K52)+{-1;0;1},1,3)-WEEKDAY(DATE(YEAR(K52)+{-1;0;1},1,3))+2))/7)+1</f>
        <v>2</v>
      </c>
      <c r="L50" s="74">
        <f>INT((L52-LOOKUP(L52,DATE(YEAR(L52)+{-1;0;1},1,3)-WEEKDAY(DATE(YEAR(L52)+{-1;0;1},1,3))+2))/7)+1</f>
        <v>2</v>
      </c>
      <c r="M50" s="74">
        <f>INT((M52-LOOKUP(M52,DATE(YEAR(M52)+{-1;0;1},1,3)-WEEKDAY(DATE(YEAR(M52)+{-1;0;1},1,3))+2))/7)+1</f>
        <v>2</v>
      </c>
      <c r="N50" s="74">
        <f>INT((N52-LOOKUP(N52,DATE(YEAR(N52)+{-1;0;1},1,3)-WEEKDAY(DATE(YEAR(N52)+{-1;0;1},1,3))+2))/7)+1</f>
        <v>2</v>
      </c>
      <c r="O50" s="74">
        <f>INT((O52-LOOKUP(O52,DATE(YEAR(O52)+{-1;0;1},1,3)-WEEKDAY(DATE(YEAR(O52)+{-1;0;1},1,3))+2))/7)+1</f>
        <v>2</v>
      </c>
      <c r="P50" s="74">
        <f>INT((P52-LOOKUP(P52,DATE(YEAR(P52)+{-1;0;1},1,3)-WEEKDAY(DATE(YEAR(P52)+{-1;0;1},1,3))+2))/7)+1</f>
        <v>3</v>
      </c>
      <c r="Q50" s="74">
        <f>INT((Q52-LOOKUP(Q52,DATE(YEAR(Q52)+{-1;0;1},1,3)-WEEKDAY(DATE(YEAR(Q52)+{-1;0;1},1,3))+2))/7)+1</f>
        <v>3</v>
      </c>
      <c r="R50" s="74">
        <f>INT((R52-LOOKUP(R52,DATE(YEAR(R52)+{-1;0;1},1,3)-WEEKDAY(DATE(YEAR(R52)+{-1;0;1},1,3))+2))/7)+1</f>
        <v>3</v>
      </c>
      <c r="S50" s="74">
        <f>INT((S52-LOOKUP(S52,DATE(YEAR(S52)+{-1;0;1},1,3)-WEEKDAY(DATE(YEAR(S52)+{-1;0;1},1,3))+2))/7)+1</f>
        <v>3</v>
      </c>
      <c r="T50" s="74">
        <f>INT((T52-LOOKUP(T52,DATE(YEAR(T52)+{-1;0;1},1,3)-WEEKDAY(DATE(YEAR(T52)+{-1;0;1},1,3))+2))/7)+1</f>
        <v>3</v>
      </c>
      <c r="U50" s="74">
        <f>INT((U52-LOOKUP(U52,DATE(YEAR(U52)+{-1;0;1},1,3)-WEEKDAY(DATE(YEAR(U52)+{-1;0;1},1,3))+2))/7)+1</f>
        <v>3</v>
      </c>
      <c r="V50" s="74">
        <f>INT((V52-LOOKUP(V52,DATE(YEAR(V52)+{-1;0;1},1,3)-WEEKDAY(DATE(YEAR(V52)+{-1;0;1},1,3))+2))/7)+1</f>
        <v>3</v>
      </c>
      <c r="W50" s="74">
        <f>INT((W52-LOOKUP(W52,DATE(YEAR(W52)+{-1;0;1},1,3)-WEEKDAY(DATE(YEAR(W52)+{-1;0;1},1,3))+2))/7)+1</f>
        <v>4</v>
      </c>
      <c r="X50" s="74">
        <f>INT((X52-LOOKUP(X52,DATE(YEAR(X52)+{-1;0;1},1,3)-WEEKDAY(DATE(YEAR(X52)+{-1;0;1},1,3))+2))/7)+1</f>
        <v>4</v>
      </c>
      <c r="Y50" s="74">
        <f>INT((Y52-LOOKUP(Y52,DATE(YEAR(Y52)+{-1;0;1},1,3)-WEEKDAY(DATE(YEAR(Y52)+{-1;0;1},1,3))+2))/7)+1</f>
        <v>4</v>
      </c>
      <c r="Z50" s="74">
        <f>INT((Z52-LOOKUP(Z52,DATE(YEAR(Z52)+{-1;0;1},1,3)-WEEKDAY(DATE(YEAR(Z52)+{-1;0;1},1,3))+2))/7)+1</f>
        <v>4</v>
      </c>
      <c r="AA50" s="74">
        <f>INT((AA52-LOOKUP(AA52,DATE(YEAR(AA52)+{-1;0;1},1,3)-WEEKDAY(DATE(YEAR(AA52)+{-1;0;1},1,3))+2))/7)+1</f>
        <v>4</v>
      </c>
      <c r="AB50" s="74">
        <f>INT((AB52-LOOKUP(AB52,DATE(YEAR(AB52)+{-1;0;1},1,3)-WEEKDAY(DATE(YEAR(AB52)+{-1;0;1},1,3))+2))/7)+1</f>
        <v>4</v>
      </c>
      <c r="AC50" s="74">
        <f>INT((AC52-LOOKUP(AC52,DATE(YEAR(AC52)+{-1;0;1},1,3)-WEEKDAY(DATE(YEAR(AC52)+{-1;0;1},1,3))+2))/7)+1</f>
        <v>4</v>
      </c>
      <c r="AD50" s="74">
        <f>IFERROR(INT((AD52-LOOKUP(AD52,DATE(YEAR(AD52)+{-1;0;1},1,3)-WEEKDAY(DATE(YEAR(AD52)+{-1;0;1},1,3))+2))/7)+1,"")</f>
        <v>5</v>
      </c>
      <c r="AE50" s="74">
        <f>IFERROR(INT((AE52-LOOKUP(AE52,DATE(YEAR(AE52)+{-1;0;1},1,3)-WEEKDAY(DATE(YEAR(AE52)+{-1;0;1},1,3))+2))/7)+1,"")</f>
        <v>5</v>
      </c>
      <c r="AF50" s="75">
        <f>IFERROR(INT((AF52-LOOKUP(AF52,DATE(YEAR(AF52)+{-1;0;1},1,3)-WEEKDAY(DATE(YEAR(AF52)+{-1;0;1},1,3))+2))/7)+1,"")</f>
        <v>5</v>
      </c>
    </row>
    <row r="51" spans="1:32">
      <c r="A51" s="66" t="s">
        <v>74</v>
      </c>
      <c r="B51" s="77">
        <f>EOMONTH(B45,0)+1</f>
        <v>43101</v>
      </c>
      <c r="C51" s="77">
        <f>B51+1</f>
        <v>43102</v>
      </c>
      <c r="D51" s="77">
        <f t="shared" ref="D51:AC51" si="41">C51+1</f>
        <v>43103</v>
      </c>
      <c r="E51" s="77">
        <f t="shared" si="41"/>
        <v>43104</v>
      </c>
      <c r="F51" s="77">
        <f t="shared" si="41"/>
        <v>43105</v>
      </c>
      <c r="G51" s="77">
        <f t="shared" si="41"/>
        <v>43106</v>
      </c>
      <c r="H51" s="77">
        <f t="shared" si="41"/>
        <v>43107</v>
      </c>
      <c r="I51" s="77">
        <f t="shared" si="41"/>
        <v>43108</v>
      </c>
      <c r="J51" s="77">
        <f t="shared" si="41"/>
        <v>43109</v>
      </c>
      <c r="K51" s="77">
        <f t="shared" si="41"/>
        <v>43110</v>
      </c>
      <c r="L51" s="77">
        <f t="shared" si="41"/>
        <v>43111</v>
      </c>
      <c r="M51" s="77">
        <f t="shared" si="41"/>
        <v>43112</v>
      </c>
      <c r="N51" s="77">
        <f t="shared" si="41"/>
        <v>43113</v>
      </c>
      <c r="O51" s="77">
        <f t="shared" si="41"/>
        <v>43114</v>
      </c>
      <c r="P51" s="77">
        <f t="shared" si="41"/>
        <v>43115</v>
      </c>
      <c r="Q51" s="77">
        <f t="shared" si="41"/>
        <v>43116</v>
      </c>
      <c r="R51" s="77">
        <f t="shared" si="41"/>
        <v>43117</v>
      </c>
      <c r="S51" s="77">
        <f t="shared" si="41"/>
        <v>43118</v>
      </c>
      <c r="T51" s="77">
        <f t="shared" si="41"/>
        <v>43119</v>
      </c>
      <c r="U51" s="77">
        <f t="shared" si="41"/>
        <v>43120</v>
      </c>
      <c r="V51" s="77">
        <f t="shared" si="41"/>
        <v>43121</v>
      </c>
      <c r="W51" s="77">
        <f t="shared" si="41"/>
        <v>43122</v>
      </c>
      <c r="X51" s="77">
        <f t="shared" si="41"/>
        <v>43123</v>
      </c>
      <c r="Y51" s="77">
        <f t="shared" si="41"/>
        <v>43124</v>
      </c>
      <c r="Z51" s="77">
        <f t="shared" si="41"/>
        <v>43125</v>
      </c>
      <c r="AA51" s="77">
        <f t="shared" si="41"/>
        <v>43126</v>
      </c>
      <c r="AB51" s="77">
        <f t="shared" si="41"/>
        <v>43127</v>
      </c>
      <c r="AC51" s="78">
        <f t="shared" si="41"/>
        <v>43128</v>
      </c>
      <c r="AD51" s="76">
        <f t="shared" ref="AD51:AF51" si="42">IFERROR(IF(AC51=EOMONTH(B51,0),"",AC51+1),"")</f>
        <v>43129</v>
      </c>
      <c r="AE51" s="76">
        <f t="shared" si="42"/>
        <v>43130</v>
      </c>
      <c r="AF51" s="76">
        <f t="shared" si="42"/>
        <v>43131</v>
      </c>
    </row>
    <row r="52" spans="1:32">
      <c r="A52" s="66" t="s">
        <v>75</v>
      </c>
      <c r="B52" s="79">
        <f t="shared" ref="B52:AF52" si="43">B51</f>
        <v>43101</v>
      </c>
      <c r="C52" s="79">
        <f t="shared" si="43"/>
        <v>43102</v>
      </c>
      <c r="D52" s="79">
        <f t="shared" si="43"/>
        <v>43103</v>
      </c>
      <c r="E52" s="79">
        <f t="shared" si="43"/>
        <v>43104</v>
      </c>
      <c r="F52" s="79">
        <f t="shared" si="43"/>
        <v>43105</v>
      </c>
      <c r="G52" s="79">
        <f t="shared" si="43"/>
        <v>43106</v>
      </c>
      <c r="H52" s="79">
        <f t="shared" si="43"/>
        <v>43107</v>
      </c>
      <c r="I52" s="79">
        <f t="shared" si="43"/>
        <v>43108</v>
      </c>
      <c r="J52" s="79">
        <f t="shared" si="43"/>
        <v>43109</v>
      </c>
      <c r="K52" s="79">
        <f t="shared" si="43"/>
        <v>43110</v>
      </c>
      <c r="L52" s="79">
        <f t="shared" si="43"/>
        <v>43111</v>
      </c>
      <c r="M52" s="79">
        <f t="shared" si="43"/>
        <v>43112</v>
      </c>
      <c r="N52" s="79">
        <f t="shared" si="43"/>
        <v>43113</v>
      </c>
      <c r="O52" s="79">
        <f t="shared" si="43"/>
        <v>43114</v>
      </c>
      <c r="P52" s="79">
        <f t="shared" si="43"/>
        <v>43115</v>
      </c>
      <c r="Q52" s="79">
        <f t="shared" si="43"/>
        <v>43116</v>
      </c>
      <c r="R52" s="79">
        <f t="shared" si="43"/>
        <v>43117</v>
      </c>
      <c r="S52" s="79">
        <f t="shared" si="43"/>
        <v>43118</v>
      </c>
      <c r="T52" s="79">
        <f t="shared" si="43"/>
        <v>43119</v>
      </c>
      <c r="U52" s="79">
        <f t="shared" si="43"/>
        <v>43120</v>
      </c>
      <c r="V52" s="79">
        <f t="shared" si="43"/>
        <v>43121</v>
      </c>
      <c r="W52" s="79">
        <f t="shared" si="43"/>
        <v>43122</v>
      </c>
      <c r="X52" s="79">
        <f t="shared" si="43"/>
        <v>43123</v>
      </c>
      <c r="Y52" s="79">
        <f t="shared" si="43"/>
        <v>43124</v>
      </c>
      <c r="Z52" s="79">
        <f t="shared" si="43"/>
        <v>43125</v>
      </c>
      <c r="AA52" s="79">
        <f t="shared" si="43"/>
        <v>43126</v>
      </c>
      <c r="AB52" s="79">
        <f t="shared" si="43"/>
        <v>43127</v>
      </c>
      <c r="AC52" s="80">
        <f t="shared" si="43"/>
        <v>43128</v>
      </c>
      <c r="AD52" s="79">
        <f t="shared" si="43"/>
        <v>43129</v>
      </c>
      <c r="AE52" s="79">
        <f t="shared" si="43"/>
        <v>43130</v>
      </c>
      <c r="AF52" s="79">
        <f t="shared" si="43"/>
        <v>43131</v>
      </c>
    </row>
    <row r="53" spans="1:32" ht="15" customHeight="1">
      <c r="A53" s="66" t="s">
        <v>76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2">
        <f>AC51</f>
        <v>43128</v>
      </c>
      <c r="AD53" s="83">
        <f>AD51</f>
        <v>43129</v>
      </c>
      <c r="AE53" s="83">
        <f t="shared" ref="AE53:AF53" si="44">AE51</f>
        <v>43130</v>
      </c>
      <c r="AF53" s="83">
        <f t="shared" si="44"/>
        <v>43131</v>
      </c>
    </row>
    <row r="54" spans="1:32" ht="7.5" customHeight="1">
      <c r="A54" s="84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6"/>
      <c r="AE54" s="86"/>
      <c r="AF54" s="87"/>
    </row>
    <row r="55" spans="1:32" ht="15.75">
      <c r="A55" s="66" t="s">
        <v>73</v>
      </c>
      <c r="B55" s="67" t="str">
        <f>PROPER(TEXT(P57,"MMMM"))&amp;" "&amp;YEAR(P57)</f>
        <v>Février 2018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9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70">
        <f>AC57</f>
        <v>43159</v>
      </c>
      <c r="AD55" s="71" t="str">
        <f>AD57</f>
        <v/>
      </c>
      <c r="AE55" s="71" t="str">
        <f t="shared" ref="AE55:AF55" si="45">AE57</f>
        <v/>
      </c>
      <c r="AF55" s="72" t="str">
        <f t="shared" si="45"/>
        <v/>
      </c>
    </row>
    <row r="56" spans="1:32">
      <c r="A56" s="66" t="s">
        <v>72</v>
      </c>
      <c r="B56" s="73">
        <f>INT((B58-LOOKUP(B58,DATE(YEAR(B58)+{-1;0;1},1,3)-WEEKDAY(DATE(YEAR(B58)+{-1;0;1},1,3))+2))/7)+1</f>
        <v>5</v>
      </c>
      <c r="C56" s="74">
        <f>INT((C58-LOOKUP(C58,DATE(YEAR(C58)+{-1;0;1},1,3)-WEEKDAY(DATE(YEAR(C58)+{-1;0;1},1,3))+2))/7)+1</f>
        <v>5</v>
      </c>
      <c r="D56" s="74">
        <f>INT((D58-LOOKUP(D58,DATE(YEAR(D58)+{-1;0;1},1,3)-WEEKDAY(DATE(YEAR(D58)+{-1;0;1},1,3))+2))/7)+1</f>
        <v>5</v>
      </c>
      <c r="E56" s="74">
        <f>INT((E58-LOOKUP(E58,DATE(YEAR(E58)+{-1;0;1},1,3)-WEEKDAY(DATE(YEAR(E58)+{-1;0;1},1,3))+2))/7)+1</f>
        <v>5</v>
      </c>
      <c r="F56" s="74">
        <f>INT((F58-LOOKUP(F58,DATE(YEAR(F58)+{-1;0;1},1,3)-WEEKDAY(DATE(YEAR(F58)+{-1;0;1},1,3))+2))/7)+1</f>
        <v>6</v>
      </c>
      <c r="G56" s="74">
        <f>INT((G58-LOOKUP(G58,DATE(YEAR(G58)+{-1;0;1},1,3)-WEEKDAY(DATE(YEAR(G58)+{-1;0;1},1,3))+2))/7)+1</f>
        <v>6</v>
      </c>
      <c r="H56" s="74">
        <f>INT((H58-LOOKUP(H58,DATE(YEAR(H58)+{-1;0;1},1,3)-WEEKDAY(DATE(YEAR(H58)+{-1;0;1},1,3))+2))/7)+1</f>
        <v>6</v>
      </c>
      <c r="I56" s="74">
        <f>INT((I58-LOOKUP(I58,DATE(YEAR(I58)+{-1;0;1},1,3)-WEEKDAY(DATE(YEAR(I58)+{-1;0;1},1,3))+2))/7)+1</f>
        <v>6</v>
      </c>
      <c r="J56" s="74">
        <f>INT((J58-LOOKUP(J58,DATE(YEAR(J58)+{-1;0;1},1,3)-WEEKDAY(DATE(YEAR(J58)+{-1;0;1},1,3))+2))/7)+1</f>
        <v>6</v>
      </c>
      <c r="K56" s="74">
        <f>INT((K58-LOOKUP(K58,DATE(YEAR(K58)+{-1;0;1},1,3)-WEEKDAY(DATE(YEAR(K58)+{-1;0;1},1,3))+2))/7)+1</f>
        <v>6</v>
      </c>
      <c r="L56" s="74">
        <f>INT((L58-LOOKUP(L58,DATE(YEAR(L58)+{-1;0;1},1,3)-WEEKDAY(DATE(YEAR(L58)+{-1;0;1},1,3))+2))/7)+1</f>
        <v>6</v>
      </c>
      <c r="M56" s="74">
        <f>INT((M58-LOOKUP(M58,DATE(YEAR(M58)+{-1;0;1},1,3)-WEEKDAY(DATE(YEAR(M58)+{-1;0;1},1,3))+2))/7)+1</f>
        <v>7</v>
      </c>
      <c r="N56" s="74">
        <f>INT((N58-LOOKUP(N58,DATE(YEAR(N58)+{-1;0;1},1,3)-WEEKDAY(DATE(YEAR(N58)+{-1;0;1},1,3))+2))/7)+1</f>
        <v>7</v>
      </c>
      <c r="O56" s="74">
        <f>INT((O58-LOOKUP(O58,DATE(YEAR(O58)+{-1;0;1},1,3)-WEEKDAY(DATE(YEAR(O58)+{-1;0;1},1,3))+2))/7)+1</f>
        <v>7</v>
      </c>
      <c r="P56" s="74">
        <f>INT((P58-LOOKUP(P58,DATE(YEAR(P58)+{-1;0;1},1,3)-WEEKDAY(DATE(YEAR(P58)+{-1;0;1},1,3))+2))/7)+1</f>
        <v>7</v>
      </c>
      <c r="Q56" s="74">
        <f>INT((Q58-LOOKUP(Q58,DATE(YEAR(Q58)+{-1;0;1},1,3)-WEEKDAY(DATE(YEAR(Q58)+{-1;0;1},1,3))+2))/7)+1</f>
        <v>7</v>
      </c>
      <c r="R56" s="74">
        <f>INT((R58-LOOKUP(R58,DATE(YEAR(R58)+{-1;0;1},1,3)-WEEKDAY(DATE(YEAR(R58)+{-1;0;1},1,3))+2))/7)+1</f>
        <v>7</v>
      </c>
      <c r="S56" s="74">
        <f>INT((S58-LOOKUP(S58,DATE(YEAR(S58)+{-1;0;1},1,3)-WEEKDAY(DATE(YEAR(S58)+{-1;0;1},1,3))+2))/7)+1</f>
        <v>7</v>
      </c>
      <c r="T56" s="74">
        <f>INT((T58-LOOKUP(T58,DATE(YEAR(T58)+{-1;0;1},1,3)-WEEKDAY(DATE(YEAR(T58)+{-1;0;1},1,3))+2))/7)+1</f>
        <v>8</v>
      </c>
      <c r="U56" s="74">
        <f>INT((U58-LOOKUP(U58,DATE(YEAR(U58)+{-1;0;1},1,3)-WEEKDAY(DATE(YEAR(U58)+{-1;0;1},1,3))+2))/7)+1</f>
        <v>8</v>
      </c>
      <c r="V56" s="74">
        <f>INT((V58-LOOKUP(V58,DATE(YEAR(V58)+{-1;0;1},1,3)-WEEKDAY(DATE(YEAR(V58)+{-1;0;1},1,3))+2))/7)+1</f>
        <v>8</v>
      </c>
      <c r="W56" s="74">
        <f>INT((W58-LOOKUP(W58,DATE(YEAR(W58)+{-1;0;1},1,3)-WEEKDAY(DATE(YEAR(W58)+{-1;0;1},1,3))+2))/7)+1</f>
        <v>8</v>
      </c>
      <c r="X56" s="74">
        <f>INT((X58-LOOKUP(X58,DATE(YEAR(X58)+{-1;0;1},1,3)-WEEKDAY(DATE(YEAR(X58)+{-1;0;1},1,3))+2))/7)+1</f>
        <v>8</v>
      </c>
      <c r="Y56" s="74">
        <f>INT((Y58-LOOKUP(Y58,DATE(YEAR(Y58)+{-1;0;1},1,3)-WEEKDAY(DATE(YEAR(Y58)+{-1;0;1},1,3))+2))/7)+1</f>
        <v>8</v>
      </c>
      <c r="Z56" s="74">
        <f>INT((Z58-LOOKUP(Z58,DATE(YEAR(Z58)+{-1;0;1},1,3)-WEEKDAY(DATE(YEAR(Z58)+{-1;0;1},1,3))+2))/7)+1</f>
        <v>8</v>
      </c>
      <c r="AA56" s="74">
        <f>INT((AA58-LOOKUP(AA58,DATE(YEAR(AA58)+{-1;0;1},1,3)-WEEKDAY(DATE(YEAR(AA58)+{-1;0;1},1,3))+2))/7)+1</f>
        <v>9</v>
      </c>
      <c r="AB56" s="74">
        <f>INT((AB58-LOOKUP(AB58,DATE(YEAR(AB58)+{-1;0;1},1,3)-WEEKDAY(DATE(YEAR(AB58)+{-1;0;1},1,3))+2))/7)+1</f>
        <v>9</v>
      </c>
      <c r="AC56" s="74">
        <f>INT((AC58-LOOKUP(AC58,DATE(YEAR(AC58)+{-1;0;1},1,3)-WEEKDAY(DATE(YEAR(AC58)+{-1;0;1},1,3))+2))/7)+1</f>
        <v>9</v>
      </c>
      <c r="AD56" s="74" t="str">
        <f>IFERROR(INT((AD58-LOOKUP(AD58,DATE(YEAR(AD58)+{-1;0;1},1,3)-WEEKDAY(DATE(YEAR(AD58)+{-1;0;1},1,3))+2))/7)+1,"")</f>
        <v/>
      </c>
      <c r="AE56" s="74" t="str">
        <f>IFERROR(INT((AE58-LOOKUP(AE58,DATE(YEAR(AE58)+{-1;0;1},1,3)-WEEKDAY(DATE(YEAR(AE58)+{-1;0;1},1,3))+2))/7)+1,"")</f>
        <v/>
      </c>
      <c r="AF56" s="75" t="str">
        <f>IFERROR(INT((AF58-LOOKUP(AF58,DATE(YEAR(AF58)+{-1;0;1},1,3)-WEEKDAY(DATE(YEAR(AF58)+{-1;0;1},1,3))+2))/7)+1,"")</f>
        <v/>
      </c>
    </row>
    <row r="57" spans="1:32">
      <c r="A57" s="66" t="s">
        <v>74</v>
      </c>
      <c r="B57" s="77">
        <f>EOMONTH(B51,0)+1</f>
        <v>43132</v>
      </c>
      <c r="C57" s="77">
        <f>B57+1</f>
        <v>43133</v>
      </c>
      <c r="D57" s="77">
        <f t="shared" ref="D57:AC57" si="46">C57+1</f>
        <v>43134</v>
      </c>
      <c r="E57" s="77">
        <f t="shared" si="46"/>
        <v>43135</v>
      </c>
      <c r="F57" s="77">
        <f t="shared" si="46"/>
        <v>43136</v>
      </c>
      <c r="G57" s="77">
        <f t="shared" si="46"/>
        <v>43137</v>
      </c>
      <c r="H57" s="77">
        <f t="shared" si="46"/>
        <v>43138</v>
      </c>
      <c r="I57" s="77">
        <f t="shared" si="46"/>
        <v>43139</v>
      </c>
      <c r="J57" s="77">
        <f t="shared" si="46"/>
        <v>43140</v>
      </c>
      <c r="K57" s="77">
        <f t="shared" si="46"/>
        <v>43141</v>
      </c>
      <c r="L57" s="77">
        <f t="shared" si="46"/>
        <v>43142</v>
      </c>
      <c r="M57" s="77">
        <f t="shared" si="46"/>
        <v>43143</v>
      </c>
      <c r="N57" s="77">
        <f t="shared" si="46"/>
        <v>43144</v>
      </c>
      <c r="O57" s="77">
        <f t="shared" si="46"/>
        <v>43145</v>
      </c>
      <c r="P57" s="77">
        <f t="shared" si="46"/>
        <v>43146</v>
      </c>
      <c r="Q57" s="77">
        <f t="shared" si="46"/>
        <v>43147</v>
      </c>
      <c r="R57" s="77">
        <f t="shared" si="46"/>
        <v>43148</v>
      </c>
      <c r="S57" s="77">
        <f t="shared" si="46"/>
        <v>43149</v>
      </c>
      <c r="T57" s="77">
        <f t="shared" si="46"/>
        <v>43150</v>
      </c>
      <c r="U57" s="77">
        <f t="shared" si="46"/>
        <v>43151</v>
      </c>
      <c r="V57" s="77">
        <f t="shared" si="46"/>
        <v>43152</v>
      </c>
      <c r="W57" s="77">
        <f t="shared" si="46"/>
        <v>43153</v>
      </c>
      <c r="X57" s="77">
        <f t="shared" si="46"/>
        <v>43154</v>
      </c>
      <c r="Y57" s="77">
        <f t="shared" si="46"/>
        <v>43155</v>
      </c>
      <c r="Z57" s="77">
        <f t="shared" si="46"/>
        <v>43156</v>
      </c>
      <c r="AA57" s="77">
        <f t="shared" si="46"/>
        <v>43157</v>
      </c>
      <c r="AB57" s="77">
        <f t="shared" si="46"/>
        <v>43158</v>
      </c>
      <c r="AC57" s="78">
        <f t="shared" si="46"/>
        <v>43159</v>
      </c>
      <c r="AD57" s="76" t="str">
        <f t="shared" ref="AD57:AF57" si="47">IFERROR(IF(AC57=EOMONTH(B57,0),"",AC57+1),"")</f>
        <v/>
      </c>
      <c r="AE57" s="76" t="str">
        <f t="shared" si="47"/>
        <v/>
      </c>
      <c r="AF57" s="76" t="str">
        <f t="shared" si="47"/>
        <v/>
      </c>
    </row>
    <row r="58" spans="1:32">
      <c r="A58" s="66" t="s">
        <v>75</v>
      </c>
      <c r="B58" s="79">
        <f t="shared" ref="B58:AF58" si="48">B57</f>
        <v>43132</v>
      </c>
      <c r="C58" s="79">
        <f t="shared" si="48"/>
        <v>43133</v>
      </c>
      <c r="D58" s="79">
        <f t="shared" si="48"/>
        <v>43134</v>
      </c>
      <c r="E58" s="79">
        <f t="shared" si="48"/>
        <v>43135</v>
      </c>
      <c r="F58" s="79">
        <f t="shared" si="48"/>
        <v>43136</v>
      </c>
      <c r="G58" s="79">
        <f t="shared" si="48"/>
        <v>43137</v>
      </c>
      <c r="H58" s="79">
        <f t="shared" si="48"/>
        <v>43138</v>
      </c>
      <c r="I58" s="79">
        <f t="shared" si="48"/>
        <v>43139</v>
      </c>
      <c r="J58" s="79">
        <f t="shared" si="48"/>
        <v>43140</v>
      </c>
      <c r="K58" s="79">
        <f t="shared" si="48"/>
        <v>43141</v>
      </c>
      <c r="L58" s="79">
        <f t="shared" si="48"/>
        <v>43142</v>
      </c>
      <c r="M58" s="79">
        <f t="shared" si="48"/>
        <v>43143</v>
      </c>
      <c r="N58" s="79">
        <f t="shared" si="48"/>
        <v>43144</v>
      </c>
      <c r="O58" s="79">
        <f t="shared" si="48"/>
        <v>43145</v>
      </c>
      <c r="P58" s="79">
        <f t="shared" si="48"/>
        <v>43146</v>
      </c>
      <c r="Q58" s="79">
        <f t="shared" si="48"/>
        <v>43147</v>
      </c>
      <c r="R58" s="79">
        <f t="shared" si="48"/>
        <v>43148</v>
      </c>
      <c r="S58" s="79">
        <f t="shared" si="48"/>
        <v>43149</v>
      </c>
      <c r="T58" s="79">
        <f t="shared" si="48"/>
        <v>43150</v>
      </c>
      <c r="U58" s="79">
        <f t="shared" si="48"/>
        <v>43151</v>
      </c>
      <c r="V58" s="79">
        <f t="shared" si="48"/>
        <v>43152</v>
      </c>
      <c r="W58" s="79">
        <f t="shared" si="48"/>
        <v>43153</v>
      </c>
      <c r="X58" s="79">
        <f t="shared" si="48"/>
        <v>43154</v>
      </c>
      <c r="Y58" s="79">
        <f t="shared" si="48"/>
        <v>43155</v>
      </c>
      <c r="Z58" s="79">
        <f t="shared" si="48"/>
        <v>43156</v>
      </c>
      <c r="AA58" s="79">
        <f t="shared" si="48"/>
        <v>43157</v>
      </c>
      <c r="AB58" s="79">
        <f t="shared" si="48"/>
        <v>43158</v>
      </c>
      <c r="AC58" s="80">
        <f t="shared" si="48"/>
        <v>43159</v>
      </c>
      <c r="AD58" s="79" t="str">
        <f t="shared" si="48"/>
        <v/>
      </c>
      <c r="AE58" s="79" t="str">
        <f t="shared" si="48"/>
        <v/>
      </c>
      <c r="AF58" s="79" t="str">
        <f t="shared" si="48"/>
        <v/>
      </c>
    </row>
    <row r="59" spans="1:32" ht="15" customHeight="1">
      <c r="A59" s="66" t="s">
        <v>76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2">
        <f>AC57</f>
        <v>43159</v>
      </c>
      <c r="AD59" s="83" t="str">
        <f>AD57</f>
        <v/>
      </c>
      <c r="AE59" s="83" t="str">
        <f t="shared" ref="AE59:AF59" si="49">AE57</f>
        <v/>
      </c>
      <c r="AF59" s="83" t="str">
        <f t="shared" si="49"/>
        <v/>
      </c>
    </row>
    <row r="60" spans="1:32" ht="7.5" customHeight="1">
      <c r="A60" s="84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</row>
    <row r="61" spans="1:32" ht="15.75">
      <c r="A61" s="66" t="s">
        <v>73</v>
      </c>
      <c r="B61" s="67" t="str">
        <f>PROPER(TEXT(P63,"MMMM"))&amp;" "&amp;YEAR(P63)</f>
        <v>Mars 2018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9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70">
        <f>AC63</f>
        <v>43187</v>
      </c>
      <c r="AD61" s="71">
        <f>AD63</f>
        <v>43188</v>
      </c>
      <c r="AE61" s="71">
        <f t="shared" ref="AE61:AF61" si="50">AE63</f>
        <v>43189</v>
      </c>
      <c r="AF61" s="72">
        <f t="shared" si="50"/>
        <v>43190</v>
      </c>
    </row>
    <row r="62" spans="1:32">
      <c r="A62" s="66" t="s">
        <v>72</v>
      </c>
      <c r="B62" s="73">
        <f>INT((B64-LOOKUP(B64,DATE(YEAR(B64)+{-1;0;1},1,3)-WEEKDAY(DATE(YEAR(B64)+{-1;0;1},1,3))+2))/7)+1</f>
        <v>9</v>
      </c>
      <c r="C62" s="74">
        <f>INT((C64-LOOKUP(C64,DATE(YEAR(C64)+{-1;0;1},1,3)-WEEKDAY(DATE(YEAR(C64)+{-1;0;1},1,3))+2))/7)+1</f>
        <v>9</v>
      </c>
      <c r="D62" s="74">
        <f>INT((D64-LOOKUP(D64,DATE(YEAR(D64)+{-1;0;1},1,3)-WEEKDAY(DATE(YEAR(D64)+{-1;0;1},1,3))+2))/7)+1</f>
        <v>9</v>
      </c>
      <c r="E62" s="74">
        <f>INT((E64-LOOKUP(E64,DATE(YEAR(E64)+{-1;0;1},1,3)-WEEKDAY(DATE(YEAR(E64)+{-1;0;1},1,3))+2))/7)+1</f>
        <v>9</v>
      </c>
      <c r="F62" s="74">
        <f>INT((F64-LOOKUP(F64,DATE(YEAR(F64)+{-1;0;1},1,3)-WEEKDAY(DATE(YEAR(F64)+{-1;0;1},1,3))+2))/7)+1</f>
        <v>10</v>
      </c>
      <c r="G62" s="74">
        <f>INT((G64-LOOKUP(G64,DATE(YEAR(G64)+{-1;0;1},1,3)-WEEKDAY(DATE(YEAR(G64)+{-1;0;1},1,3))+2))/7)+1</f>
        <v>10</v>
      </c>
      <c r="H62" s="74">
        <f>INT((H64-LOOKUP(H64,DATE(YEAR(H64)+{-1;0;1},1,3)-WEEKDAY(DATE(YEAR(H64)+{-1;0;1},1,3))+2))/7)+1</f>
        <v>10</v>
      </c>
      <c r="I62" s="74">
        <f>INT((I64-LOOKUP(I64,DATE(YEAR(I64)+{-1;0;1},1,3)-WEEKDAY(DATE(YEAR(I64)+{-1;0;1},1,3))+2))/7)+1</f>
        <v>10</v>
      </c>
      <c r="J62" s="74">
        <f>INT((J64-LOOKUP(J64,DATE(YEAR(J64)+{-1;0;1},1,3)-WEEKDAY(DATE(YEAR(J64)+{-1;0;1},1,3))+2))/7)+1</f>
        <v>10</v>
      </c>
      <c r="K62" s="74">
        <f>INT((K64-LOOKUP(K64,DATE(YEAR(K64)+{-1;0;1},1,3)-WEEKDAY(DATE(YEAR(K64)+{-1;0;1},1,3))+2))/7)+1</f>
        <v>10</v>
      </c>
      <c r="L62" s="74">
        <f>INT((L64-LOOKUP(L64,DATE(YEAR(L64)+{-1;0;1},1,3)-WEEKDAY(DATE(YEAR(L64)+{-1;0;1},1,3))+2))/7)+1</f>
        <v>10</v>
      </c>
      <c r="M62" s="74">
        <f>INT((M64-LOOKUP(M64,DATE(YEAR(M64)+{-1;0;1},1,3)-WEEKDAY(DATE(YEAR(M64)+{-1;0;1},1,3))+2))/7)+1</f>
        <v>11</v>
      </c>
      <c r="N62" s="74">
        <f>INT((N64-LOOKUP(N64,DATE(YEAR(N64)+{-1;0;1},1,3)-WEEKDAY(DATE(YEAR(N64)+{-1;0;1},1,3))+2))/7)+1</f>
        <v>11</v>
      </c>
      <c r="O62" s="74">
        <f>INT((O64-LOOKUP(O64,DATE(YEAR(O64)+{-1;0;1},1,3)-WEEKDAY(DATE(YEAR(O64)+{-1;0;1},1,3))+2))/7)+1</f>
        <v>11</v>
      </c>
      <c r="P62" s="74">
        <f>INT((P64-LOOKUP(P64,DATE(YEAR(P64)+{-1;0;1},1,3)-WEEKDAY(DATE(YEAR(P64)+{-1;0;1},1,3))+2))/7)+1</f>
        <v>11</v>
      </c>
      <c r="Q62" s="74">
        <f>INT((Q64-LOOKUP(Q64,DATE(YEAR(Q64)+{-1;0;1},1,3)-WEEKDAY(DATE(YEAR(Q64)+{-1;0;1},1,3))+2))/7)+1</f>
        <v>11</v>
      </c>
      <c r="R62" s="74">
        <f>INT((R64-LOOKUP(R64,DATE(YEAR(R64)+{-1;0;1},1,3)-WEEKDAY(DATE(YEAR(R64)+{-1;0;1},1,3))+2))/7)+1</f>
        <v>11</v>
      </c>
      <c r="S62" s="74">
        <f>INT((S64-LOOKUP(S64,DATE(YEAR(S64)+{-1;0;1},1,3)-WEEKDAY(DATE(YEAR(S64)+{-1;0;1},1,3))+2))/7)+1</f>
        <v>11</v>
      </c>
      <c r="T62" s="74">
        <f>INT((T64-LOOKUP(T64,DATE(YEAR(T64)+{-1;0;1},1,3)-WEEKDAY(DATE(YEAR(T64)+{-1;0;1},1,3))+2))/7)+1</f>
        <v>12</v>
      </c>
      <c r="U62" s="74">
        <f>INT((U64-LOOKUP(U64,DATE(YEAR(U64)+{-1;0;1},1,3)-WEEKDAY(DATE(YEAR(U64)+{-1;0;1},1,3))+2))/7)+1</f>
        <v>12</v>
      </c>
      <c r="V62" s="74">
        <f>INT((V64-LOOKUP(V64,DATE(YEAR(V64)+{-1;0;1},1,3)-WEEKDAY(DATE(YEAR(V64)+{-1;0;1},1,3))+2))/7)+1</f>
        <v>12</v>
      </c>
      <c r="W62" s="74">
        <f>INT((W64-LOOKUP(W64,DATE(YEAR(W64)+{-1;0;1},1,3)-WEEKDAY(DATE(YEAR(W64)+{-1;0;1},1,3))+2))/7)+1</f>
        <v>12</v>
      </c>
      <c r="X62" s="74">
        <f>INT((X64-LOOKUP(X64,DATE(YEAR(X64)+{-1;0;1},1,3)-WEEKDAY(DATE(YEAR(X64)+{-1;0;1},1,3))+2))/7)+1</f>
        <v>12</v>
      </c>
      <c r="Y62" s="74">
        <f>INT((Y64-LOOKUP(Y64,DATE(YEAR(Y64)+{-1;0;1},1,3)-WEEKDAY(DATE(YEAR(Y64)+{-1;0;1},1,3))+2))/7)+1</f>
        <v>12</v>
      </c>
      <c r="Z62" s="74">
        <f>INT((Z64-LOOKUP(Z64,DATE(YEAR(Z64)+{-1;0;1},1,3)-WEEKDAY(DATE(YEAR(Z64)+{-1;0;1},1,3))+2))/7)+1</f>
        <v>12</v>
      </c>
      <c r="AA62" s="74">
        <f>INT((AA64-LOOKUP(AA64,DATE(YEAR(AA64)+{-1;0;1},1,3)-WEEKDAY(DATE(YEAR(AA64)+{-1;0;1},1,3))+2))/7)+1</f>
        <v>13</v>
      </c>
      <c r="AB62" s="74">
        <f>INT((AB64-LOOKUP(AB64,DATE(YEAR(AB64)+{-1;0;1},1,3)-WEEKDAY(DATE(YEAR(AB64)+{-1;0;1},1,3))+2))/7)+1</f>
        <v>13</v>
      </c>
      <c r="AC62" s="74">
        <f>INT((AC64-LOOKUP(AC64,DATE(YEAR(AC64)+{-1;0;1},1,3)-WEEKDAY(DATE(YEAR(AC64)+{-1;0;1},1,3))+2))/7)+1</f>
        <v>13</v>
      </c>
      <c r="AD62" s="74">
        <f>IFERROR(INT((AD64-LOOKUP(AD64,DATE(YEAR(AD64)+{-1;0;1},1,3)-WEEKDAY(DATE(YEAR(AD64)+{-1;0;1},1,3))+2))/7)+1,"")</f>
        <v>13</v>
      </c>
      <c r="AE62" s="74">
        <f>IFERROR(INT((AE64-LOOKUP(AE64,DATE(YEAR(AE64)+{-1;0;1},1,3)-WEEKDAY(DATE(YEAR(AE64)+{-1;0;1},1,3))+2))/7)+1,"")</f>
        <v>13</v>
      </c>
      <c r="AF62" s="75">
        <f>IFERROR(INT((AF64-LOOKUP(AF64,DATE(YEAR(AF64)+{-1;0;1},1,3)-WEEKDAY(DATE(YEAR(AF64)+{-1;0;1},1,3))+2))/7)+1,"")</f>
        <v>13</v>
      </c>
    </row>
    <row r="63" spans="1:32">
      <c r="A63" s="66" t="s">
        <v>74</v>
      </c>
      <c r="B63" s="77">
        <f>EOMONTH(B57,0)+1</f>
        <v>43160</v>
      </c>
      <c r="C63" s="77">
        <f>B63+1</f>
        <v>43161</v>
      </c>
      <c r="D63" s="77">
        <f t="shared" ref="D63:AC63" si="51">C63+1</f>
        <v>43162</v>
      </c>
      <c r="E63" s="77">
        <f t="shared" si="51"/>
        <v>43163</v>
      </c>
      <c r="F63" s="77">
        <f t="shared" si="51"/>
        <v>43164</v>
      </c>
      <c r="G63" s="77">
        <f t="shared" si="51"/>
        <v>43165</v>
      </c>
      <c r="H63" s="77">
        <f t="shared" si="51"/>
        <v>43166</v>
      </c>
      <c r="I63" s="77">
        <f t="shared" si="51"/>
        <v>43167</v>
      </c>
      <c r="J63" s="77">
        <f t="shared" si="51"/>
        <v>43168</v>
      </c>
      <c r="K63" s="77">
        <f t="shared" si="51"/>
        <v>43169</v>
      </c>
      <c r="L63" s="77">
        <f t="shared" si="51"/>
        <v>43170</v>
      </c>
      <c r="M63" s="77">
        <f t="shared" si="51"/>
        <v>43171</v>
      </c>
      <c r="N63" s="77">
        <f t="shared" si="51"/>
        <v>43172</v>
      </c>
      <c r="O63" s="77">
        <f t="shared" si="51"/>
        <v>43173</v>
      </c>
      <c r="P63" s="77">
        <f t="shared" si="51"/>
        <v>43174</v>
      </c>
      <c r="Q63" s="77">
        <f t="shared" si="51"/>
        <v>43175</v>
      </c>
      <c r="R63" s="77">
        <f t="shared" si="51"/>
        <v>43176</v>
      </c>
      <c r="S63" s="77">
        <f t="shared" si="51"/>
        <v>43177</v>
      </c>
      <c r="T63" s="77">
        <f t="shared" si="51"/>
        <v>43178</v>
      </c>
      <c r="U63" s="77">
        <f t="shared" si="51"/>
        <v>43179</v>
      </c>
      <c r="V63" s="77">
        <f t="shared" si="51"/>
        <v>43180</v>
      </c>
      <c r="W63" s="77">
        <f t="shared" si="51"/>
        <v>43181</v>
      </c>
      <c r="X63" s="77">
        <f t="shared" si="51"/>
        <v>43182</v>
      </c>
      <c r="Y63" s="77">
        <f t="shared" si="51"/>
        <v>43183</v>
      </c>
      <c r="Z63" s="77">
        <f t="shared" si="51"/>
        <v>43184</v>
      </c>
      <c r="AA63" s="77">
        <f t="shared" si="51"/>
        <v>43185</v>
      </c>
      <c r="AB63" s="77">
        <f t="shared" si="51"/>
        <v>43186</v>
      </c>
      <c r="AC63" s="78">
        <f t="shared" si="51"/>
        <v>43187</v>
      </c>
      <c r="AD63" s="76">
        <f t="shared" ref="AD63:AF63" si="52">IFERROR(IF(AC63=EOMONTH(B63,0),"",AC63+1),"")</f>
        <v>43188</v>
      </c>
      <c r="AE63" s="76">
        <f t="shared" si="52"/>
        <v>43189</v>
      </c>
      <c r="AF63" s="76">
        <f t="shared" si="52"/>
        <v>43190</v>
      </c>
    </row>
    <row r="64" spans="1:32">
      <c r="A64" s="66" t="s">
        <v>75</v>
      </c>
      <c r="B64" s="79">
        <f t="shared" ref="B64:AF64" si="53">B63</f>
        <v>43160</v>
      </c>
      <c r="C64" s="79">
        <f t="shared" si="53"/>
        <v>43161</v>
      </c>
      <c r="D64" s="79">
        <f t="shared" si="53"/>
        <v>43162</v>
      </c>
      <c r="E64" s="79">
        <f t="shared" si="53"/>
        <v>43163</v>
      </c>
      <c r="F64" s="79">
        <f t="shared" si="53"/>
        <v>43164</v>
      </c>
      <c r="G64" s="79">
        <f t="shared" si="53"/>
        <v>43165</v>
      </c>
      <c r="H64" s="79">
        <f t="shared" si="53"/>
        <v>43166</v>
      </c>
      <c r="I64" s="79">
        <f t="shared" si="53"/>
        <v>43167</v>
      </c>
      <c r="J64" s="79">
        <f t="shared" si="53"/>
        <v>43168</v>
      </c>
      <c r="K64" s="79">
        <f t="shared" si="53"/>
        <v>43169</v>
      </c>
      <c r="L64" s="79">
        <f t="shared" si="53"/>
        <v>43170</v>
      </c>
      <c r="M64" s="79">
        <f t="shared" si="53"/>
        <v>43171</v>
      </c>
      <c r="N64" s="79">
        <f t="shared" si="53"/>
        <v>43172</v>
      </c>
      <c r="O64" s="79">
        <f t="shared" si="53"/>
        <v>43173</v>
      </c>
      <c r="P64" s="79">
        <f t="shared" si="53"/>
        <v>43174</v>
      </c>
      <c r="Q64" s="79">
        <f t="shared" si="53"/>
        <v>43175</v>
      </c>
      <c r="R64" s="79">
        <f t="shared" si="53"/>
        <v>43176</v>
      </c>
      <c r="S64" s="79">
        <f t="shared" si="53"/>
        <v>43177</v>
      </c>
      <c r="T64" s="79">
        <f t="shared" si="53"/>
        <v>43178</v>
      </c>
      <c r="U64" s="79">
        <f t="shared" si="53"/>
        <v>43179</v>
      </c>
      <c r="V64" s="79">
        <f t="shared" si="53"/>
        <v>43180</v>
      </c>
      <c r="W64" s="79">
        <f t="shared" si="53"/>
        <v>43181</v>
      </c>
      <c r="X64" s="79">
        <f t="shared" si="53"/>
        <v>43182</v>
      </c>
      <c r="Y64" s="79">
        <f t="shared" si="53"/>
        <v>43183</v>
      </c>
      <c r="Z64" s="79">
        <f t="shared" si="53"/>
        <v>43184</v>
      </c>
      <c r="AA64" s="79">
        <f t="shared" si="53"/>
        <v>43185</v>
      </c>
      <c r="AB64" s="79">
        <f t="shared" si="53"/>
        <v>43186</v>
      </c>
      <c r="AC64" s="80">
        <f t="shared" si="53"/>
        <v>43187</v>
      </c>
      <c r="AD64" s="79">
        <f t="shared" si="53"/>
        <v>43188</v>
      </c>
      <c r="AE64" s="79">
        <f t="shared" si="53"/>
        <v>43189</v>
      </c>
      <c r="AF64" s="79">
        <f t="shared" si="53"/>
        <v>43190</v>
      </c>
    </row>
    <row r="65" spans="1:32" ht="15" customHeight="1">
      <c r="A65" s="66" t="s">
        <v>76</v>
      </c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2">
        <f>AC63</f>
        <v>43187</v>
      </c>
      <c r="AD65" s="83">
        <f>AD63</f>
        <v>43188</v>
      </c>
      <c r="AE65" s="83">
        <f t="shared" ref="AE65:AF65" si="54">AE63</f>
        <v>43189</v>
      </c>
      <c r="AF65" s="83">
        <f t="shared" si="54"/>
        <v>43190</v>
      </c>
    </row>
    <row r="66" spans="1:32" ht="7.5" customHeight="1">
      <c r="A66" s="84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</row>
    <row r="67" spans="1:32" ht="15.75">
      <c r="A67" s="66" t="s">
        <v>73</v>
      </c>
      <c r="B67" s="67" t="str">
        <f>PROPER(TEXT(P69,"MMMM"))&amp;" "&amp;YEAR(P69)</f>
        <v>Avril 2018</v>
      </c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9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70">
        <f>AC69</f>
        <v>43218</v>
      </c>
      <c r="AD67" s="71">
        <f>AD69</f>
        <v>43219</v>
      </c>
      <c r="AE67" s="71">
        <f t="shared" ref="AE67:AF67" si="55">AE69</f>
        <v>43220</v>
      </c>
      <c r="AF67" s="72" t="str">
        <f t="shared" si="55"/>
        <v/>
      </c>
    </row>
    <row r="68" spans="1:32">
      <c r="A68" s="66" t="s">
        <v>72</v>
      </c>
      <c r="B68" s="73">
        <f>INT((B70-LOOKUP(B70,DATE(YEAR(B70)+{-1;0;1},1,3)-WEEKDAY(DATE(YEAR(B70)+{-1;0;1},1,3))+2))/7)+1</f>
        <v>13</v>
      </c>
      <c r="C68" s="74">
        <f>INT((C70-LOOKUP(C70,DATE(YEAR(C70)+{-1;0;1},1,3)-WEEKDAY(DATE(YEAR(C70)+{-1;0;1},1,3))+2))/7)+1</f>
        <v>14</v>
      </c>
      <c r="D68" s="74">
        <f>INT((D70-LOOKUP(D70,DATE(YEAR(D70)+{-1;0;1},1,3)-WEEKDAY(DATE(YEAR(D70)+{-1;0;1},1,3))+2))/7)+1</f>
        <v>14</v>
      </c>
      <c r="E68" s="74">
        <f>INT((E70-LOOKUP(E70,DATE(YEAR(E70)+{-1;0;1},1,3)-WEEKDAY(DATE(YEAR(E70)+{-1;0;1},1,3))+2))/7)+1</f>
        <v>14</v>
      </c>
      <c r="F68" s="74">
        <f>INT((F70-LOOKUP(F70,DATE(YEAR(F70)+{-1;0;1},1,3)-WEEKDAY(DATE(YEAR(F70)+{-1;0;1},1,3))+2))/7)+1</f>
        <v>14</v>
      </c>
      <c r="G68" s="74">
        <f>INT((G70-LOOKUP(G70,DATE(YEAR(G70)+{-1;0;1},1,3)-WEEKDAY(DATE(YEAR(G70)+{-1;0;1},1,3))+2))/7)+1</f>
        <v>14</v>
      </c>
      <c r="H68" s="74">
        <f>INT((H70-LOOKUP(H70,DATE(YEAR(H70)+{-1;0;1},1,3)-WEEKDAY(DATE(YEAR(H70)+{-1;0;1},1,3))+2))/7)+1</f>
        <v>14</v>
      </c>
      <c r="I68" s="74">
        <f>INT((I70-LOOKUP(I70,DATE(YEAR(I70)+{-1;0;1},1,3)-WEEKDAY(DATE(YEAR(I70)+{-1;0;1},1,3))+2))/7)+1</f>
        <v>14</v>
      </c>
      <c r="J68" s="74">
        <f>INT((J70-LOOKUP(J70,DATE(YEAR(J70)+{-1;0;1},1,3)-WEEKDAY(DATE(YEAR(J70)+{-1;0;1},1,3))+2))/7)+1</f>
        <v>15</v>
      </c>
      <c r="K68" s="74">
        <f>INT((K70-LOOKUP(K70,DATE(YEAR(K70)+{-1;0;1},1,3)-WEEKDAY(DATE(YEAR(K70)+{-1;0;1},1,3))+2))/7)+1</f>
        <v>15</v>
      </c>
      <c r="L68" s="74">
        <f>INT((L70-LOOKUP(L70,DATE(YEAR(L70)+{-1;0;1},1,3)-WEEKDAY(DATE(YEAR(L70)+{-1;0;1},1,3))+2))/7)+1</f>
        <v>15</v>
      </c>
      <c r="M68" s="74">
        <f>INT((M70-LOOKUP(M70,DATE(YEAR(M70)+{-1;0;1},1,3)-WEEKDAY(DATE(YEAR(M70)+{-1;0;1},1,3))+2))/7)+1</f>
        <v>15</v>
      </c>
      <c r="N68" s="74">
        <f>INT((N70-LOOKUP(N70,DATE(YEAR(N70)+{-1;0;1},1,3)-WEEKDAY(DATE(YEAR(N70)+{-1;0;1},1,3))+2))/7)+1</f>
        <v>15</v>
      </c>
      <c r="O68" s="74">
        <f>INT((O70-LOOKUP(O70,DATE(YEAR(O70)+{-1;0;1},1,3)-WEEKDAY(DATE(YEAR(O70)+{-1;0;1},1,3))+2))/7)+1</f>
        <v>15</v>
      </c>
      <c r="P68" s="74">
        <f>INT((P70-LOOKUP(P70,DATE(YEAR(P70)+{-1;0;1},1,3)-WEEKDAY(DATE(YEAR(P70)+{-1;0;1},1,3))+2))/7)+1</f>
        <v>15</v>
      </c>
      <c r="Q68" s="74">
        <f>INT((Q70-LOOKUP(Q70,DATE(YEAR(Q70)+{-1;0;1},1,3)-WEEKDAY(DATE(YEAR(Q70)+{-1;0;1},1,3))+2))/7)+1</f>
        <v>16</v>
      </c>
      <c r="R68" s="74">
        <f>INT((R70-LOOKUP(R70,DATE(YEAR(R70)+{-1;0;1},1,3)-WEEKDAY(DATE(YEAR(R70)+{-1;0;1},1,3))+2))/7)+1</f>
        <v>16</v>
      </c>
      <c r="S68" s="74">
        <f>INT((S70-LOOKUP(S70,DATE(YEAR(S70)+{-1;0;1},1,3)-WEEKDAY(DATE(YEAR(S70)+{-1;0;1},1,3))+2))/7)+1</f>
        <v>16</v>
      </c>
      <c r="T68" s="74">
        <f>INT((T70-LOOKUP(T70,DATE(YEAR(T70)+{-1;0;1},1,3)-WEEKDAY(DATE(YEAR(T70)+{-1;0;1},1,3))+2))/7)+1</f>
        <v>16</v>
      </c>
      <c r="U68" s="74">
        <f>INT((U70-LOOKUP(U70,DATE(YEAR(U70)+{-1;0;1},1,3)-WEEKDAY(DATE(YEAR(U70)+{-1;0;1},1,3))+2))/7)+1</f>
        <v>16</v>
      </c>
      <c r="V68" s="74">
        <f>INT((V70-LOOKUP(V70,DATE(YEAR(V70)+{-1;0;1},1,3)-WEEKDAY(DATE(YEAR(V70)+{-1;0;1},1,3))+2))/7)+1</f>
        <v>16</v>
      </c>
      <c r="W68" s="74">
        <f>INT((W70-LOOKUP(W70,DATE(YEAR(W70)+{-1;0;1},1,3)-WEEKDAY(DATE(YEAR(W70)+{-1;0;1},1,3))+2))/7)+1</f>
        <v>16</v>
      </c>
      <c r="X68" s="74">
        <f>INT((X70-LOOKUP(X70,DATE(YEAR(X70)+{-1;0;1},1,3)-WEEKDAY(DATE(YEAR(X70)+{-1;0;1},1,3))+2))/7)+1</f>
        <v>17</v>
      </c>
      <c r="Y68" s="74">
        <f>INT((Y70-LOOKUP(Y70,DATE(YEAR(Y70)+{-1;0;1},1,3)-WEEKDAY(DATE(YEAR(Y70)+{-1;0;1},1,3))+2))/7)+1</f>
        <v>17</v>
      </c>
      <c r="Z68" s="74">
        <f>INT((Z70-LOOKUP(Z70,DATE(YEAR(Z70)+{-1;0;1},1,3)-WEEKDAY(DATE(YEAR(Z70)+{-1;0;1},1,3))+2))/7)+1</f>
        <v>17</v>
      </c>
      <c r="AA68" s="74">
        <f>INT((AA70-LOOKUP(AA70,DATE(YEAR(AA70)+{-1;0;1},1,3)-WEEKDAY(DATE(YEAR(AA70)+{-1;0;1},1,3))+2))/7)+1</f>
        <v>17</v>
      </c>
      <c r="AB68" s="74">
        <f>INT((AB70-LOOKUP(AB70,DATE(YEAR(AB70)+{-1;0;1},1,3)-WEEKDAY(DATE(YEAR(AB70)+{-1;0;1},1,3))+2))/7)+1</f>
        <v>17</v>
      </c>
      <c r="AC68" s="74">
        <f>INT((AC70-LOOKUP(AC70,DATE(YEAR(AC70)+{-1;0;1},1,3)-WEEKDAY(DATE(YEAR(AC70)+{-1;0;1},1,3))+2))/7)+1</f>
        <v>17</v>
      </c>
      <c r="AD68" s="74">
        <f>IFERROR(INT((AD70-LOOKUP(AD70,DATE(YEAR(AD70)+{-1;0;1},1,3)-WEEKDAY(DATE(YEAR(AD70)+{-1;0;1},1,3))+2))/7)+1,"")</f>
        <v>17</v>
      </c>
      <c r="AE68" s="74">
        <f>IFERROR(INT((AE70-LOOKUP(AE70,DATE(YEAR(AE70)+{-1;0;1},1,3)-WEEKDAY(DATE(YEAR(AE70)+{-1;0;1},1,3))+2))/7)+1,"")</f>
        <v>18</v>
      </c>
      <c r="AF68" s="75" t="str">
        <f>IFERROR(INT((AF70-LOOKUP(AF70,DATE(YEAR(AF70)+{-1;0;1},1,3)-WEEKDAY(DATE(YEAR(AF70)+{-1;0;1},1,3))+2))/7)+1,"")</f>
        <v/>
      </c>
    </row>
    <row r="69" spans="1:32">
      <c r="A69" s="66" t="s">
        <v>74</v>
      </c>
      <c r="B69" s="77">
        <f>EOMONTH(B63,0)+1</f>
        <v>43191</v>
      </c>
      <c r="C69" s="77">
        <f>B69+1</f>
        <v>43192</v>
      </c>
      <c r="D69" s="77">
        <f t="shared" ref="D69:AC69" si="56">C69+1</f>
        <v>43193</v>
      </c>
      <c r="E69" s="77">
        <f t="shared" si="56"/>
        <v>43194</v>
      </c>
      <c r="F69" s="77">
        <f t="shared" si="56"/>
        <v>43195</v>
      </c>
      <c r="G69" s="77">
        <f t="shared" si="56"/>
        <v>43196</v>
      </c>
      <c r="H69" s="77">
        <f t="shared" si="56"/>
        <v>43197</v>
      </c>
      <c r="I69" s="77">
        <f t="shared" si="56"/>
        <v>43198</v>
      </c>
      <c r="J69" s="77">
        <f t="shared" si="56"/>
        <v>43199</v>
      </c>
      <c r="K69" s="77">
        <f t="shared" si="56"/>
        <v>43200</v>
      </c>
      <c r="L69" s="77">
        <f t="shared" si="56"/>
        <v>43201</v>
      </c>
      <c r="M69" s="77">
        <f t="shared" si="56"/>
        <v>43202</v>
      </c>
      <c r="N69" s="77">
        <f t="shared" si="56"/>
        <v>43203</v>
      </c>
      <c r="O69" s="77">
        <f t="shared" si="56"/>
        <v>43204</v>
      </c>
      <c r="P69" s="77">
        <f t="shared" si="56"/>
        <v>43205</v>
      </c>
      <c r="Q69" s="77">
        <f t="shared" si="56"/>
        <v>43206</v>
      </c>
      <c r="R69" s="77">
        <f t="shared" si="56"/>
        <v>43207</v>
      </c>
      <c r="S69" s="77">
        <f t="shared" si="56"/>
        <v>43208</v>
      </c>
      <c r="T69" s="77">
        <f t="shared" si="56"/>
        <v>43209</v>
      </c>
      <c r="U69" s="77">
        <f t="shared" si="56"/>
        <v>43210</v>
      </c>
      <c r="V69" s="77">
        <f t="shared" si="56"/>
        <v>43211</v>
      </c>
      <c r="W69" s="77">
        <f t="shared" si="56"/>
        <v>43212</v>
      </c>
      <c r="X69" s="77">
        <f t="shared" si="56"/>
        <v>43213</v>
      </c>
      <c r="Y69" s="77">
        <f t="shared" si="56"/>
        <v>43214</v>
      </c>
      <c r="Z69" s="77">
        <f t="shared" si="56"/>
        <v>43215</v>
      </c>
      <c r="AA69" s="77">
        <f t="shared" si="56"/>
        <v>43216</v>
      </c>
      <c r="AB69" s="77">
        <f t="shared" si="56"/>
        <v>43217</v>
      </c>
      <c r="AC69" s="78">
        <f t="shared" si="56"/>
        <v>43218</v>
      </c>
      <c r="AD69" s="76">
        <f t="shared" ref="AD69:AF69" si="57">IFERROR(IF(AC69=EOMONTH(B69,0),"",AC69+1),"")</f>
        <v>43219</v>
      </c>
      <c r="AE69" s="76">
        <f t="shared" si="57"/>
        <v>43220</v>
      </c>
      <c r="AF69" s="76" t="str">
        <f t="shared" si="57"/>
        <v/>
      </c>
    </row>
    <row r="70" spans="1:32">
      <c r="A70" s="66" t="s">
        <v>75</v>
      </c>
      <c r="B70" s="79">
        <f t="shared" ref="B70:AF70" si="58">B69</f>
        <v>43191</v>
      </c>
      <c r="C70" s="79">
        <f t="shared" si="58"/>
        <v>43192</v>
      </c>
      <c r="D70" s="79">
        <f t="shared" si="58"/>
        <v>43193</v>
      </c>
      <c r="E70" s="79">
        <f t="shared" si="58"/>
        <v>43194</v>
      </c>
      <c r="F70" s="79">
        <f t="shared" si="58"/>
        <v>43195</v>
      </c>
      <c r="G70" s="79">
        <f t="shared" si="58"/>
        <v>43196</v>
      </c>
      <c r="H70" s="79">
        <f t="shared" si="58"/>
        <v>43197</v>
      </c>
      <c r="I70" s="79">
        <f t="shared" si="58"/>
        <v>43198</v>
      </c>
      <c r="J70" s="79">
        <f t="shared" si="58"/>
        <v>43199</v>
      </c>
      <c r="K70" s="79">
        <f t="shared" si="58"/>
        <v>43200</v>
      </c>
      <c r="L70" s="79">
        <f t="shared" si="58"/>
        <v>43201</v>
      </c>
      <c r="M70" s="79">
        <f t="shared" si="58"/>
        <v>43202</v>
      </c>
      <c r="N70" s="79">
        <f t="shared" si="58"/>
        <v>43203</v>
      </c>
      <c r="O70" s="79">
        <f t="shared" si="58"/>
        <v>43204</v>
      </c>
      <c r="P70" s="79">
        <f t="shared" si="58"/>
        <v>43205</v>
      </c>
      <c r="Q70" s="79">
        <f t="shared" si="58"/>
        <v>43206</v>
      </c>
      <c r="R70" s="79">
        <f t="shared" si="58"/>
        <v>43207</v>
      </c>
      <c r="S70" s="79">
        <f t="shared" si="58"/>
        <v>43208</v>
      </c>
      <c r="T70" s="79">
        <f t="shared" si="58"/>
        <v>43209</v>
      </c>
      <c r="U70" s="79">
        <f t="shared" si="58"/>
        <v>43210</v>
      </c>
      <c r="V70" s="79">
        <f t="shared" si="58"/>
        <v>43211</v>
      </c>
      <c r="W70" s="79">
        <f t="shared" si="58"/>
        <v>43212</v>
      </c>
      <c r="X70" s="79">
        <f t="shared" si="58"/>
        <v>43213</v>
      </c>
      <c r="Y70" s="79">
        <f t="shared" si="58"/>
        <v>43214</v>
      </c>
      <c r="Z70" s="79">
        <f t="shared" si="58"/>
        <v>43215</v>
      </c>
      <c r="AA70" s="79">
        <f t="shared" si="58"/>
        <v>43216</v>
      </c>
      <c r="AB70" s="79">
        <f t="shared" si="58"/>
        <v>43217</v>
      </c>
      <c r="AC70" s="80">
        <f t="shared" si="58"/>
        <v>43218</v>
      </c>
      <c r="AD70" s="79">
        <f t="shared" si="58"/>
        <v>43219</v>
      </c>
      <c r="AE70" s="79">
        <f t="shared" si="58"/>
        <v>43220</v>
      </c>
      <c r="AF70" s="79" t="str">
        <f t="shared" si="58"/>
        <v/>
      </c>
    </row>
    <row r="71" spans="1:32" ht="15" customHeight="1">
      <c r="A71" s="66" t="s">
        <v>76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2">
        <f>AC69</f>
        <v>43218</v>
      </c>
      <c r="AD71" s="83">
        <f>AD69</f>
        <v>43219</v>
      </c>
      <c r="AE71" s="83">
        <f t="shared" ref="AE71:AF71" si="59">AE69</f>
        <v>43220</v>
      </c>
      <c r="AF71" s="83" t="str">
        <f t="shared" si="59"/>
        <v/>
      </c>
    </row>
  </sheetData>
  <sheetProtection sheet="1" objects="1" scenarios="1"/>
  <conditionalFormatting sqref="AD1:AF5 AD7:AF11 AD13:AF17 AD19:AF23 AD25:AF29 AD31:AF35 AD37:AF41 AD43:AF47 AD49:AF59 AD61:AF65 AD67:AF71">
    <cfRule type="expression" dxfId="26" priority="9">
      <formula>AND(AD1="")</formula>
    </cfRule>
  </conditionalFormatting>
  <conditionalFormatting sqref="AC1:AF5 AC7:AF11 AC13:AF17 AC19:AF23 AC25:AF29 AC31:AF35 AC37:AF41 AC43:AF47 AC49:AF53 AC55:AF59 AC61:AF65 AC67:AF71">
    <cfRule type="expression" dxfId="25" priority="8">
      <formula>AND(AC1&lt;&gt;"",AD1="")</formula>
    </cfRule>
  </conditionalFormatting>
  <conditionalFormatting sqref="B2:AF2 B8:AF8 B14:AF14 B20:AF20 B26:AF26 B32:AF32 B38:AF38 B44:AF44 B50:AF50 B56:AF56 B62:AF62 B68:AF68">
    <cfRule type="expression" dxfId="24" priority="7">
      <formula>AND(WEEKDAY(B3,2)&lt;&gt;4)</formula>
    </cfRule>
    <cfRule type="expression" dxfId="23" priority="6">
      <formula>AND(WEEKDAY(B3,2)=7,B2&lt;&gt;"")</formula>
    </cfRule>
  </conditionalFormatting>
  <conditionalFormatting sqref="B1:AF1 B7:AF7 B13:AF13 B19:AF19 B25:AF25 B31:AF31 B37:AF37 B43:AF43 B49:AF49 B55:AF55 B61:AF61 B67:AF67">
    <cfRule type="expression" dxfId="22" priority="12">
      <formula>AND(MONTH(B3)/2=INT(MONTH(B3)/2))</formula>
    </cfRule>
    <cfRule type="expression" dxfId="21" priority="10">
      <formula>AND(MONTH(B3)/2&lt;&gt;INT(MONTH(B3)/2))</formula>
    </cfRule>
  </conditionalFormatting>
  <conditionalFormatting sqref="AC1:AF1 AC7:AF7 AC13:AF13 AC19:AF19 AC25:AF25 AC31:AF31 AC37:AF37 AC43:AF43 AC49:AF49 AC55:AF55 AC61:AF61 AC67:AF67">
    <cfRule type="expression" dxfId="20" priority="5">
      <formula>AND(MONTH(B3)/2&lt;&gt;INT(MONTH(B3)/2))</formula>
    </cfRule>
    <cfRule type="expression" dxfId="19" priority="4">
      <formula>AND(MONTH(B3)/2=INT(MONTH(B3)/2))</formula>
    </cfRule>
  </conditionalFormatting>
  <conditionalFormatting sqref="B3:AF4 B9:AF10 B15:AF16 B21:AF22 B27:AF28 B33:AF34 B39:AF40 B45:AF46 B51:AF52 B57:AF58 B63:AF64 B69:AF70">
    <cfRule type="expression" dxfId="18" priority="3">
      <formula>OR(TEXT(WEEKDAY(B3),"JJJJ")=Jours_chômés)</formula>
    </cfRule>
    <cfRule type="expression" dxfId="17" priority="2">
      <formula>OR(B3=Fériés)</formula>
    </cfRule>
    <cfRule type="expression" dxfId="16" priority="1">
      <formula>AND(B3=TODAY())</formula>
    </cfRule>
  </conditionalFormatting>
  <printOptions horizontalCentered="1"/>
  <pageMargins left="0" right="0" top="0" bottom="0" header="0" footer="0"/>
  <pageSetup paperSize="9" scale="5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Système</vt:lpstr>
      <vt:lpstr>Planning Horizontal</vt:lpstr>
      <vt:lpstr>Planning Vertical</vt:lpstr>
      <vt:lpstr>Agenda</vt:lpstr>
      <vt:lpstr>Calendrier Plan</vt:lpstr>
      <vt:lpstr>Calendrier Plan sur 2 pages</vt:lpstr>
      <vt:lpstr>Calendrier Cadre</vt:lpstr>
      <vt:lpstr>Calendrier Cadre 12 feuilles</vt:lpstr>
      <vt:lpstr>Calendrier Planning</vt:lpstr>
      <vt:lpstr>An</vt:lpstr>
      <vt:lpstr>Agenda!Impression_des_titres</vt:lpstr>
      <vt:lpstr>'Planning Vertical'!Impression_des_titres</vt:lpstr>
      <vt:lpstr>Jours_chômés</vt:lpstr>
      <vt:lpstr>La_semaine</vt:lpstr>
      <vt:lpstr>Le_Mois</vt:lpstr>
      <vt:lpstr>Agenda!Le_premier_lundi</vt:lpstr>
      <vt:lpstr>Premier_mois</vt:lpstr>
      <vt:lpstr>Repère</vt:lpstr>
      <vt:lpstr>Agenda!Zone_d_impression</vt:lpstr>
      <vt:lpstr>'Planning Vertical'!Zone_d_impression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LouReeD</cp:lastModifiedBy>
  <cp:lastPrinted>2017-02-05T09:08:08Z</cp:lastPrinted>
  <dcterms:created xsi:type="dcterms:W3CDTF">2016-04-14T11:38:35Z</dcterms:created>
  <dcterms:modified xsi:type="dcterms:W3CDTF">2017-03-01T21:18:03Z</dcterms:modified>
  <cp:category>Planning;Calendrier;Agenda</cp:category>
  <cp:version>V2</cp:version>
</cp:coreProperties>
</file>