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4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showHorizontalScroll="0" showVerticalScroll="0" showSheetTabs="0" xWindow="120" yWindow="75" windowWidth="28515" windowHeight="12600"/>
  </bookViews>
  <sheets>
    <sheet name="SOMMAIRE" sheetId="3" r:id="rId1"/>
    <sheet name="DEGRESSIF" sheetId="1" r:id="rId2"/>
    <sheet name="CONSTANT" sheetId="4" r:id="rId3"/>
    <sheet name="TX ASS" sheetId="5" r:id="rId4"/>
    <sheet name="TX MOYEN" sheetId="6" r:id="rId5"/>
  </sheets>
  <calcPr calcId="125725"/>
</workbook>
</file>

<file path=xl/calcChain.xml><?xml version="1.0" encoding="utf-8"?>
<calcChain xmlns="http://schemas.openxmlformats.org/spreadsheetml/2006/main">
  <c r="AB4" i="6"/>
  <c r="Z4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O113"/>
  <c r="O114"/>
  <c r="O115"/>
  <c r="O116"/>
  <c r="O117"/>
  <c r="O118"/>
  <c r="O119"/>
  <c r="O120"/>
  <c r="O121"/>
  <c r="O122"/>
  <c r="O123"/>
  <c r="O124"/>
  <c r="O125"/>
  <c r="O126"/>
  <c r="O127"/>
  <c r="O128"/>
  <c r="O129"/>
  <c r="O130"/>
  <c r="O131"/>
  <c r="O132"/>
  <c r="O133"/>
  <c r="O134"/>
  <c r="O135"/>
  <c r="O136"/>
  <c r="O137"/>
  <c r="O138"/>
  <c r="O139"/>
  <c r="O140"/>
  <c r="O141"/>
  <c r="O142"/>
  <c r="O143"/>
  <c r="O144"/>
  <c r="O145"/>
  <c r="O146"/>
  <c r="O147"/>
  <c r="O148"/>
  <c r="O149"/>
  <c r="O150"/>
  <c r="O151"/>
  <c r="O152"/>
  <c r="O153"/>
  <c r="O154"/>
  <c r="O155"/>
  <c r="O156"/>
  <c r="O157"/>
  <c r="O158"/>
  <c r="O159"/>
  <c r="O160"/>
  <c r="O161"/>
  <c r="O162"/>
  <c r="O163"/>
  <c r="O164"/>
  <c r="O165"/>
  <c r="O166"/>
  <c r="O167"/>
  <c r="O168"/>
  <c r="O169"/>
  <c r="O170"/>
  <c r="O171"/>
  <c r="O172"/>
  <c r="O173"/>
  <c r="O174"/>
  <c r="O175"/>
  <c r="O176"/>
  <c r="O177"/>
  <c r="O178"/>
  <c r="O179"/>
  <c r="O180"/>
  <c r="O181"/>
  <c r="O182"/>
  <c r="O183"/>
  <c r="O184"/>
  <c r="O185"/>
  <c r="O186"/>
  <c r="O187"/>
  <c r="O188"/>
  <c r="O189"/>
  <c r="O190"/>
  <c r="O191"/>
  <c r="O192"/>
  <c r="O193"/>
  <c r="O194"/>
  <c r="O195"/>
  <c r="O196"/>
  <c r="O197"/>
  <c r="O198"/>
  <c r="O199"/>
  <c r="O200"/>
  <c r="O201"/>
  <c r="O202"/>
  <c r="O203"/>
  <c r="O204"/>
  <c r="O205"/>
  <c r="O206"/>
  <c r="O207"/>
  <c r="O208"/>
  <c r="O209"/>
  <c r="O210"/>
  <c r="O211"/>
  <c r="O212"/>
  <c r="O213"/>
  <c r="O214"/>
  <c r="O215"/>
  <c r="O216"/>
  <c r="O217"/>
  <c r="O218"/>
  <c r="O219"/>
  <c r="O220"/>
  <c r="O221"/>
  <c r="O222"/>
  <c r="O223"/>
  <c r="O224"/>
  <c r="O225"/>
  <c r="O226"/>
  <c r="O227"/>
  <c r="O228"/>
  <c r="O229"/>
  <c r="O230"/>
  <c r="O231"/>
  <c r="O232"/>
  <c r="O233"/>
  <c r="O234"/>
  <c r="O235"/>
  <c r="O236"/>
  <c r="O237"/>
  <c r="O238"/>
  <c r="O239"/>
  <c r="O240"/>
  <c r="O241"/>
  <c r="O242"/>
  <c r="O243"/>
  <c r="O244"/>
  <c r="O245"/>
  <c r="O246"/>
  <c r="O247"/>
  <c r="O248"/>
  <c r="O249"/>
  <c r="O250"/>
  <c r="O251"/>
  <c r="O252"/>
  <c r="O253"/>
  <c r="O254"/>
  <c r="O255"/>
  <c r="O256"/>
  <c r="O257"/>
  <c r="O258"/>
  <c r="O259"/>
  <c r="O260"/>
  <c r="O261"/>
  <c r="O262"/>
  <c r="O263"/>
  <c r="O264"/>
  <c r="O265"/>
  <c r="O266"/>
  <c r="O267"/>
  <c r="O268"/>
  <c r="O269"/>
  <c r="O270"/>
  <c r="O271"/>
  <c r="O272"/>
  <c r="O273"/>
  <c r="O274"/>
  <c r="O275"/>
  <c r="O276"/>
  <c r="O277"/>
  <c r="O278"/>
  <c r="O279"/>
  <c r="O280"/>
  <c r="O281"/>
  <c r="O282"/>
  <c r="O283"/>
  <c r="O284"/>
  <c r="O285"/>
  <c r="O286"/>
  <c r="O287"/>
  <c r="O288"/>
  <c r="O289"/>
  <c r="O290"/>
  <c r="O291"/>
  <c r="O292"/>
  <c r="O293"/>
  <c r="O294"/>
  <c r="O295"/>
  <c r="O296"/>
  <c r="O297"/>
  <c r="O298"/>
  <c r="O299"/>
  <c r="O300"/>
  <c r="O301"/>
  <c r="O302"/>
  <c r="O303"/>
  <c r="O304"/>
  <c r="O305"/>
  <c r="O306"/>
  <c r="O307"/>
  <c r="P8"/>
  <c r="O8"/>
  <c r="U8"/>
  <c r="R7"/>
  <c r="AD7"/>
  <c r="AF7" s="1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4"/>
  <c r="U35"/>
  <c r="U36"/>
  <c r="U37"/>
  <c r="U38"/>
  <c r="U39"/>
  <c r="U40"/>
  <c r="U41"/>
  <c r="U42"/>
  <c r="U43"/>
  <c r="U44"/>
  <c r="U45"/>
  <c r="U46"/>
  <c r="U47"/>
  <c r="U48"/>
  <c r="U49"/>
  <c r="U50"/>
  <c r="U51"/>
  <c r="U52"/>
  <c r="U53"/>
  <c r="U54"/>
  <c r="U55"/>
  <c r="U56"/>
  <c r="U57"/>
  <c r="U58"/>
  <c r="U59"/>
  <c r="U60"/>
  <c r="U61"/>
  <c r="U62"/>
  <c r="U63"/>
  <c r="U64"/>
  <c r="U65"/>
  <c r="U66"/>
  <c r="U67"/>
  <c r="U68"/>
  <c r="U69"/>
  <c r="U70"/>
  <c r="U71"/>
  <c r="U72"/>
  <c r="U73"/>
  <c r="U74"/>
  <c r="U75"/>
  <c r="U76"/>
  <c r="U77"/>
  <c r="U78"/>
  <c r="U79"/>
  <c r="U80"/>
  <c r="U81"/>
  <c r="U82"/>
  <c r="U83"/>
  <c r="U84"/>
  <c r="U85"/>
  <c r="U86"/>
  <c r="U87"/>
  <c r="U88"/>
  <c r="U89"/>
  <c r="U90"/>
  <c r="U91"/>
  <c r="U92"/>
  <c r="U93"/>
  <c r="U94"/>
  <c r="U95"/>
  <c r="U96"/>
  <c r="U97"/>
  <c r="U98"/>
  <c r="U99"/>
  <c r="U100"/>
  <c r="U101"/>
  <c r="U102"/>
  <c r="U103"/>
  <c r="U104"/>
  <c r="U105"/>
  <c r="U106"/>
  <c r="U107"/>
  <c r="U108"/>
  <c r="U109"/>
  <c r="U110"/>
  <c r="U111"/>
  <c r="U112"/>
  <c r="U113"/>
  <c r="U114"/>
  <c r="U115"/>
  <c r="U116"/>
  <c r="U117"/>
  <c r="U118"/>
  <c r="U119"/>
  <c r="U120"/>
  <c r="U121"/>
  <c r="U122"/>
  <c r="U123"/>
  <c r="U124"/>
  <c r="U125"/>
  <c r="U126"/>
  <c r="U127"/>
  <c r="U128"/>
  <c r="U129"/>
  <c r="U130"/>
  <c r="U131"/>
  <c r="U132"/>
  <c r="U133"/>
  <c r="U134"/>
  <c r="U135"/>
  <c r="U136"/>
  <c r="U137"/>
  <c r="U138"/>
  <c r="U139"/>
  <c r="U140"/>
  <c r="U141"/>
  <c r="U142"/>
  <c r="U143"/>
  <c r="U144"/>
  <c r="U145"/>
  <c r="U146"/>
  <c r="U147"/>
  <c r="U148"/>
  <c r="U149"/>
  <c r="U150"/>
  <c r="U151"/>
  <c r="U152"/>
  <c r="U153"/>
  <c r="U154"/>
  <c r="U155"/>
  <c r="U156"/>
  <c r="U157"/>
  <c r="U158"/>
  <c r="U159"/>
  <c r="U160"/>
  <c r="U161"/>
  <c r="U162"/>
  <c r="U163"/>
  <c r="U164"/>
  <c r="U165"/>
  <c r="U166"/>
  <c r="U167"/>
  <c r="U168"/>
  <c r="U169"/>
  <c r="U170"/>
  <c r="U171"/>
  <c r="U172"/>
  <c r="U173"/>
  <c r="U174"/>
  <c r="U175"/>
  <c r="U176"/>
  <c r="U177"/>
  <c r="U178"/>
  <c r="U179"/>
  <c r="U180"/>
  <c r="U181"/>
  <c r="U182"/>
  <c r="U183"/>
  <c r="U184"/>
  <c r="U185"/>
  <c r="U186"/>
  <c r="U187"/>
  <c r="U188"/>
  <c r="U189"/>
  <c r="U190"/>
  <c r="U191"/>
  <c r="U192"/>
  <c r="U193"/>
  <c r="U194"/>
  <c r="U195"/>
  <c r="U196"/>
  <c r="U197"/>
  <c r="U198"/>
  <c r="U199"/>
  <c r="U200"/>
  <c r="U201"/>
  <c r="U202"/>
  <c r="U203"/>
  <c r="U204"/>
  <c r="U205"/>
  <c r="U206"/>
  <c r="U207"/>
  <c r="U208"/>
  <c r="U209"/>
  <c r="U210"/>
  <c r="U211"/>
  <c r="U212"/>
  <c r="U213"/>
  <c r="U214"/>
  <c r="U215"/>
  <c r="U216"/>
  <c r="U217"/>
  <c r="U218"/>
  <c r="U219"/>
  <c r="U220"/>
  <c r="U221"/>
  <c r="U222"/>
  <c r="U223"/>
  <c r="U224"/>
  <c r="U225"/>
  <c r="U226"/>
  <c r="U227"/>
  <c r="U228"/>
  <c r="U229"/>
  <c r="U230"/>
  <c r="U231"/>
  <c r="U232"/>
  <c r="U233"/>
  <c r="U234"/>
  <c r="U235"/>
  <c r="U236"/>
  <c r="U237"/>
  <c r="U238"/>
  <c r="U239"/>
  <c r="U240"/>
  <c r="U241"/>
  <c r="U242"/>
  <c r="U243"/>
  <c r="U244"/>
  <c r="U245"/>
  <c r="U246"/>
  <c r="U247"/>
  <c r="U248"/>
  <c r="U249"/>
  <c r="U250"/>
  <c r="U251"/>
  <c r="U252"/>
  <c r="U253"/>
  <c r="U254"/>
  <c r="U255"/>
  <c r="U256"/>
  <c r="U257"/>
  <c r="U258"/>
  <c r="U259"/>
  <c r="U260"/>
  <c r="U261"/>
  <c r="U262"/>
  <c r="U263"/>
  <c r="U264"/>
  <c r="U265"/>
  <c r="U266"/>
  <c r="U267"/>
  <c r="U268"/>
  <c r="U269"/>
  <c r="U270"/>
  <c r="U271"/>
  <c r="U272"/>
  <c r="U273"/>
  <c r="U274"/>
  <c r="U275"/>
  <c r="U276"/>
  <c r="U277"/>
  <c r="U278"/>
  <c r="U279"/>
  <c r="U280"/>
  <c r="U281"/>
  <c r="U282"/>
  <c r="U283"/>
  <c r="U284"/>
  <c r="U285"/>
  <c r="U286"/>
  <c r="U287"/>
  <c r="U288"/>
  <c r="U289"/>
  <c r="U290"/>
  <c r="U291"/>
  <c r="U292"/>
  <c r="U293"/>
  <c r="U294"/>
  <c r="U295"/>
  <c r="U296"/>
  <c r="U297"/>
  <c r="U298"/>
  <c r="U299"/>
  <c r="U300"/>
  <c r="U301"/>
  <c r="U302"/>
  <c r="U303"/>
  <c r="U304"/>
  <c r="U305"/>
  <c r="U306"/>
  <c r="U307"/>
  <c r="C8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C9"/>
  <c r="C10"/>
  <c r="C11"/>
  <c r="C12"/>
  <c r="C13"/>
  <c r="C14"/>
  <c r="C15"/>
  <c r="C16"/>
  <c r="AA16" s="1"/>
  <c r="C17"/>
  <c r="C18"/>
  <c r="C19"/>
  <c r="C20"/>
  <c r="AA20" s="1"/>
  <c r="C21"/>
  <c r="C22"/>
  <c r="C23"/>
  <c r="C24"/>
  <c r="AA24" s="1"/>
  <c r="C25"/>
  <c r="C26"/>
  <c r="C27"/>
  <c r="C28"/>
  <c r="AA28" s="1"/>
  <c r="C29"/>
  <c r="C30"/>
  <c r="C31"/>
  <c r="C32"/>
  <c r="AA32" s="1"/>
  <c r="C33"/>
  <c r="C34"/>
  <c r="C35"/>
  <c r="C36"/>
  <c r="AA36" s="1"/>
  <c r="C37"/>
  <c r="C38"/>
  <c r="C39"/>
  <c r="C40"/>
  <c r="AA40" s="1"/>
  <c r="C41"/>
  <c r="C42"/>
  <c r="C43"/>
  <c r="C44"/>
  <c r="AA44" s="1"/>
  <c r="C45"/>
  <c r="C46"/>
  <c r="C47"/>
  <c r="C48"/>
  <c r="AA48" s="1"/>
  <c r="C49"/>
  <c r="C50"/>
  <c r="C51"/>
  <c r="C52"/>
  <c r="AA52" s="1"/>
  <c r="C53"/>
  <c r="C54"/>
  <c r="C55"/>
  <c r="C56"/>
  <c r="AA56" s="1"/>
  <c r="C57"/>
  <c r="C58"/>
  <c r="C59"/>
  <c r="C60"/>
  <c r="AA60" s="1"/>
  <c r="C61"/>
  <c r="C62"/>
  <c r="C63"/>
  <c r="C64"/>
  <c r="AA64" s="1"/>
  <c r="C65"/>
  <c r="C66"/>
  <c r="C67"/>
  <c r="C68"/>
  <c r="AA68" s="1"/>
  <c r="C69"/>
  <c r="C70"/>
  <c r="C71"/>
  <c r="C72"/>
  <c r="AA72" s="1"/>
  <c r="C73"/>
  <c r="C74"/>
  <c r="C75"/>
  <c r="C76"/>
  <c r="AA76" s="1"/>
  <c r="C77"/>
  <c r="C78"/>
  <c r="C79"/>
  <c r="C80"/>
  <c r="AA80" s="1"/>
  <c r="C81"/>
  <c r="C82"/>
  <c r="C83"/>
  <c r="C84"/>
  <c r="AA84" s="1"/>
  <c r="C85"/>
  <c r="C86"/>
  <c r="C87"/>
  <c r="C88"/>
  <c r="AA88" s="1"/>
  <c r="C89"/>
  <c r="C90"/>
  <c r="C91"/>
  <c r="C92"/>
  <c r="AA92" s="1"/>
  <c r="C93"/>
  <c r="C94"/>
  <c r="C95"/>
  <c r="C96"/>
  <c r="AA96" s="1"/>
  <c r="C97"/>
  <c r="C98"/>
  <c r="C99"/>
  <c r="C100"/>
  <c r="AA100" s="1"/>
  <c r="C101"/>
  <c r="C102"/>
  <c r="C103"/>
  <c r="C104"/>
  <c r="AA104" s="1"/>
  <c r="C105"/>
  <c r="C106"/>
  <c r="C107"/>
  <c r="C108"/>
  <c r="AA108" s="1"/>
  <c r="C109"/>
  <c r="C110"/>
  <c r="C111"/>
  <c r="C112"/>
  <c r="AA112" s="1"/>
  <c r="C113"/>
  <c r="C114"/>
  <c r="C115"/>
  <c r="C116"/>
  <c r="AA116" s="1"/>
  <c r="C117"/>
  <c r="C118"/>
  <c r="C119"/>
  <c r="C120"/>
  <c r="AA120" s="1"/>
  <c r="C121"/>
  <c r="C122"/>
  <c r="C123"/>
  <c r="C124"/>
  <c r="AA124" s="1"/>
  <c r="C125"/>
  <c r="C126"/>
  <c r="C127"/>
  <c r="C128"/>
  <c r="AA128" s="1"/>
  <c r="C129"/>
  <c r="C130"/>
  <c r="C131"/>
  <c r="C132"/>
  <c r="AA132" s="1"/>
  <c r="C133"/>
  <c r="C134"/>
  <c r="C135"/>
  <c r="C136"/>
  <c r="AA136" s="1"/>
  <c r="C137"/>
  <c r="C138"/>
  <c r="C139"/>
  <c r="C140"/>
  <c r="AA140" s="1"/>
  <c r="C141"/>
  <c r="C142"/>
  <c r="C143"/>
  <c r="C144"/>
  <c r="AA144" s="1"/>
  <c r="C145"/>
  <c r="C146"/>
  <c r="C147"/>
  <c r="C148"/>
  <c r="AA148" s="1"/>
  <c r="C149"/>
  <c r="C150"/>
  <c r="C151"/>
  <c r="C152"/>
  <c r="AA152" s="1"/>
  <c r="C153"/>
  <c r="C154"/>
  <c r="C155"/>
  <c r="C156"/>
  <c r="AA156" s="1"/>
  <c r="C157"/>
  <c r="C158"/>
  <c r="C159"/>
  <c r="C160"/>
  <c r="AA160" s="1"/>
  <c r="C161"/>
  <c r="C162"/>
  <c r="C163"/>
  <c r="C164"/>
  <c r="AA164" s="1"/>
  <c r="C165"/>
  <c r="C166"/>
  <c r="C167"/>
  <c r="C168"/>
  <c r="AA168" s="1"/>
  <c r="C169"/>
  <c r="C170"/>
  <c r="C171"/>
  <c r="C172"/>
  <c r="AA172" s="1"/>
  <c r="C173"/>
  <c r="C174"/>
  <c r="C175"/>
  <c r="C176"/>
  <c r="AA176" s="1"/>
  <c r="C177"/>
  <c r="C178"/>
  <c r="C179"/>
  <c r="C180"/>
  <c r="AA180" s="1"/>
  <c r="C181"/>
  <c r="C182"/>
  <c r="C183"/>
  <c r="C184"/>
  <c r="AA184" s="1"/>
  <c r="C185"/>
  <c r="C186"/>
  <c r="C187"/>
  <c r="C188"/>
  <c r="AA188" s="1"/>
  <c r="C189"/>
  <c r="C190"/>
  <c r="C191"/>
  <c r="C192"/>
  <c r="AA192" s="1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AA224" s="1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U308"/>
  <c r="F7"/>
  <c r="D8" s="1"/>
  <c r="E8" s="1"/>
  <c r="L7"/>
  <c r="J8" s="1"/>
  <c r="X7"/>
  <c r="V8" s="1"/>
  <c r="E5" i="3"/>
  <c r="H16" i="1"/>
  <c r="H17"/>
  <c r="H18"/>
  <c r="H19"/>
  <c r="H20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15"/>
  <c r="H16" i="4"/>
  <c r="H17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15"/>
  <c r="H10" i="1"/>
  <c r="H21" s="1"/>
  <c r="AB8" i="6" l="1"/>
  <c r="AA304"/>
  <c r="AA288"/>
  <c r="AA272"/>
  <c r="AA256"/>
  <c r="AA240"/>
  <c r="AA208"/>
  <c r="O308"/>
  <c r="AA8"/>
  <c r="W8"/>
  <c r="Q8"/>
  <c r="R8" s="1"/>
  <c r="P9" s="1"/>
  <c r="Q9" s="1"/>
  <c r="AF8"/>
  <c r="AA305"/>
  <c r="AA301"/>
  <c r="AA297"/>
  <c r="AA293"/>
  <c r="AA289"/>
  <c r="AA285"/>
  <c r="AA281"/>
  <c r="AA277"/>
  <c r="AA273"/>
  <c r="AA269"/>
  <c r="AA265"/>
  <c r="AA261"/>
  <c r="AA257"/>
  <c r="AA253"/>
  <c r="AA249"/>
  <c r="AA245"/>
  <c r="AA241"/>
  <c r="AA237"/>
  <c r="AA233"/>
  <c r="AA229"/>
  <c r="AA225"/>
  <c r="AA221"/>
  <c r="AA217"/>
  <c r="AA213"/>
  <c r="AA209"/>
  <c r="AA205"/>
  <c r="AA201"/>
  <c r="AA197"/>
  <c r="AA193"/>
  <c r="AA189"/>
  <c r="AA185"/>
  <c r="AA181"/>
  <c r="AA177"/>
  <c r="AA173"/>
  <c r="AA169"/>
  <c r="AA165"/>
  <c r="AA161"/>
  <c r="AA157"/>
  <c r="AA153"/>
  <c r="AA149"/>
  <c r="AA145"/>
  <c r="AA141"/>
  <c r="AA137"/>
  <c r="AA133"/>
  <c r="AA129"/>
  <c r="AA125"/>
  <c r="AA121"/>
  <c r="AA117"/>
  <c r="AA113"/>
  <c r="AA109"/>
  <c r="AA105"/>
  <c r="AA101"/>
  <c r="AA97"/>
  <c r="AA93"/>
  <c r="AA89"/>
  <c r="AA85"/>
  <c r="AA81"/>
  <c r="AA77"/>
  <c r="AA73"/>
  <c r="AA69"/>
  <c r="AA65"/>
  <c r="AA61"/>
  <c r="AA57"/>
  <c r="AA53"/>
  <c r="AA49"/>
  <c r="AA45"/>
  <c r="AA41"/>
  <c r="AA37"/>
  <c r="AA33"/>
  <c r="AA29"/>
  <c r="AA25"/>
  <c r="AA21"/>
  <c r="AA17"/>
  <c r="AA13"/>
  <c r="AA9"/>
  <c r="AA306"/>
  <c r="AA302"/>
  <c r="AA298"/>
  <c r="AA294"/>
  <c r="AA290"/>
  <c r="AA286"/>
  <c r="AA282"/>
  <c r="AA278"/>
  <c r="AA274"/>
  <c r="AA270"/>
  <c r="AA266"/>
  <c r="AA262"/>
  <c r="AA258"/>
  <c r="AA254"/>
  <c r="AA250"/>
  <c r="AA246"/>
  <c r="AA242"/>
  <c r="AA238"/>
  <c r="AA234"/>
  <c r="AA230"/>
  <c r="AA226"/>
  <c r="AA222"/>
  <c r="AA218"/>
  <c r="AA214"/>
  <c r="AA210"/>
  <c r="AA206"/>
  <c r="AA202"/>
  <c r="AA198"/>
  <c r="AA194"/>
  <c r="AA190"/>
  <c r="AA186"/>
  <c r="AA182"/>
  <c r="AA178"/>
  <c r="AA174"/>
  <c r="AA170"/>
  <c r="AA166"/>
  <c r="AA162"/>
  <c r="AA158"/>
  <c r="AA154"/>
  <c r="AA150"/>
  <c r="AA146"/>
  <c r="AA142"/>
  <c r="AA138"/>
  <c r="AA134"/>
  <c r="AA130"/>
  <c r="AA126"/>
  <c r="AA122"/>
  <c r="AA118"/>
  <c r="AA114"/>
  <c r="AA110"/>
  <c r="AA106"/>
  <c r="AA102"/>
  <c r="AA98"/>
  <c r="AA94"/>
  <c r="AA90"/>
  <c r="AA86"/>
  <c r="AA82"/>
  <c r="AA78"/>
  <c r="AA74"/>
  <c r="AA70"/>
  <c r="AA66"/>
  <c r="AA62"/>
  <c r="AA58"/>
  <c r="AA54"/>
  <c r="AA50"/>
  <c r="AA46"/>
  <c r="AA42"/>
  <c r="AA38"/>
  <c r="AA34"/>
  <c r="AA30"/>
  <c r="AA26"/>
  <c r="AA22"/>
  <c r="AA18"/>
  <c r="AA14"/>
  <c r="AA10"/>
  <c r="AF10" s="1"/>
  <c r="AA191"/>
  <c r="AA187"/>
  <c r="AA183"/>
  <c r="AA179"/>
  <c r="AA175"/>
  <c r="AA171"/>
  <c r="AA167"/>
  <c r="AA163"/>
  <c r="AA159"/>
  <c r="AA155"/>
  <c r="AA151"/>
  <c r="AA147"/>
  <c r="AA143"/>
  <c r="AA139"/>
  <c r="AA135"/>
  <c r="AA131"/>
  <c r="AA127"/>
  <c r="AA123"/>
  <c r="AA119"/>
  <c r="AA115"/>
  <c r="AA111"/>
  <c r="AA107"/>
  <c r="AA103"/>
  <c r="AA99"/>
  <c r="AA95"/>
  <c r="AA91"/>
  <c r="AA87"/>
  <c r="AA83"/>
  <c r="AA79"/>
  <c r="AA75"/>
  <c r="AA71"/>
  <c r="AA67"/>
  <c r="AA63"/>
  <c r="AA59"/>
  <c r="AA55"/>
  <c r="AA51"/>
  <c r="AA47"/>
  <c r="AA43"/>
  <c r="AA39"/>
  <c r="AA35"/>
  <c r="AA31"/>
  <c r="AA27"/>
  <c r="AA23"/>
  <c r="AA19"/>
  <c r="AA15"/>
  <c r="AA11"/>
  <c r="AF11" s="1"/>
  <c r="AA300"/>
  <c r="AA296"/>
  <c r="AA292"/>
  <c r="AA284"/>
  <c r="AA280"/>
  <c r="AA276"/>
  <c r="AA268"/>
  <c r="AA264"/>
  <c r="AA260"/>
  <c r="AA252"/>
  <c r="AA248"/>
  <c r="AA244"/>
  <c r="AA236"/>
  <c r="AA232"/>
  <c r="AA228"/>
  <c r="AA220"/>
  <c r="AA216"/>
  <c r="AA212"/>
  <c r="AA204"/>
  <c r="AA200"/>
  <c r="AA196"/>
  <c r="AA12"/>
  <c r="AF12" s="1"/>
  <c r="AF9"/>
  <c r="AA307"/>
  <c r="AA303"/>
  <c r="AA299"/>
  <c r="AA295"/>
  <c r="AA291"/>
  <c r="AA287"/>
  <c r="AA283"/>
  <c r="AA279"/>
  <c r="AA275"/>
  <c r="AA271"/>
  <c r="AA267"/>
  <c r="AA263"/>
  <c r="AA259"/>
  <c r="AA255"/>
  <c r="AA251"/>
  <c r="AA247"/>
  <c r="AA243"/>
  <c r="AA239"/>
  <c r="AA235"/>
  <c r="AA231"/>
  <c r="AA227"/>
  <c r="AA223"/>
  <c r="AA219"/>
  <c r="AA215"/>
  <c r="AA211"/>
  <c r="AA207"/>
  <c r="AA203"/>
  <c r="AA199"/>
  <c r="AA195"/>
  <c r="F8"/>
  <c r="D9" s="1"/>
  <c r="X8"/>
  <c r="V9" s="1"/>
  <c r="W9" s="1"/>
  <c r="X9" s="1"/>
  <c r="V10" s="1"/>
  <c r="W10" s="1"/>
  <c r="X10" s="1"/>
  <c r="K8"/>
  <c r="I308"/>
  <c r="H12" i="1"/>
  <c r="C6" i="5"/>
  <c r="C7" s="1"/>
  <c r="C10" s="1"/>
  <c r="AC8" i="6" l="1"/>
  <c r="L8"/>
  <c r="AD8" s="1"/>
  <c r="V11"/>
  <c r="W11" s="1"/>
  <c r="X11" s="1"/>
  <c r="F17" i="5"/>
  <c r="B17"/>
  <c r="D16"/>
  <c r="H8"/>
  <c r="G8"/>
  <c r="H5"/>
  <c r="A2" i="4"/>
  <c r="F3"/>
  <c r="C4"/>
  <c r="B15" s="1"/>
  <c r="F5"/>
  <c r="C6"/>
  <c r="F6"/>
  <c r="C7"/>
  <c r="F7"/>
  <c r="C8"/>
  <c r="H10"/>
  <c r="H18" s="1"/>
  <c r="A11"/>
  <c r="G12"/>
  <c r="A346"/>
  <c r="A347"/>
  <c r="B347"/>
  <c r="G347"/>
  <c r="H347"/>
  <c r="A348"/>
  <c r="B348"/>
  <c r="C348"/>
  <c r="D348"/>
  <c r="E348"/>
  <c r="F348"/>
  <c r="A349"/>
  <c r="B349" l="1"/>
  <c r="D349" s="1"/>
  <c r="J9" i="6"/>
  <c r="K9" s="1"/>
  <c r="L9" s="1"/>
  <c r="J10" s="1"/>
  <c r="K10" s="1"/>
  <c r="L10" s="1"/>
  <c r="J11" s="1"/>
  <c r="K11" s="1"/>
  <c r="V12"/>
  <c r="W12" s="1"/>
  <c r="X12" s="1"/>
  <c r="G346" i="4"/>
  <c r="E9" i="6"/>
  <c r="G10" i="5"/>
  <c r="G11" s="1"/>
  <c r="G17"/>
  <c r="G16" s="1"/>
  <c r="I16" s="1"/>
  <c r="H16"/>
  <c r="I14" s="1"/>
  <c r="H17"/>
  <c r="I3"/>
  <c r="D15" i="4"/>
  <c r="D17" i="5"/>
  <c r="C11"/>
  <c r="H12" i="4"/>
  <c r="H346" s="1"/>
  <c r="G3" l="1"/>
  <c r="AB9" i="6"/>
  <c r="AC9"/>
  <c r="AF13"/>
  <c r="V13"/>
  <c r="W13" s="1"/>
  <c r="X13" s="1"/>
  <c r="L11"/>
  <c r="J12" s="1"/>
  <c r="F9"/>
  <c r="C17" i="5"/>
  <c r="C16" s="1"/>
  <c r="R9" i="6" l="1"/>
  <c r="V14"/>
  <c r="W14" s="1"/>
  <c r="X14" s="1"/>
  <c r="K12"/>
  <c r="D10"/>
  <c r="A2" i="3"/>
  <c r="A11"/>
  <c r="A2" i="1"/>
  <c r="C4"/>
  <c r="B15" s="1"/>
  <c r="J3" i="3"/>
  <c r="D8"/>
  <c r="K6"/>
  <c r="E5" i="4" s="1"/>
  <c r="K7" i="3"/>
  <c r="E6" s="1"/>
  <c r="E6" i="4" s="1"/>
  <c r="K8" i="3"/>
  <c r="E7" s="1"/>
  <c r="E7" i="4" s="1"/>
  <c r="A11" i="1"/>
  <c r="C8"/>
  <c r="F7"/>
  <c r="C7"/>
  <c r="F6"/>
  <c r="C6"/>
  <c r="F5"/>
  <c r="F3"/>
  <c r="B347"/>
  <c r="G347"/>
  <c r="H347"/>
  <c r="A347"/>
  <c r="A346"/>
  <c r="A349"/>
  <c r="B348"/>
  <c r="C348"/>
  <c r="D348"/>
  <c r="E348"/>
  <c r="F348"/>
  <c r="A348"/>
  <c r="G12"/>
  <c r="G3" s="1"/>
  <c r="AD9" i="6" l="1"/>
  <c r="P10"/>
  <c r="Q10" s="1"/>
  <c r="V15"/>
  <c r="W15" s="1"/>
  <c r="X15" s="1"/>
  <c r="L12"/>
  <c r="J13" s="1"/>
  <c r="G346" i="1"/>
  <c r="E10" i="6"/>
  <c r="J4" i="3"/>
  <c r="F8" s="1"/>
  <c r="A1" s="1"/>
  <c r="F8" i="4"/>
  <c r="E15" s="1"/>
  <c r="F15" s="1"/>
  <c r="E7" i="1"/>
  <c r="E6"/>
  <c r="E5"/>
  <c r="C5" i="3"/>
  <c r="C15" i="1"/>
  <c r="B349"/>
  <c r="D349" s="1"/>
  <c r="D15"/>
  <c r="H346"/>
  <c r="AB10" i="6" l="1"/>
  <c r="B10" i="3"/>
  <c r="E10" s="1"/>
  <c r="AC10" i="6"/>
  <c r="V16"/>
  <c r="W16" s="1"/>
  <c r="X16" s="1"/>
  <c r="K13"/>
  <c r="F10"/>
  <c r="E349" i="4"/>
  <c r="F349" s="1"/>
  <c r="C349" s="1"/>
  <c r="C15"/>
  <c r="C5" i="1"/>
  <c r="A16" s="1"/>
  <c r="C5" i="4"/>
  <c r="A16" s="1"/>
  <c r="C10" i="3"/>
  <c r="D10"/>
  <c r="F8" i="1"/>
  <c r="C349"/>
  <c r="E15" l="1"/>
  <c r="F15" s="1"/>
  <c r="R10" i="6"/>
  <c r="V17"/>
  <c r="W17" s="1"/>
  <c r="X17" s="1"/>
  <c r="L13"/>
  <c r="J14" s="1"/>
  <c r="AF14"/>
  <c r="B16" i="1"/>
  <c r="C16" s="1"/>
  <c r="L16" s="1"/>
  <c r="D11" i="6"/>
  <c r="A17" i="4"/>
  <c r="A350"/>
  <c r="B16"/>
  <c r="E16" s="1"/>
  <c r="E349" i="1"/>
  <c r="F349" s="1"/>
  <c r="A350"/>
  <c r="A17"/>
  <c r="J16" l="1"/>
  <c r="E16"/>
  <c r="AD10" i="6"/>
  <c r="P11"/>
  <c r="Q11" s="1"/>
  <c r="V18"/>
  <c r="W18" s="1"/>
  <c r="X18" s="1"/>
  <c r="K14"/>
  <c r="B17" i="1"/>
  <c r="C17" s="1"/>
  <c r="L17" s="1"/>
  <c r="E11" i="6"/>
  <c r="J16" i="4"/>
  <c r="D16"/>
  <c r="F16"/>
  <c r="B350"/>
  <c r="D350" s="1"/>
  <c r="A351"/>
  <c r="A18"/>
  <c r="A351" i="1"/>
  <c r="A18"/>
  <c r="D16"/>
  <c r="AB11" i="6" l="1"/>
  <c r="E17" i="1"/>
  <c r="AC11" i="6"/>
  <c r="V19"/>
  <c r="W19" s="1"/>
  <c r="X19" s="1"/>
  <c r="L14"/>
  <c r="J15" s="1"/>
  <c r="F11"/>
  <c r="C16" i="4"/>
  <c r="L16" s="1"/>
  <c r="A352"/>
  <c r="A19"/>
  <c r="E350"/>
  <c r="F350" s="1"/>
  <c r="A352" i="1"/>
  <c r="A19"/>
  <c r="D17"/>
  <c r="F16"/>
  <c r="R11" i="6" l="1"/>
  <c r="V20"/>
  <c r="W20" s="1"/>
  <c r="X20" s="1"/>
  <c r="K15"/>
  <c r="AF15"/>
  <c r="B17" i="4"/>
  <c r="E17" s="1"/>
  <c r="F17" s="1"/>
  <c r="D12" i="6"/>
  <c r="C350" i="4"/>
  <c r="B351" s="1"/>
  <c r="A20"/>
  <c r="A353"/>
  <c r="B18" i="1"/>
  <c r="F17"/>
  <c r="A353"/>
  <c r="A20"/>
  <c r="J17"/>
  <c r="D17" i="4" l="1"/>
  <c r="C17" s="1"/>
  <c r="L17" s="1"/>
  <c r="AD11" i="6"/>
  <c r="P12"/>
  <c r="Q12" s="1"/>
  <c r="V21"/>
  <c r="W21" s="1"/>
  <c r="X21" s="1"/>
  <c r="L15"/>
  <c r="J16" s="1"/>
  <c r="J17" i="4"/>
  <c r="C18" i="1"/>
  <c r="L18" s="1"/>
  <c r="E18"/>
  <c r="E12" i="6"/>
  <c r="A21" i="4"/>
  <c r="A354"/>
  <c r="D351"/>
  <c r="E351"/>
  <c r="F351" s="1"/>
  <c r="D18" i="1"/>
  <c r="A354"/>
  <c r="A21"/>
  <c r="B18" i="4" l="1"/>
  <c r="E18" s="1"/>
  <c r="AB12" i="6"/>
  <c r="V22"/>
  <c r="W22" s="1"/>
  <c r="X22" s="1"/>
  <c r="K16"/>
  <c r="F12"/>
  <c r="C351" i="4"/>
  <c r="B352" s="1"/>
  <c r="A22"/>
  <c r="A355"/>
  <c r="F18" i="1"/>
  <c r="B19"/>
  <c r="A22"/>
  <c r="A355"/>
  <c r="J18" i="4" l="1"/>
  <c r="D18"/>
  <c r="F18"/>
  <c r="R12" i="6"/>
  <c r="P13" s="1"/>
  <c r="Q13" s="1"/>
  <c r="AC12"/>
  <c r="V23"/>
  <c r="W23" s="1"/>
  <c r="X23" s="1"/>
  <c r="L16"/>
  <c r="J17" s="1"/>
  <c r="AF16"/>
  <c r="C19" i="1"/>
  <c r="L19" s="1"/>
  <c r="E19"/>
  <c r="D13" i="6"/>
  <c r="A23" i="4"/>
  <c r="A356"/>
  <c r="D352"/>
  <c r="E352"/>
  <c r="F352" s="1"/>
  <c r="D19" i="1"/>
  <c r="A23"/>
  <c r="A356"/>
  <c r="C18" i="4" l="1"/>
  <c r="B19" s="1"/>
  <c r="E19" s="1"/>
  <c r="AD12" i="6"/>
  <c r="V24"/>
  <c r="W24" s="1"/>
  <c r="X24" s="1"/>
  <c r="K17"/>
  <c r="E13"/>
  <c r="C352" i="4"/>
  <c r="B353" s="1"/>
  <c r="E353" s="1"/>
  <c r="A24"/>
  <c r="A357"/>
  <c r="F19" i="1"/>
  <c r="B20"/>
  <c r="E20" s="1"/>
  <c r="A357"/>
  <c r="A24"/>
  <c r="J18"/>
  <c r="L18" i="4" l="1"/>
  <c r="AB13" i="6"/>
  <c r="V25"/>
  <c r="W25" s="1"/>
  <c r="X25" s="1"/>
  <c r="L17"/>
  <c r="J18" s="1"/>
  <c r="F13"/>
  <c r="F353" i="4"/>
  <c r="D353"/>
  <c r="A358"/>
  <c r="A25"/>
  <c r="F19"/>
  <c r="J19"/>
  <c r="D19"/>
  <c r="D20" i="1"/>
  <c r="C20"/>
  <c r="A25"/>
  <c r="A358"/>
  <c r="R13" i="6" l="1"/>
  <c r="P14" s="1"/>
  <c r="Q14" s="1"/>
  <c r="AC13"/>
  <c r="V26"/>
  <c r="W26" s="1"/>
  <c r="X26" s="1"/>
  <c r="K18"/>
  <c r="AF17"/>
  <c r="D14"/>
  <c r="C353" i="4"/>
  <c r="B354" s="1"/>
  <c r="D354" s="1"/>
  <c r="C19"/>
  <c r="A26"/>
  <c r="A359"/>
  <c r="B21" i="1"/>
  <c r="L20"/>
  <c r="F20"/>
  <c r="A26"/>
  <c r="A359"/>
  <c r="AD13" i="6" l="1"/>
  <c r="V27"/>
  <c r="W27" s="1"/>
  <c r="X27" s="1"/>
  <c r="L18"/>
  <c r="J19" s="1"/>
  <c r="C21" i="1"/>
  <c r="L21" s="1"/>
  <c r="E21"/>
  <c r="E14" i="6"/>
  <c r="E354" i="4"/>
  <c r="F354" s="1"/>
  <c r="C354" s="1"/>
  <c r="B355" s="1"/>
  <c r="A27"/>
  <c r="A360"/>
  <c r="L19"/>
  <c r="B20"/>
  <c r="E20" s="1"/>
  <c r="D21" i="1"/>
  <c r="A360"/>
  <c r="A27"/>
  <c r="AB14" i="6" l="1"/>
  <c r="V28"/>
  <c r="W28" s="1"/>
  <c r="X28" s="1"/>
  <c r="K19"/>
  <c r="F14"/>
  <c r="B22" i="1"/>
  <c r="E22" s="1"/>
  <c r="E355" i="4"/>
  <c r="F355" s="1"/>
  <c r="D355"/>
  <c r="A28"/>
  <c r="A361"/>
  <c r="F20"/>
  <c r="J20"/>
  <c r="D20"/>
  <c r="F21" i="1"/>
  <c r="A361"/>
  <c r="A28"/>
  <c r="J19"/>
  <c r="R14" i="6" l="1"/>
  <c r="P15" s="1"/>
  <c r="Q15" s="1"/>
  <c r="AC14"/>
  <c r="V29"/>
  <c r="W29" s="1"/>
  <c r="X29" s="1"/>
  <c r="L19"/>
  <c r="J20" s="1"/>
  <c r="AF18"/>
  <c r="C22" i="1"/>
  <c r="L22" s="1"/>
  <c r="D22"/>
  <c r="D15" i="6"/>
  <c r="C355" i="4"/>
  <c r="B356" s="1"/>
  <c r="D356" s="1"/>
  <c r="C20"/>
  <c r="A29"/>
  <c r="A362"/>
  <c r="A362" i="1"/>
  <c r="A29"/>
  <c r="AD14" i="6" l="1"/>
  <c r="V30"/>
  <c r="W30" s="1"/>
  <c r="X30" s="1"/>
  <c r="K20"/>
  <c r="AF19"/>
  <c r="F22" i="1"/>
  <c r="B23"/>
  <c r="D23" s="1"/>
  <c r="E15" i="6"/>
  <c r="E356" i="4"/>
  <c r="F356" s="1"/>
  <c r="C356" s="1"/>
  <c r="B357" s="1"/>
  <c r="A363"/>
  <c r="A30"/>
  <c r="L20"/>
  <c r="B21"/>
  <c r="E21" s="1"/>
  <c r="A363" i="1"/>
  <c r="A30"/>
  <c r="AB15" i="6" l="1"/>
  <c r="V31"/>
  <c r="W31" s="1"/>
  <c r="X31" s="1"/>
  <c r="L20"/>
  <c r="J21" s="1"/>
  <c r="F15"/>
  <c r="D16" s="1"/>
  <c r="E23" i="1"/>
  <c r="C23"/>
  <c r="L23" s="1"/>
  <c r="E357" i="4"/>
  <c r="F357" s="1"/>
  <c r="D357"/>
  <c r="D21"/>
  <c r="F21"/>
  <c r="J21"/>
  <c r="A364"/>
  <c r="A31"/>
  <c r="A364" i="1"/>
  <c r="A31"/>
  <c r="J20"/>
  <c r="AC15" i="6" l="1"/>
  <c r="R15"/>
  <c r="P16" s="1"/>
  <c r="Q16" s="1"/>
  <c r="V32"/>
  <c r="W32" s="1"/>
  <c r="X32" s="1"/>
  <c r="K21"/>
  <c r="B24" i="1"/>
  <c r="E24" s="1"/>
  <c r="F23"/>
  <c r="C21" i="4"/>
  <c r="L21" s="1"/>
  <c r="C357"/>
  <c r="B358" s="1"/>
  <c r="A365"/>
  <c r="A32"/>
  <c r="B22"/>
  <c r="E22" s="1"/>
  <c r="A365" i="1"/>
  <c r="A32"/>
  <c r="AD15" i="6" l="1"/>
  <c r="V33"/>
  <c r="W33" s="1"/>
  <c r="X33" s="1"/>
  <c r="L21"/>
  <c r="J22" s="1"/>
  <c r="AF20"/>
  <c r="D24" i="1"/>
  <c r="C24"/>
  <c r="F24" s="1"/>
  <c r="E16" i="6"/>
  <c r="D358" i="4"/>
  <c r="E358"/>
  <c r="F358" s="1"/>
  <c r="J22"/>
  <c r="F22"/>
  <c r="D22"/>
  <c r="A33"/>
  <c r="A366"/>
  <c r="A366" i="1"/>
  <c r="A33"/>
  <c r="J21"/>
  <c r="AB16" i="6" l="1"/>
  <c r="V34"/>
  <c r="W34" s="1"/>
  <c r="X34" s="1"/>
  <c r="K22"/>
  <c r="F16"/>
  <c r="L24" i="1"/>
  <c r="B25"/>
  <c r="E25" s="1"/>
  <c r="C358" i="4"/>
  <c r="B359" s="1"/>
  <c r="E359" s="1"/>
  <c r="F359" s="1"/>
  <c r="C22"/>
  <c r="A34"/>
  <c r="A367"/>
  <c r="A367" i="1"/>
  <c r="A34"/>
  <c r="D359" i="4" l="1"/>
  <c r="C359" s="1"/>
  <c r="B360" s="1"/>
  <c r="AC16" i="6"/>
  <c r="R16"/>
  <c r="P17" s="1"/>
  <c r="Q17" s="1"/>
  <c r="V35"/>
  <c r="W35" s="1"/>
  <c r="X35" s="1"/>
  <c r="L22"/>
  <c r="J23" s="1"/>
  <c r="C25" i="1"/>
  <c r="F25" s="1"/>
  <c r="D25"/>
  <c r="D17" i="6"/>
  <c r="A35" i="4"/>
  <c r="A368"/>
  <c r="L22"/>
  <c r="B23"/>
  <c r="E23" s="1"/>
  <c r="A368" i="1"/>
  <c r="A35"/>
  <c r="E360" i="4" l="1"/>
  <c r="F360" s="1"/>
  <c r="D360"/>
  <c r="AD16" i="6"/>
  <c r="V36"/>
  <c r="W36" s="1"/>
  <c r="X36" s="1"/>
  <c r="K23"/>
  <c r="AF21"/>
  <c r="L25" i="1"/>
  <c r="B26"/>
  <c r="E26" s="1"/>
  <c r="E17" i="6"/>
  <c r="D23" i="4"/>
  <c r="F23"/>
  <c r="J23"/>
  <c r="A36"/>
  <c r="A369"/>
  <c r="A369" i="1"/>
  <c r="A36"/>
  <c r="C360" i="4" l="1"/>
  <c r="B361" s="1"/>
  <c r="D361" s="1"/>
  <c r="AB17" i="6"/>
  <c r="V37"/>
  <c r="W37" s="1"/>
  <c r="X37" s="1"/>
  <c r="L23"/>
  <c r="J24" s="1"/>
  <c r="F17"/>
  <c r="D26" i="1"/>
  <c r="C26"/>
  <c r="A370" i="4"/>
  <c r="A37"/>
  <c r="C23"/>
  <c r="A37" i="1"/>
  <c r="A370"/>
  <c r="E361" i="4" l="1"/>
  <c r="F361" s="1"/>
  <c r="C361" s="1"/>
  <c r="B362" s="1"/>
  <c r="E362" s="1"/>
  <c r="F26" i="1"/>
  <c r="AC17" i="6"/>
  <c r="R17"/>
  <c r="P18" s="1"/>
  <c r="Q18" s="1"/>
  <c r="V38"/>
  <c r="W38" s="1"/>
  <c r="X38" s="1"/>
  <c r="K24"/>
  <c r="B27" i="1"/>
  <c r="E27" s="1"/>
  <c r="L26"/>
  <c r="D18" i="6"/>
  <c r="L23" i="4"/>
  <c r="B24"/>
  <c r="E24" s="1"/>
  <c r="A38"/>
  <c r="A371"/>
  <c r="A371" i="1"/>
  <c r="A38"/>
  <c r="D362" i="4" l="1"/>
  <c r="F362"/>
  <c r="AD17" i="6"/>
  <c r="V39"/>
  <c r="W39" s="1"/>
  <c r="X39" s="1"/>
  <c r="L24"/>
  <c r="J25" s="1"/>
  <c r="AF22"/>
  <c r="D27" i="1"/>
  <c r="C27"/>
  <c r="B28" s="1"/>
  <c r="E18" i="6"/>
  <c r="A372" i="4"/>
  <c r="A39"/>
  <c r="F24"/>
  <c r="J24"/>
  <c r="D24"/>
  <c r="A39" i="1"/>
  <c r="A372"/>
  <c r="C362" i="4" l="1"/>
  <c r="B363" s="1"/>
  <c r="E363" s="1"/>
  <c r="AB18" i="6"/>
  <c r="V40"/>
  <c r="W40" s="1"/>
  <c r="X40" s="1"/>
  <c r="K25"/>
  <c r="F18"/>
  <c r="F27" i="1"/>
  <c r="L27"/>
  <c r="C28"/>
  <c r="E28"/>
  <c r="D28"/>
  <c r="A40" i="4"/>
  <c r="A373"/>
  <c r="C24"/>
  <c r="A40" i="1"/>
  <c r="A373"/>
  <c r="D363" i="4" l="1"/>
  <c r="F363"/>
  <c r="C363" s="1"/>
  <c r="B364" s="1"/>
  <c r="E364" s="1"/>
  <c r="F364" s="1"/>
  <c r="AC18" i="6"/>
  <c r="R18"/>
  <c r="P19" s="1"/>
  <c r="Q19" s="1"/>
  <c r="V41"/>
  <c r="W41" s="1"/>
  <c r="X41" s="1"/>
  <c r="L25"/>
  <c r="J26" s="1"/>
  <c r="L28" i="1"/>
  <c r="F28"/>
  <c r="B29"/>
  <c r="D19" i="6"/>
  <c r="L24" i="4"/>
  <c r="B25"/>
  <c r="E25" s="1"/>
  <c r="A374"/>
  <c r="A41"/>
  <c r="A374" i="1"/>
  <c r="A41"/>
  <c r="AD18" i="6" l="1"/>
  <c r="V42"/>
  <c r="W42" s="1"/>
  <c r="X42" s="1"/>
  <c r="K26"/>
  <c r="AF23"/>
  <c r="C29" i="1"/>
  <c r="E29"/>
  <c r="D29"/>
  <c r="E19" i="6"/>
  <c r="D364" i="4"/>
  <c r="C364" s="1"/>
  <c r="B365" s="1"/>
  <c r="D365" s="1"/>
  <c r="A42"/>
  <c r="A375"/>
  <c r="F25"/>
  <c r="J25"/>
  <c r="D25"/>
  <c r="A375" i="1"/>
  <c r="A42"/>
  <c r="AB19" i="6" l="1"/>
  <c r="V43"/>
  <c r="W43" s="1"/>
  <c r="X43" s="1"/>
  <c r="L26"/>
  <c r="J27" s="1"/>
  <c r="F19"/>
  <c r="L29" i="1"/>
  <c r="F29"/>
  <c r="B30"/>
  <c r="E365" i="4"/>
  <c r="F365" s="1"/>
  <c r="C365" s="1"/>
  <c r="B366" s="1"/>
  <c r="C25"/>
  <c r="A43"/>
  <c r="A376"/>
  <c r="A376" i="1"/>
  <c r="A43"/>
  <c r="R19" i="6" l="1"/>
  <c r="P20" s="1"/>
  <c r="Q20" s="1"/>
  <c r="AC19"/>
  <c r="V44"/>
  <c r="W44" s="1"/>
  <c r="X44" s="1"/>
  <c r="K27"/>
  <c r="C30" i="1"/>
  <c r="E30"/>
  <c r="D30"/>
  <c r="D20" i="6"/>
  <c r="E366" i="4"/>
  <c r="F366" s="1"/>
  <c r="D366"/>
  <c r="A377"/>
  <c r="A44"/>
  <c r="L25"/>
  <c r="B26"/>
  <c r="E26" s="1"/>
  <c r="A44" i="1"/>
  <c r="A377"/>
  <c r="AD19" i="6" l="1"/>
  <c r="V45"/>
  <c r="W45" s="1"/>
  <c r="X45" s="1"/>
  <c r="L27"/>
  <c r="J28" s="1"/>
  <c r="AF24"/>
  <c r="L30" i="1"/>
  <c r="B31"/>
  <c r="F30"/>
  <c r="E20" i="6"/>
  <c r="C366" i="4"/>
  <c r="B367" s="1"/>
  <c r="D26"/>
  <c r="F26"/>
  <c r="J26"/>
  <c r="A45"/>
  <c r="A378"/>
  <c r="A378" i="1"/>
  <c r="A45"/>
  <c r="AB20" i="6" l="1"/>
  <c r="V46"/>
  <c r="W46" s="1"/>
  <c r="X46" s="1"/>
  <c r="K28"/>
  <c r="F20"/>
  <c r="C31" i="1"/>
  <c r="B32" s="1"/>
  <c r="E31"/>
  <c r="D31"/>
  <c r="D367" i="4"/>
  <c r="E367"/>
  <c r="F367" s="1"/>
  <c r="A46"/>
  <c r="A379"/>
  <c r="C26"/>
  <c r="A379" i="1"/>
  <c r="A46"/>
  <c r="AC20" i="6" l="1"/>
  <c r="R20"/>
  <c r="P21" s="1"/>
  <c r="Q21" s="1"/>
  <c r="V47"/>
  <c r="W47" s="1"/>
  <c r="X47" s="1"/>
  <c r="L28"/>
  <c r="J29" s="1"/>
  <c r="C32" i="1"/>
  <c r="L32" s="1"/>
  <c r="E32"/>
  <c r="D32"/>
  <c r="L31"/>
  <c r="F31"/>
  <c r="D21" i="6"/>
  <c r="C367" i="4"/>
  <c r="B368" s="1"/>
  <c r="D368" s="1"/>
  <c r="L26"/>
  <c r="B27"/>
  <c r="E27" s="1"/>
  <c r="A47"/>
  <c r="A380"/>
  <c r="A380" i="1"/>
  <c r="A47"/>
  <c r="AD20" i="6" l="1"/>
  <c r="V48"/>
  <c r="W48" s="1"/>
  <c r="X48" s="1"/>
  <c r="K29"/>
  <c r="AF25"/>
  <c r="F32" i="1"/>
  <c r="B33"/>
  <c r="E21" i="6"/>
  <c r="E368" i="4"/>
  <c r="F368" s="1"/>
  <c r="C368" s="1"/>
  <c r="B369" s="1"/>
  <c r="D369" s="1"/>
  <c r="A48"/>
  <c r="A381"/>
  <c r="F27"/>
  <c r="J27"/>
  <c r="D27"/>
  <c r="A381" i="1"/>
  <c r="A48"/>
  <c r="AB21" i="6" l="1"/>
  <c r="V49"/>
  <c r="W49" s="1"/>
  <c r="X49" s="1"/>
  <c r="L29"/>
  <c r="J30" s="1"/>
  <c r="F21"/>
  <c r="C33" i="1"/>
  <c r="L33" s="1"/>
  <c r="E33"/>
  <c r="D33"/>
  <c r="E369" i="4"/>
  <c r="F369" s="1"/>
  <c r="C369" s="1"/>
  <c r="B370" s="1"/>
  <c r="C27"/>
  <c r="A382"/>
  <c r="A49"/>
  <c r="A382" i="1"/>
  <c r="A49"/>
  <c r="AC21" i="6" l="1"/>
  <c r="R21"/>
  <c r="P22" s="1"/>
  <c r="Q22" s="1"/>
  <c r="V50"/>
  <c r="W50" s="1"/>
  <c r="X50" s="1"/>
  <c r="K30"/>
  <c r="F33" i="1"/>
  <c r="B34"/>
  <c r="D22" i="6"/>
  <c r="E370" i="4"/>
  <c r="F370" s="1"/>
  <c r="D370"/>
  <c r="A383"/>
  <c r="A50"/>
  <c r="L27"/>
  <c r="B28"/>
  <c r="E28" s="1"/>
  <c r="A383" i="1"/>
  <c r="A50"/>
  <c r="AD21" i="6" l="1"/>
  <c r="V51"/>
  <c r="W51" s="1"/>
  <c r="X51" s="1"/>
  <c r="L30"/>
  <c r="J31" s="1"/>
  <c r="AF26"/>
  <c r="C34" i="1"/>
  <c r="L34" s="1"/>
  <c r="E34"/>
  <c r="D34"/>
  <c r="E22" i="6"/>
  <c r="C370" i="4"/>
  <c r="B371" s="1"/>
  <c r="F28"/>
  <c r="J28"/>
  <c r="D28"/>
  <c r="A51"/>
  <c r="A384"/>
  <c r="A384" i="1"/>
  <c r="A51"/>
  <c r="AB22" i="6" l="1"/>
  <c r="V52"/>
  <c r="W52" s="1"/>
  <c r="X52" s="1"/>
  <c r="K31"/>
  <c r="F22"/>
  <c r="F34" i="1"/>
  <c r="B35"/>
  <c r="E371" i="4"/>
  <c r="F371" s="1"/>
  <c r="D371"/>
  <c r="A52"/>
  <c r="A385"/>
  <c r="C28"/>
  <c r="A385" i="1"/>
  <c r="A52"/>
  <c r="AC22" i="6" l="1"/>
  <c r="R22"/>
  <c r="P23" s="1"/>
  <c r="Q23" s="1"/>
  <c r="V53"/>
  <c r="W53" s="1"/>
  <c r="X53" s="1"/>
  <c r="L31"/>
  <c r="J32" s="1"/>
  <c r="C35" i="1"/>
  <c r="L35" s="1"/>
  <c r="E35"/>
  <c r="D35"/>
  <c r="D23" i="6"/>
  <c r="C371" i="4"/>
  <c r="B372" s="1"/>
  <c r="A386"/>
  <c r="A53"/>
  <c r="L28"/>
  <c r="B29"/>
  <c r="E29" s="1"/>
  <c r="A386" i="1"/>
  <c r="A53"/>
  <c r="AD22" i="6" l="1"/>
  <c r="V54"/>
  <c r="W54" s="1"/>
  <c r="X54" s="1"/>
  <c r="K32"/>
  <c r="AF27"/>
  <c r="B36" i="1"/>
  <c r="C36" s="1"/>
  <c r="L36" s="1"/>
  <c r="F35"/>
  <c r="E23" i="6"/>
  <c r="D372" i="4"/>
  <c r="E372"/>
  <c r="F372" s="1"/>
  <c r="D29"/>
  <c r="F29"/>
  <c r="J29"/>
  <c r="A387"/>
  <c r="A54"/>
  <c r="A387" i="1"/>
  <c r="A54"/>
  <c r="C29" i="4" l="1"/>
  <c r="L29" s="1"/>
  <c r="AB23" i="6"/>
  <c r="V55"/>
  <c r="W55" s="1"/>
  <c r="X55" s="1"/>
  <c r="L32"/>
  <c r="J33" s="1"/>
  <c r="F23"/>
  <c r="E36" i="1"/>
  <c r="F36" s="1"/>
  <c r="D36"/>
  <c r="B37"/>
  <c r="C372" i="4"/>
  <c r="B373" s="1"/>
  <c r="A388"/>
  <c r="A55"/>
  <c r="A388" i="1"/>
  <c r="A55"/>
  <c r="B30" i="4" l="1"/>
  <c r="E30" s="1"/>
  <c r="AC23" i="6"/>
  <c r="R23"/>
  <c r="P24" s="1"/>
  <c r="Q24" s="1"/>
  <c r="V56"/>
  <c r="W56" s="1"/>
  <c r="X56" s="1"/>
  <c r="K33"/>
  <c r="C37" i="1"/>
  <c r="L37" s="1"/>
  <c r="E37"/>
  <c r="D37"/>
  <c r="D24" i="6"/>
  <c r="E373" i="4"/>
  <c r="F373" s="1"/>
  <c r="D373"/>
  <c r="A389"/>
  <c r="A56"/>
  <c r="A56" i="1"/>
  <c r="A389"/>
  <c r="D30" i="4" l="1"/>
  <c r="F30"/>
  <c r="J30"/>
  <c r="AD23" i="6"/>
  <c r="V57"/>
  <c r="W57" s="1"/>
  <c r="X57" s="1"/>
  <c r="L33"/>
  <c r="J34" s="1"/>
  <c r="AF28"/>
  <c r="B38" i="1"/>
  <c r="D38" s="1"/>
  <c r="F37"/>
  <c r="E24" i="6"/>
  <c r="C373" i="4"/>
  <c r="B374" s="1"/>
  <c r="A57"/>
  <c r="A390"/>
  <c r="A390" i="1"/>
  <c r="A57"/>
  <c r="C30" i="4" l="1"/>
  <c r="B31" s="1"/>
  <c r="E31" s="1"/>
  <c r="AB24" i="6"/>
  <c r="V58"/>
  <c r="W58" s="1"/>
  <c r="X58" s="1"/>
  <c r="K34"/>
  <c r="F24"/>
  <c r="C38" i="1"/>
  <c r="L38" s="1"/>
  <c r="E38"/>
  <c r="E374" i="4"/>
  <c r="F374" s="1"/>
  <c r="D374"/>
  <c r="A58"/>
  <c r="A391"/>
  <c r="A58" i="1"/>
  <c r="A391"/>
  <c r="L30" i="4" l="1"/>
  <c r="R24" i="6"/>
  <c r="P25" s="1"/>
  <c r="Q25" s="1"/>
  <c r="AC24"/>
  <c r="V59"/>
  <c r="W59" s="1"/>
  <c r="X59" s="1"/>
  <c r="L34"/>
  <c r="J35" s="1"/>
  <c r="F38" i="1"/>
  <c r="B39"/>
  <c r="D25" i="6"/>
  <c r="C374" i="4"/>
  <c r="B375" s="1"/>
  <c r="D375" s="1"/>
  <c r="J31"/>
  <c r="D31"/>
  <c r="F31"/>
  <c r="A59"/>
  <c r="A392"/>
  <c r="A392" i="1"/>
  <c r="A59"/>
  <c r="AD24" i="6" l="1"/>
  <c r="V60"/>
  <c r="W60" s="1"/>
  <c r="X60" s="1"/>
  <c r="K35"/>
  <c r="AF29"/>
  <c r="C39" i="1"/>
  <c r="L39" s="1"/>
  <c r="E39"/>
  <c r="D39"/>
  <c r="C31" i="4"/>
  <c r="L31" s="1"/>
  <c r="E25" i="6"/>
  <c r="E375" i="4"/>
  <c r="F375" s="1"/>
  <c r="C375" s="1"/>
  <c r="B376" s="1"/>
  <c r="E376" s="1"/>
  <c r="F376" s="1"/>
  <c r="A60"/>
  <c r="A393"/>
  <c r="A393" i="1"/>
  <c r="A60"/>
  <c r="AB25" i="6" l="1"/>
  <c r="V61"/>
  <c r="W61" s="1"/>
  <c r="X61" s="1"/>
  <c r="L35"/>
  <c r="J36" s="1"/>
  <c r="F25"/>
  <c r="F39" i="1"/>
  <c r="B40"/>
  <c r="D40" s="1"/>
  <c r="B32" i="4"/>
  <c r="E32" s="1"/>
  <c r="D376"/>
  <c r="C376" s="1"/>
  <c r="B377" s="1"/>
  <c r="A61"/>
  <c r="A394"/>
  <c r="A394" i="1"/>
  <c r="A61"/>
  <c r="AC25" i="6" l="1"/>
  <c r="R25"/>
  <c r="P26" s="1"/>
  <c r="Q26" s="1"/>
  <c r="V62"/>
  <c r="W62" s="1"/>
  <c r="X62" s="1"/>
  <c r="K36"/>
  <c r="C40" i="1"/>
  <c r="L40" s="1"/>
  <c r="E40"/>
  <c r="F32" i="4"/>
  <c r="J32"/>
  <c r="D32"/>
  <c r="D26" i="6"/>
  <c r="D377" i="4"/>
  <c r="E377"/>
  <c r="F377" s="1"/>
  <c r="A395"/>
  <c r="A62"/>
  <c r="A395" i="1"/>
  <c r="A62"/>
  <c r="C32" i="4" l="1"/>
  <c r="L32" s="1"/>
  <c r="AD25" i="6"/>
  <c r="V63"/>
  <c r="W63" s="1"/>
  <c r="X63" s="1"/>
  <c r="L36"/>
  <c r="J37" s="1"/>
  <c r="AF30"/>
  <c r="C377" i="4"/>
  <c r="B378" s="1"/>
  <c r="E378" s="1"/>
  <c r="B41" i="1"/>
  <c r="F40"/>
  <c r="B33" i="4"/>
  <c r="E33" s="1"/>
  <c r="E26" i="6"/>
  <c r="A396" i="4"/>
  <c r="A63"/>
  <c r="A396" i="1"/>
  <c r="A63"/>
  <c r="D378" i="4" l="1"/>
  <c r="AB26" i="6"/>
  <c r="V64"/>
  <c r="W64" s="1"/>
  <c r="X64" s="1"/>
  <c r="K37"/>
  <c r="F26"/>
  <c r="C41" i="1"/>
  <c r="L41" s="1"/>
  <c r="E41"/>
  <c r="D41"/>
  <c r="J33" i="4"/>
  <c r="D33"/>
  <c r="F33"/>
  <c r="F378"/>
  <c r="A397"/>
  <c r="A64"/>
  <c r="A397" i="1"/>
  <c r="A64"/>
  <c r="C33" i="4" l="1"/>
  <c r="L33" s="1"/>
  <c r="C378"/>
  <c r="B379" s="1"/>
  <c r="D379" s="1"/>
  <c r="AC26" i="6"/>
  <c r="R26"/>
  <c r="P27" s="1"/>
  <c r="Q27" s="1"/>
  <c r="V65"/>
  <c r="W65" s="1"/>
  <c r="X65" s="1"/>
  <c r="L37"/>
  <c r="J38" s="1"/>
  <c r="B42" i="1"/>
  <c r="F41"/>
  <c r="D27" i="6"/>
  <c r="A65" i="4"/>
  <c r="A398"/>
  <c r="A398" i="1"/>
  <c r="A65"/>
  <c r="B34" i="4" l="1"/>
  <c r="E34" s="1"/>
  <c r="E379"/>
  <c r="F379" s="1"/>
  <c r="C379" s="1"/>
  <c r="B380" s="1"/>
  <c r="E380" s="1"/>
  <c r="F380" s="1"/>
  <c r="AD26" i="6"/>
  <c r="V66"/>
  <c r="W66" s="1"/>
  <c r="X66" s="1"/>
  <c r="K38"/>
  <c r="AF31"/>
  <c r="C42" i="1"/>
  <c r="L42" s="1"/>
  <c r="E42"/>
  <c r="D42"/>
  <c r="E27" i="6"/>
  <c r="A66" i="4"/>
  <c r="A399"/>
  <c r="F34"/>
  <c r="A399" i="1"/>
  <c r="A66"/>
  <c r="J34" i="4" l="1"/>
  <c r="D34"/>
  <c r="C34" s="1"/>
  <c r="AB27" i="6"/>
  <c r="V67"/>
  <c r="W67" s="1"/>
  <c r="X67" s="1"/>
  <c r="L38"/>
  <c r="J39" s="1"/>
  <c r="F27"/>
  <c r="B43" i="1"/>
  <c r="F42"/>
  <c r="D380" i="4"/>
  <c r="C380" s="1"/>
  <c r="B381" s="1"/>
  <c r="A67"/>
  <c r="A400"/>
  <c r="A400" i="1"/>
  <c r="A67"/>
  <c r="R27" i="6" l="1"/>
  <c r="P28" s="1"/>
  <c r="Q28" s="1"/>
  <c r="AC27"/>
  <c r="V68"/>
  <c r="W68" s="1"/>
  <c r="X68" s="1"/>
  <c r="K39"/>
  <c r="C43" i="1"/>
  <c r="L43" s="1"/>
  <c r="E43"/>
  <c r="D43"/>
  <c r="D28" i="6"/>
  <c r="E381" i="4"/>
  <c r="F381" s="1"/>
  <c r="D381"/>
  <c r="A68"/>
  <c r="A401"/>
  <c r="L34"/>
  <c r="B35"/>
  <c r="E35" s="1"/>
  <c r="A401" i="1"/>
  <c r="A68"/>
  <c r="AD27" i="6" l="1"/>
  <c r="V69"/>
  <c r="W69" s="1"/>
  <c r="X69" s="1"/>
  <c r="L39"/>
  <c r="J40" s="1"/>
  <c r="AF32"/>
  <c r="B44" i="1"/>
  <c r="F43"/>
  <c r="E28" i="6"/>
  <c r="C381" i="4"/>
  <c r="B382" s="1"/>
  <c r="J35"/>
  <c r="F35"/>
  <c r="D35"/>
  <c r="A69"/>
  <c r="A402"/>
  <c r="A402" i="1"/>
  <c r="A69"/>
  <c r="AB28" i="6" l="1"/>
  <c r="V70"/>
  <c r="W70" s="1"/>
  <c r="X70" s="1"/>
  <c r="K40"/>
  <c r="F28"/>
  <c r="C44" i="1"/>
  <c r="L44" s="1"/>
  <c r="E44"/>
  <c r="D44"/>
  <c r="D382" i="4"/>
  <c r="E382"/>
  <c r="C35"/>
  <c r="A70"/>
  <c r="A403"/>
  <c r="A403" i="1"/>
  <c r="A70"/>
  <c r="AC28" i="6" l="1"/>
  <c r="R28"/>
  <c r="P29" s="1"/>
  <c r="Q29" s="1"/>
  <c r="V71"/>
  <c r="W71" s="1"/>
  <c r="X71" s="1"/>
  <c r="L40"/>
  <c r="J41" s="1"/>
  <c r="B45" i="1"/>
  <c r="F44"/>
  <c r="D29" i="6"/>
  <c r="F382" i="4"/>
  <c r="C382" s="1"/>
  <c r="B383" s="1"/>
  <c r="A71"/>
  <c r="A404"/>
  <c r="L35"/>
  <c r="B36"/>
  <c r="E36" s="1"/>
  <c r="A404" i="1"/>
  <c r="A71"/>
  <c r="AD28" i="6" l="1"/>
  <c r="V72"/>
  <c r="W72" s="1"/>
  <c r="X72" s="1"/>
  <c r="K41"/>
  <c r="AF33"/>
  <c r="C45" i="1"/>
  <c r="L45" s="1"/>
  <c r="E45"/>
  <c r="D45"/>
  <c r="E29" i="6"/>
  <c r="E383" i="4"/>
  <c r="F383" s="1"/>
  <c r="D383"/>
  <c r="J36"/>
  <c r="F36"/>
  <c r="D36"/>
  <c r="A72"/>
  <c r="A405"/>
  <c r="A405" i="1"/>
  <c r="A72"/>
  <c r="AB29" i="6" l="1"/>
  <c r="V73"/>
  <c r="W73" s="1"/>
  <c r="X73" s="1"/>
  <c r="L41"/>
  <c r="J42" s="1"/>
  <c r="F29"/>
  <c r="B46" i="1"/>
  <c r="E46" s="1"/>
  <c r="F45"/>
  <c r="C383" i="4"/>
  <c r="B384" s="1"/>
  <c r="D384" s="1"/>
  <c r="C36"/>
  <c r="A73"/>
  <c r="A406"/>
  <c r="A406" i="1"/>
  <c r="A73"/>
  <c r="AC29" i="6" l="1"/>
  <c r="R29"/>
  <c r="P30" s="1"/>
  <c r="Q30" s="1"/>
  <c r="V74"/>
  <c r="W74" s="1"/>
  <c r="X74" s="1"/>
  <c r="K42"/>
  <c r="D46" i="1"/>
  <c r="C46"/>
  <c r="L46" s="1"/>
  <c r="D30" i="6"/>
  <c r="E384" i="4"/>
  <c r="F384" s="1"/>
  <c r="C384" s="1"/>
  <c r="B385" s="1"/>
  <c r="D385" s="1"/>
  <c r="A74"/>
  <c r="A407"/>
  <c r="L36"/>
  <c r="B37"/>
  <c r="E37" s="1"/>
  <c r="A407" i="1"/>
  <c r="A74"/>
  <c r="AD29" i="6" l="1"/>
  <c r="V75"/>
  <c r="W75" s="1"/>
  <c r="X75" s="1"/>
  <c r="L42"/>
  <c r="J43" s="1"/>
  <c r="AF34"/>
  <c r="F46" i="1"/>
  <c r="B47"/>
  <c r="E47" s="1"/>
  <c r="E30" i="6"/>
  <c r="E385" i="4"/>
  <c r="F385" s="1"/>
  <c r="C385" s="1"/>
  <c r="B386" s="1"/>
  <c r="D37"/>
  <c r="F37"/>
  <c r="J37"/>
  <c r="A75"/>
  <c r="A408"/>
  <c r="A408" i="1"/>
  <c r="A75"/>
  <c r="AB30" i="6" l="1"/>
  <c r="V76"/>
  <c r="W76" s="1"/>
  <c r="X76" s="1"/>
  <c r="K43"/>
  <c r="F30"/>
  <c r="C47" i="1"/>
  <c r="L47" s="1"/>
  <c r="D47"/>
  <c r="E386" i="4"/>
  <c r="D386"/>
  <c r="F386"/>
  <c r="C386" s="1"/>
  <c r="B387" s="1"/>
  <c r="A76"/>
  <c r="A409"/>
  <c r="C37"/>
  <c r="A409" i="1"/>
  <c r="A76"/>
  <c r="R30" i="6" l="1"/>
  <c r="P31" s="1"/>
  <c r="Q31" s="1"/>
  <c r="AC30"/>
  <c r="V77"/>
  <c r="W77" s="1"/>
  <c r="X77" s="1"/>
  <c r="L43"/>
  <c r="J44" s="1"/>
  <c r="F47" i="1"/>
  <c r="B48"/>
  <c r="E48" s="1"/>
  <c r="D31" i="6"/>
  <c r="E387" i="4"/>
  <c r="F387" s="1"/>
  <c r="D387"/>
  <c r="L37"/>
  <c r="B38"/>
  <c r="E38" s="1"/>
  <c r="A77"/>
  <c r="A410"/>
  <c r="A410" i="1"/>
  <c r="A77"/>
  <c r="AD30" i="6" l="1"/>
  <c r="V78"/>
  <c r="W78" s="1"/>
  <c r="X78" s="1"/>
  <c r="K44"/>
  <c r="AF35"/>
  <c r="C48" i="1"/>
  <c r="L48" s="1"/>
  <c r="D48"/>
  <c r="E31" i="6"/>
  <c r="C387" i="4"/>
  <c r="B388" s="1"/>
  <c r="A78"/>
  <c r="A411"/>
  <c r="J38"/>
  <c r="F38"/>
  <c r="D38"/>
  <c r="A411" i="1"/>
  <c r="A78"/>
  <c r="AB31" i="6" l="1"/>
  <c r="V79"/>
  <c r="W79" s="1"/>
  <c r="X79" s="1"/>
  <c r="L44"/>
  <c r="J45" s="1"/>
  <c r="F31"/>
  <c r="C38" i="4"/>
  <c r="L38" s="1"/>
  <c r="B49" i="1"/>
  <c r="E49" s="1"/>
  <c r="F48"/>
  <c r="E388" i="4"/>
  <c r="F388" s="1"/>
  <c r="D388"/>
  <c r="A412"/>
  <c r="A79"/>
  <c r="A412" i="1"/>
  <c r="A79"/>
  <c r="AC31" i="6" l="1"/>
  <c r="R31"/>
  <c r="P32" s="1"/>
  <c r="Q32" s="1"/>
  <c r="V80"/>
  <c r="W80" s="1"/>
  <c r="X80" s="1"/>
  <c r="K45"/>
  <c r="B39" i="4"/>
  <c r="J39" s="1"/>
  <c r="D49" i="1"/>
  <c r="C49"/>
  <c r="L49" s="1"/>
  <c r="D32" i="6"/>
  <c r="C388" i="4"/>
  <c r="B389" s="1"/>
  <c r="A80"/>
  <c r="A413"/>
  <c r="A413" i="1"/>
  <c r="A80"/>
  <c r="AD31" i="6" l="1"/>
  <c r="V81"/>
  <c r="W81" s="1"/>
  <c r="X81" s="1"/>
  <c r="L45"/>
  <c r="J46" s="1"/>
  <c r="AF36"/>
  <c r="D39" i="4"/>
  <c r="E39"/>
  <c r="F39" s="1"/>
  <c r="C39" s="1"/>
  <c r="L39" s="1"/>
  <c r="F49" i="1"/>
  <c r="B50"/>
  <c r="E50" s="1"/>
  <c r="E32" i="6"/>
  <c r="D389" i="4"/>
  <c r="E389"/>
  <c r="F389" s="1"/>
  <c r="A81"/>
  <c r="A414"/>
  <c r="A414" i="1"/>
  <c r="A81"/>
  <c r="AB32" i="6" l="1"/>
  <c r="V82"/>
  <c r="W82" s="1"/>
  <c r="X82" s="1"/>
  <c r="K46"/>
  <c r="F32"/>
  <c r="C50" i="1"/>
  <c r="L50" s="1"/>
  <c r="D50"/>
  <c r="B40" i="4"/>
  <c r="C389"/>
  <c r="B390" s="1"/>
  <c r="A415"/>
  <c r="A82"/>
  <c r="A415" i="1"/>
  <c r="A82"/>
  <c r="AC32" i="6" l="1"/>
  <c r="R32"/>
  <c r="P33" s="1"/>
  <c r="Q33" s="1"/>
  <c r="V83"/>
  <c r="W83" s="1"/>
  <c r="X83" s="1"/>
  <c r="L46"/>
  <c r="J47" s="1"/>
  <c r="F50" i="1"/>
  <c r="B51"/>
  <c r="E51" s="1"/>
  <c r="F40" i="4"/>
  <c r="E40"/>
  <c r="D33" i="6"/>
  <c r="D40" i="4"/>
  <c r="J40"/>
  <c r="E390"/>
  <c r="F390" s="1"/>
  <c r="D390"/>
  <c r="A83"/>
  <c r="A416"/>
  <c r="A416" i="1"/>
  <c r="A83"/>
  <c r="C390" i="4" l="1"/>
  <c r="B391" s="1"/>
  <c r="D391" s="1"/>
  <c r="AD32" i="6"/>
  <c r="V84"/>
  <c r="W84" s="1"/>
  <c r="X84" s="1"/>
  <c r="K47"/>
  <c r="AF37"/>
  <c r="D51" i="1"/>
  <c r="C51"/>
  <c r="L51" s="1"/>
  <c r="C40" i="4"/>
  <c r="B41" s="1"/>
  <c r="E41" s="1"/>
  <c r="E33" i="6"/>
  <c r="A417" i="4"/>
  <c r="A84"/>
  <c r="A417" i="1"/>
  <c r="A84"/>
  <c r="E391" i="4" l="1"/>
  <c r="F391" s="1"/>
  <c r="C391" s="1"/>
  <c r="B392" s="1"/>
  <c r="AB33" i="6"/>
  <c r="V85"/>
  <c r="W85" s="1"/>
  <c r="X85" s="1"/>
  <c r="L47"/>
  <c r="J48" s="1"/>
  <c r="F33"/>
  <c r="B52" i="1"/>
  <c r="E52" s="1"/>
  <c r="F51"/>
  <c r="J41" i="4"/>
  <c r="F41"/>
  <c r="C41" s="1"/>
  <c r="L41" s="1"/>
  <c r="L40"/>
  <c r="D41"/>
  <c r="A85"/>
  <c r="A418"/>
  <c r="A418" i="1"/>
  <c r="A85"/>
  <c r="AC33" i="6" l="1"/>
  <c r="R33"/>
  <c r="P34" s="1"/>
  <c r="Q34" s="1"/>
  <c r="V86"/>
  <c r="W86" s="1"/>
  <c r="X86" s="1"/>
  <c r="K48"/>
  <c r="D52" i="1"/>
  <c r="C52"/>
  <c r="L52" s="1"/>
  <c r="D34" i="6"/>
  <c r="B42" i="4"/>
  <c r="D392"/>
  <c r="E392"/>
  <c r="F392" s="1"/>
  <c r="A86"/>
  <c r="A419"/>
  <c r="A419" i="1"/>
  <c r="A86"/>
  <c r="AD33" i="6" l="1"/>
  <c r="V87"/>
  <c r="W87" s="1"/>
  <c r="X87" s="1"/>
  <c r="L48"/>
  <c r="J49" s="1"/>
  <c r="AF38"/>
  <c r="F52" i="1"/>
  <c r="B53"/>
  <c r="E53" s="1"/>
  <c r="J42" i="4"/>
  <c r="E42"/>
  <c r="F42" s="1"/>
  <c r="E34" i="6"/>
  <c r="D42" i="4"/>
  <c r="C392"/>
  <c r="B393" s="1"/>
  <c r="A87"/>
  <c r="A420"/>
  <c r="A420" i="1"/>
  <c r="A87"/>
  <c r="AB34" i="6" l="1"/>
  <c r="V88"/>
  <c r="W88" s="1"/>
  <c r="X88" s="1"/>
  <c r="K49"/>
  <c r="F34"/>
  <c r="D53" i="1"/>
  <c r="C53"/>
  <c r="L53" s="1"/>
  <c r="C42" i="4"/>
  <c r="B43" s="1"/>
  <c r="E43" s="1"/>
  <c r="D393"/>
  <c r="E393"/>
  <c r="F393" s="1"/>
  <c r="C393" s="1"/>
  <c r="B394" s="1"/>
  <c r="A88"/>
  <c r="A421"/>
  <c r="A421" i="1"/>
  <c r="A88"/>
  <c r="AC34" i="6" l="1"/>
  <c r="R34"/>
  <c r="P35" s="1"/>
  <c r="Q35" s="1"/>
  <c r="V89"/>
  <c r="W89" s="1"/>
  <c r="X89" s="1"/>
  <c r="L49"/>
  <c r="J50" s="1"/>
  <c r="F53" i="1"/>
  <c r="B54"/>
  <c r="E54" s="1"/>
  <c r="D35" i="6"/>
  <c r="L42" i="4"/>
  <c r="E394"/>
  <c r="F394" s="1"/>
  <c r="D394"/>
  <c r="F43"/>
  <c r="J43"/>
  <c r="D43"/>
  <c r="A89"/>
  <c r="A422"/>
  <c r="A422" i="1"/>
  <c r="A89"/>
  <c r="AD34" i="6" l="1"/>
  <c r="V90"/>
  <c r="W90" s="1"/>
  <c r="X90" s="1"/>
  <c r="K50"/>
  <c r="AF39"/>
  <c r="D54" i="1"/>
  <c r="C54"/>
  <c r="L54" s="1"/>
  <c r="E35" i="6"/>
  <c r="C394" i="4"/>
  <c r="B395" s="1"/>
  <c r="A90"/>
  <c r="A423"/>
  <c r="C43"/>
  <c r="A423" i="1"/>
  <c r="A90"/>
  <c r="AB35" i="6" l="1"/>
  <c r="V91"/>
  <c r="W91" s="1"/>
  <c r="X91" s="1"/>
  <c r="L50"/>
  <c r="J51" s="1"/>
  <c r="F35"/>
  <c r="F54" i="1"/>
  <c r="B55"/>
  <c r="E55" s="1"/>
  <c r="D395" i="4"/>
  <c r="E395"/>
  <c r="F395" s="1"/>
  <c r="L43"/>
  <c r="B44"/>
  <c r="E44" s="1"/>
  <c r="A91"/>
  <c r="A424"/>
  <c r="A424" i="1"/>
  <c r="A91"/>
  <c r="R35" i="6" l="1"/>
  <c r="P36" s="1"/>
  <c r="Q36" s="1"/>
  <c r="AC35"/>
  <c r="V92"/>
  <c r="W92" s="1"/>
  <c r="X92" s="1"/>
  <c r="K51"/>
  <c r="C55" i="1"/>
  <c r="L55" s="1"/>
  <c r="D55"/>
  <c r="D36" i="6"/>
  <c r="C395" i="4"/>
  <c r="B396" s="1"/>
  <c r="A92"/>
  <c r="A425"/>
  <c r="J44"/>
  <c r="D44"/>
  <c r="F44"/>
  <c r="A425" i="1"/>
  <c r="A92"/>
  <c r="AD35" i="6" l="1"/>
  <c r="V93"/>
  <c r="W93" s="1"/>
  <c r="X93" s="1"/>
  <c r="L51"/>
  <c r="J52" s="1"/>
  <c r="AF40"/>
  <c r="F55" i="1"/>
  <c r="B56"/>
  <c r="E56" s="1"/>
  <c r="E36" i="6"/>
  <c r="E396" i="4"/>
  <c r="F396" s="1"/>
  <c r="D396"/>
  <c r="C44"/>
  <c r="A93"/>
  <c r="A426"/>
  <c r="A426" i="1"/>
  <c r="A93"/>
  <c r="AB36" i="6" l="1"/>
  <c r="V94"/>
  <c r="W94" s="1"/>
  <c r="X94" s="1"/>
  <c r="K52"/>
  <c r="F36"/>
  <c r="C56" i="1"/>
  <c r="L56" s="1"/>
  <c r="D56"/>
  <c r="C396" i="4"/>
  <c r="B397" s="1"/>
  <c r="A94"/>
  <c r="A427"/>
  <c r="L44"/>
  <c r="B45"/>
  <c r="E45" s="1"/>
  <c r="A427" i="1"/>
  <c r="A94"/>
  <c r="AC36" i="6" l="1"/>
  <c r="R36"/>
  <c r="P37" s="1"/>
  <c r="Q37" s="1"/>
  <c r="V95"/>
  <c r="W95" s="1"/>
  <c r="X95" s="1"/>
  <c r="L52"/>
  <c r="J53" s="1"/>
  <c r="F56" i="1"/>
  <c r="B57"/>
  <c r="E57" s="1"/>
  <c r="D37" i="6"/>
  <c r="E397" i="4"/>
  <c r="F397" s="1"/>
  <c r="D397"/>
  <c r="F45"/>
  <c r="D45"/>
  <c r="J45"/>
  <c r="A95"/>
  <c r="A428"/>
  <c r="A428" i="1"/>
  <c r="A95"/>
  <c r="AD36" i="6" l="1"/>
  <c r="V96"/>
  <c r="W96" s="1"/>
  <c r="X96" s="1"/>
  <c r="K53"/>
  <c r="AF41"/>
  <c r="D57" i="1"/>
  <c r="C57"/>
  <c r="L57" s="1"/>
  <c r="E37" i="6"/>
  <c r="C397" i="4"/>
  <c r="B398" s="1"/>
  <c r="A429"/>
  <c r="A96"/>
  <c r="C45"/>
  <c r="A429" i="1"/>
  <c r="A96"/>
  <c r="AB37" i="6" l="1"/>
  <c r="V97"/>
  <c r="W97" s="1"/>
  <c r="X97" s="1"/>
  <c r="L53"/>
  <c r="J54" s="1"/>
  <c r="F37"/>
  <c r="B58" i="1"/>
  <c r="E58" s="1"/>
  <c r="F57"/>
  <c r="E398" i="4"/>
  <c r="F398" s="1"/>
  <c r="D398"/>
  <c r="L45"/>
  <c r="B46"/>
  <c r="E46" s="1"/>
  <c r="A97"/>
  <c r="A430"/>
  <c r="A430" i="1"/>
  <c r="A97"/>
  <c r="AC37" i="6" l="1"/>
  <c r="R37"/>
  <c r="P38" s="1"/>
  <c r="Q38" s="1"/>
  <c r="V98"/>
  <c r="W98" s="1"/>
  <c r="X98" s="1"/>
  <c r="K54"/>
  <c r="D58" i="1"/>
  <c r="C58"/>
  <c r="L58" s="1"/>
  <c r="D38" i="6"/>
  <c r="C398" i="4"/>
  <c r="B399" s="1"/>
  <c r="A98"/>
  <c r="A431"/>
  <c r="J46"/>
  <c r="D46"/>
  <c r="F46"/>
  <c r="A431" i="1"/>
  <c r="A98"/>
  <c r="AD37" i="6" l="1"/>
  <c r="V99"/>
  <c r="W99" s="1"/>
  <c r="X99" s="1"/>
  <c r="L54"/>
  <c r="J55" s="1"/>
  <c r="AF42"/>
  <c r="F58" i="1"/>
  <c r="B59"/>
  <c r="E59" s="1"/>
  <c r="E38" i="6"/>
  <c r="D399" i="4"/>
  <c r="E399"/>
  <c r="F399" s="1"/>
  <c r="C46"/>
  <c r="A99"/>
  <c r="A432"/>
  <c r="A432" i="1"/>
  <c r="A99"/>
  <c r="AB38" i="6" l="1"/>
  <c r="V100"/>
  <c r="W100" s="1"/>
  <c r="X100" s="1"/>
  <c r="K55"/>
  <c r="F38"/>
  <c r="D59" i="1"/>
  <c r="C59"/>
  <c r="L59" s="1"/>
  <c r="C399" i="4"/>
  <c r="B400" s="1"/>
  <c r="A433"/>
  <c r="A100"/>
  <c r="L46"/>
  <c r="B47"/>
  <c r="E47" s="1"/>
  <c r="A433" i="1"/>
  <c r="A100"/>
  <c r="AC38" i="6" l="1"/>
  <c r="R38"/>
  <c r="P39" s="1"/>
  <c r="Q39" s="1"/>
  <c r="V101"/>
  <c r="W101" s="1"/>
  <c r="X101" s="1"/>
  <c r="L55"/>
  <c r="J56" s="1"/>
  <c r="F59" i="1"/>
  <c r="B60"/>
  <c r="E60" s="1"/>
  <c r="D39" i="6"/>
  <c r="D400" i="4"/>
  <c r="E400"/>
  <c r="F400" s="1"/>
  <c r="F47"/>
  <c r="J47"/>
  <c r="D47"/>
  <c r="A101"/>
  <c r="A434"/>
  <c r="A434" i="1"/>
  <c r="A101"/>
  <c r="AD38" i="6" l="1"/>
  <c r="V102"/>
  <c r="W102" s="1"/>
  <c r="X102" s="1"/>
  <c r="K56"/>
  <c r="AF43"/>
  <c r="D60" i="1"/>
  <c r="C60"/>
  <c r="L60" s="1"/>
  <c r="E39" i="6"/>
  <c r="C400" i="4"/>
  <c r="B401" s="1"/>
  <c r="C47"/>
  <c r="L47" s="1"/>
  <c r="A102"/>
  <c r="A435"/>
  <c r="A435" i="1"/>
  <c r="A102"/>
  <c r="AB39" i="6" l="1"/>
  <c r="V103"/>
  <c r="W103" s="1"/>
  <c r="X103" s="1"/>
  <c r="L56"/>
  <c r="J57" s="1"/>
  <c r="F39"/>
  <c r="F60" i="1"/>
  <c r="B61"/>
  <c r="E61" s="1"/>
  <c r="B48" i="4"/>
  <c r="E401"/>
  <c r="F401" s="1"/>
  <c r="D401"/>
  <c r="A436"/>
  <c r="A103"/>
  <c r="A436" i="1"/>
  <c r="A103"/>
  <c r="AC39" i="6" l="1"/>
  <c r="R39"/>
  <c r="P40" s="1"/>
  <c r="Q40" s="1"/>
  <c r="V104"/>
  <c r="W104" s="1"/>
  <c r="X104" s="1"/>
  <c r="K57"/>
  <c r="D61" i="1"/>
  <c r="C61"/>
  <c r="L61" s="1"/>
  <c r="D48" i="4"/>
  <c r="E48"/>
  <c r="F48" s="1"/>
  <c r="D40" i="6"/>
  <c r="J48" i="4"/>
  <c r="C401"/>
  <c r="B402" s="1"/>
  <c r="A104"/>
  <c r="A437"/>
  <c r="A437" i="1"/>
  <c r="A104"/>
  <c r="AD39" i="6" l="1"/>
  <c r="V105"/>
  <c r="W105" s="1"/>
  <c r="X105" s="1"/>
  <c r="L57"/>
  <c r="J58" s="1"/>
  <c r="AF44"/>
  <c r="F61" i="1"/>
  <c r="B62"/>
  <c r="E62" s="1"/>
  <c r="C48" i="4"/>
  <c r="B49" s="1"/>
  <c r="E49" s="1"/>
  <c r="E40" i="6"/>
  <c r="D402" i="4"/>
  <c r="E402"/>
  <c r="F402" s="1"/>
  <c r="A438"/>
  <c r="A105"/>
  <c r="A438" i="1"/>
  <c r="A105"/>
  <c r="AB40" i="6" l="1"/>
  <c r="V106"/>
  <c r="W106" s="1"/>
  <c r="X106" s="1"/>
  <c r="K58"/>
  <c r="F40"/>
  <c r="L48" i="4"/>
  <c r="D62" i="1"/>
  <c r="C62"/>
  <c r="L62" s="1"/>
  <c r="J49" i="4"/>
  <c r="F49"/>
  <c r="D49"/>
  <c r="C402"/>
  <c r="B403" s="1"/>
  <c r="A106"/>
  <c r="A439"/>
  <c r="F62" i="1"/>
  <c r="A439"/>
  <c r="A106"/>
  <c r="C49" i="4" l="1"/>
  <c r="B50" s="1"/>
  <c r="E50" s="1"/>
  <c r="R40" i="6"/>
  <c r="P41" s="1"/>
  <c r="Q41" s="1"/>
  <c r="AC40"/>
  <c r="V107"/>
  <c r="W107" s="1"/>
  <c r="X107" s="1"/>
  <c r="L58"/>
  <c r="J59" s="1"/>
  <c r="B63" i="1"/>
  <c r="E63" s="1"/>
  <c r="D41" i="6"/>
  <c r="E403" i="4"/>
  <c r="F403" s="1"/>
  <c r="D403"/>
  <c r="L49"/>
  <c r="A107"/>
  <c r="A440"/>
  <c r="A440" i="1"/>
  <c r="A107"/>
  <c r="AD40" i="6" l="1"/>
  <c r="V108"/>
  <c r="W108" s="1"/>
  <c r="X108" s="1"/>
  <c r="K59"/>
  <c r="AF45"/>
  <c r="C63" i="1"/>
  <c r="L63" s="1"/>
  <c r="D63"/>
  <c r="E41" i="6"/>
  <c r="C403" i="4"/>
  <c r="B404" s="1"/>
  <c r="A108"/>
  <c r="A441"/>
  <c r="D50"/>
  <c r="F50"/>
  <c r="J50"/>
  <c r="A441" i="1"/>
  <c r="A108"/>
  <c r="AB41" i="6" l="1"/>
  <c r="V109"/>
  <c r="W109" s="1"/>
  <c r="X109" s="1"/>
  <c r="L59"/>
  <c r="J60" s="1"/>
  <c r="F41"/>
  <c r="F63" i="1"/>
  <c r="B64"/>
  <c r="E64" s="1"/>
  <c r="C50" i="4"/>
  <c r="B51" s="1"/>
  <c r="E51" s="1"/>
  <c r="E404"/>
  <c r="D404"/>
  <c r="F404"/>
  <c r="A109"/>
  <c r="A442"/>
  <c r="A442" i="1"/>
  <c r="A109"/>
  <c r="L50" i="4" l="1"/>
  <c r="R41" i="6"/>
  <c r="P42" s="1"/>
  <c r="Q42" s="1"/>
  <c r="AC41"/>
  <c r="V110"/>
  <c r="W110" s="1"/>
  <c r="X110" s="1"/>
  <c r="K60"/>
  <c r="D64" i="1"/>
  <c r="C64"/>
  <c r="L64" s="1"/>
  <c r="D42" i="6"/>
  <c r="C404" i="4"/>
  <c r="B405" s="1"/>
  <c r="A110"/>
  <c r="A443"/>
  <c r="J51"/>
  <c r="D51"/>
  <c r="F51"/>
  <c r="A443" i="1"/>
  <c r="A110"/>
  <c r="AD41" i="6" l="1"/>
  <c r="V111"/>
  <c r="W111" s="1"/>
  <c r="X111" s="1"/>
  <c r="L60"/>
  <c r="J61" s="1"/>
  <c r="AF46"/>
  <c r="F64" i="1"/>
  <c r="B65"/>
  <c r="E65" s="1"/>
  <c r="E42" i="6"/>
  <c r="C51" i="4"/>
  <c r="D405"/>
  <c r="E405"/>
  <c r="F405" s="1"/>
  <c r="A111"/>
  <c r="A444"/>
  <c r="A444" i="1"/>
  <c r="A111"/>
  <c r="C405" i="4" l="1"/>
  <c r="B406" s="1"/>
  <c r="E406" s="1"/>
  <c r="AB42" i="6"/>
  <c r="V112"/>
  <c r="W112" s="1"/>
  <c r="X112" s="1"/>
  <c r="K61"/>
  <c r="F42"/>
  <c r="D65" i="1"/>
  <c r="C65"/>
  <c r="L65" s="1"/>
  <c r="L51" i="4"/>
  <c r="B52"/>
  <c r="E52" s="1"/>
  <c r="A112"/>
  <c r="A445"/>
  <c r="A445" i="1"/>
  <c r="A112"/>
  <c r="B66" l="1"/>
  <c r="E66" s="1"/>
  <c r="F65"/>
  <c r="F406" i="4"/>
  <c r="C406" s="1"/>
  <c r="B407" s="1"/>
  <c r="D406"/>
  <c r="R42" i="6"/>
  <c r="P43" s="1"/>
  <c r="Q43" s="1"/>
  <c r="AC42"/>
  <c r="V113"/>
  <c r="W113" s="1"/>
  <c r="X113" s="1"/>
  <c r="L61"/>
  <c r="J62" s="1"/>
  <c r="C66" i="1"/>
  <c r="L66" s="1"/>
  <c r="D43" i="6"/>
  <c r="F52" i="4"/>
  <c r="J52"/>
  <c r="D52"/>
  <c r="A113"/>
  <c r="A446"/>
  <c r="D66" i="1"/>
  <c r="A446"/>
  <c r="A113"/>
  <c r="E407" i="4" l="1"/>
  <c r="F407" s="1"/>
  <c r="D407"/>
  <c r="AD42" i="6"/>
  <c r="V114"/>
  <c r="W114" s="1"/>
  <c r="X114" s="1"/>
  <c r="K62"/>
  <c r="AF47"/>
  <c r="B67" i="1"/>
  <c r="D67" s="1"/>
  <c r="E43" i="6"/>
  <c r="C52" i="4"/>
  <c r="A447"/>
  <c r="A114"/>
  <c r="F66" i="1"/>
  <c r="A447"/>
  <c r="A114"/>
  <c r="C407" i="4" l="1"/>
  <c r="B408" s="1"/>
  <c r="D408" s="1"/>
  <c r="AB43" i="6"/>
  <c r="V115"/>
  <c r="W115" s="1"/>
  <c r="X115" s="1"/>
  <c r="L62"/>
  <c r="J63" s="1"/>
  <c r="F43"/>
  <c r="C67" i="1"/>
  <c r="L67" s="1"/>
  <c r="E67"/>
  <c r="L52" i="4"/>
  <c r="B53"/>
  <c r="E53" s="1"/>
  <c r="A448"/>
  <c r="A115"/>
  <c r="A448" i="1"/>
  <c r="A115"/>
  <c r="F408" i="4" l="1"/>
  <c r="C408" s="1"/>
  <c r="B409" s="1"/>
  <c r="F409" s="1"/>
  <c r="E408"/>
  <c r="R43" i="6"/>
  <c r="P44" s="1"/>
  <c r="Q44" s="1"/>
  <c r="AC43"/>
  <c r="V116"/>
  <c r="W116" s="1"/>
  <c r="X116" s="1"/>
  <c r="K63"/>
  <c r="F67" i="1"/>
  <c r="B68"/>
  <c r="E68" s="1"/>
  <c r="D44" i="6"/>
  <c r="D53" i="4"/>
  <c r="J53"/>
  <c r="F53"/>
  <c r="A116"/>
  <c r="A449"/>
  <c r="A449" i="1"/>
  <c r="A116"/>
  <c r="D409" i="4" l="1"/>
  <c r="E409"/>
  <c r="AD43" i="6"/>
  <c r="V117"/>
  <c r="W117" s="1"/>
  <c r="X117" s="1"/>
  <c r="L63"/>
  <c r="J64" s="1"/>
  <c r="AF48"/>
  <c r="D68" i="1"/>
  <c r="C68"/>
  <c r="L68" s="1"/>
  <c r="E44" i="6"/>
  <c r="C53" i="4"/>
  <c r="A117"/>
  <c r="A450"/>
  <c r="A450" i="1"/>
  <c r="A117"/>
  <c r="C409" i="4" l="1"/>
  <c r="B410" s="1"/>
  <c r="D410" s="1"/>
  <c r="F410"/>
  <c r="AB44" i="6"/>
  <c r="V118"/>
  <c r="W118" s="1"/>
  <c r="X118" s="1"/>
  <c r="K64"/>
  <c r="F44"/>
  <c r="B69" i="1"/>
  <c r="E69" s="1"/>
  <c r="F68"/>
  <c r="B54" i="4"/>
  <c r="E54" s="1"/>
  <c r="L53"/>
  <c r="A451"/>
  <c r="A118"/>
  <c r="A451" i="1"/>
  <c r="A118"/>
  <c r="E410" i="4" l="1"/>
  <c r="C410" s="1"/>
  <c r="B411" s="1"/>
  <c r="R44" i="6"/>
  <c r="P45" s="1"/>
  <c r="Q45" s="1"/>
  <c r="AC44"/>
  <c r="V119"/>
  <c r="W119" s="1"/>
  <c r="X119" s="1"/>
  <c r="L64"/>
  <c r="J65" s="1"/>
  <c r="D69" i="1"/>
  <c r="C69"/>
  <c r="L69" s="1"/>
  <c r="D45" i="6"/>
  <c r="D54" i="4"/>
  <c r="J54"/>
  <c r="F54"/>
  <c r="A452"/>
  <c r="A119"/>
  <c r="A452" i="1"/>
  <c r="A119"/>
  <c r="B70"/>
  <c r="D411" i="4" l="1"/>
  <c r="E411"/>
  <c r="F411"/>
  <c r="AD44" i="6"/>
  <c r="V120"/>
  <c r="W120" s="1"/>
  <c r="X120" s="1"/>
  <c r="K65"/>
  <c r="AF49"/>
  <c r="F69" i="1"/>
  <c r="C70"/>
  <c r="L70" s="1"/>
  <c r="E70"/>
  <c r="E45" i="6"/>
  <c r="C54" i="4"/>
  <c r="B55" s="1"/>
  <c r="E55" s="1"/>
  <c r="A120"/>
  <c r="A453"/>
  <c r="A453" i="1"/>
  <c r="A120"/>
  <c r="D70"/>
  <c r="C411" i="4" l="1"/>
  <c r="B412" s="1"/>
  <c r="D412" s="1"/>
  <c r="AB45" i="6"/>
  <c r="V121"/>
  <c r="W121" s="1"/>
  <c r="X121" s="1"/>
  <c r="L65"/>
  <c r="J66" s="1"/>
  <c r="F45"/>
  <c r="L54" i="4"/>
  <c r="E412"/>
  <c r="D55"/>
  <c r="J55"/>
  <c r="F55"/>
  <c r="A454"/>
  <c r="A121"/>
  <c r="A454" i="1"/>
  <c r="A121"/>
  <c r="B71"/>
  <c r="F70"/>
  <c r="F412" i="4" l="1"/>
  <c r="C412" s="1"/>
  <c r="B413" s="1"/>
  <c r="R45" i="6"/>
  <c r="P46" s="1"/>
  <c r="Q46" s="1"/>
  <c r="AC45"/>
  <c r="V122"/>
  <c r="W122" s="1"/>
  <c r="X122" s="1"/>
  <c r="K66"/>
  <c r="C71" i="1"/>
  <c r="L71" s="1"/>
  <c r="E71"/>
  <c r="D46" i="6"/>
  <c r="C55" i="4"/>
  <c r="B56" s="1"/>
  <c r="A122"/>
  <c r="A455"/>
  <c r="A455" i="1"/>
  <c r="A122"/>
  <c r="D71"/>
  <c r="AD45" i="6" l="1"/>
  <c r="V123"/>
  <c r="W123" s="1"/>
  <c r="X123" s="1"/>
  <c r="L66"/>
  <c r="J67" s="1"/>
  <c r="AF50"/>
  <c r="D56" i="4"/>
  <c r="E56"/>
  <c r="F56" s="1"/>
  <c r="E46" i="6"/>
  <c r="L55" i="4"/>
  <c r="J56"/>
  <c r="D413"/>
  <c r="F413"/>
  <c r="E413"/>
  <c r="A123"/>
  <c r="A456"/>
  <c r="A456" i="1"/>
  <c r="A123"/>
  <c r="B72"/>
  <c r="F71"/>
  <c r="AB46" i="6" l="1"/>
  <c r="V124"/>
  <c r="W124" s="1"/>
  <c r="X124" s="1"/>
  <c r="K67"/>
  <c r="F46"/>
  <c r="C72" i="1"/>
  <c r="L72" s="1"/>
  <c r="E72"/>
  <c r="C56" i="4"/>
  <c r="B57" s="1"/>
  <c r="C413"/>
  <c r="B414" s="1"/>
  <c r="F414" s="1"/>
  <c r="A124"/>
  <c r="A457"/>
  <c r="A457" i="1"/>
  <c r="A124"/>
  <c r="D72"/>
  <c r="R46" i="6" l="1"/>
  <c r="P47" s="1"/>
  <c r="Q47" s="1"/>
  <c r="AC46"/>
  <c r="V125"/>
  <c r="W125" s="1"/>
  <c r="X125" s="1"/>
  <c r="L67"/>
  <c r="J68" s="1"/>
  <c r="D57" i="4"/>
  <c r="E57"/>
  <c r="F57" s="1"/>
  <c r="L56"/>
  <c r="D47" i="6"/>
  <c r="J57" i="4"/>
  <c r="E414"/>
  <c r="D414"/>
  <c r="A125"/>
  <c r="A458"/>
  <c r="A458" i="1"/>
  <c r="A125"/>
  <c r="B73"/>
  <c r="F72"/>
  <c r="AD46" i="6" l="1"/>
  <c r="V126"/>
  <c r="W126" s="1"/>
  <c r="X126" s="1"/>
  <c r="K68"/>
  <c r="AF51"/>
  <c r="C73" i="1"/>
  <c r="L73" s="1"/>
  <c r="E73"/>
  <c r="E47" i="6"/>
  <c r="C57" i="4"/>
  <c r="L57" s="1"/>
  <c r="C414"/>
  <c r="B415" s="1"/>
  <c r="F415" s="1"/>
  <c r="A459"/>
  <c r="A126"/>
  <c r="A459" i="1"/>
  <c r="A126"/>
  <c r="D73"/>
  <c r="AB47" i="6" l="1"/>
  <c r="V127"/>
  <c r="W127" s="1"/>
  <c r="X127" s="1"/>
  <c r="L68"/>
  <c r="J69" s="1"/>
  <c r="F47"/>
  <c r="B58" i="4"/>
  <c r="E415"/>
  <c r="D415"/>
  <c r="A460"/>
  <c r="A127"/>
  <c r="A460" i="1"/>
  <c r="A127"/>
  <c r="B74"/>
  <c r="F73"/>
  <c r="R47" i="6" l="1"/>
  <c r="P48" s="1"/>
  <c r="Q48" s="1"/>
  <c r="AC47"/>
  <c r="V128"/>
  <c r="W128" s="1"/>
  <c r="X128" s="1"/>
  <c r="K69"/>
  <c r="C415" i="4"/>
  <c r="B416" s="1"/>
  <c r="E416" s="1"/>
  <c r="C74" i="1"/>
  <c r="L74" s="1"/>
  <c r="E74"/>
  <c r="J58" i="4"/>
  <c r="E58"/>
  <c r="F58" s="1"/>
  <c r="D48" i="6"/>
  <c r="D58" i="4"/>
  <c r="A128"/>
  <c r="A461"/>
  <c r="A461" i="1"/>
  <c r="A128"/>
  <c r="D74"/>
  <c r="F416" i="4" l="1"/>
  <c r="AD47" i="6"/>
  <c r="V129"/>
  <c r="W129" s="1"/>
  <c r="X129" s="1"/>
  <c r="L69"/>
  <c r="J70" s="1"/>
  <c r="AF52"/>
  <c r="D416" i="4"/>
  <c r="C58"/>
  <c r="L58" s="1"/>
  <c r="E48" i="6"/>
  <c r="A462" i="4"/>
  <c r="A129"/>
  <c r="A462" i="1"/>
  <c r="A129"/>
  <c r="B75"/>
  <c r="F74"/>
  <c r="C416" i="4" l="1"/>
  <c r="B417" s="1"/>
  <c r="F417" s="1"/>
  <c r="AB48" i="6"/>
  <c r="V130"/>
  <c r="W130" s="1"/>
  <c r="X130" s="1"/>
  <c r="K70"/>
  <c r="F48"/>
  <c r="C75" i="1"/>
  <c r="L75" s="1"/>
  <c r="E75"/>
  <c r="B59" i="4"/>
  <c r="E59" s="1"/>
  <c r="A463"/>
  <c r="A130"/>
  <c r="A463" i="1"/>
  <c r="A130"/>
  <c r="D75"/>
  <c r="D417" i="4" l="1"/>
  <c r="E417"/>
  <c r="C417" s="1"/>
  <c r="B418" s="1"/>
  <c r="R48" i="6"/>
  <c r="P49" s="1"/>
  <c r="Q49" s="1"/>
  <c r="AC48"/>
  <c r="V131"/>
  <c r="W131" s="1"/>
  <c r="X131" s="1"/>
  <c r="L70"/>
  <c r="J71" s="1"/>
  <c r="J59" i="4"/>
  <c r="D59"/>
  <c r="F59"/>
  <c r="C59" s="1"/>
  <c r="D49" i="6"/>
  <c r="A464" i="4"/>
  <c r="A131"/>
  <c r="A464" i="1"/>
  <c r="A131"/>
  <c r="B76"/>
  <c r="F75"/>
  <c r="E418" i="4" l="1"/>
  <c r="F418"/>
  <c r="D418"/>
  <c r="AD48" i="6"/>
  <c r="V132"/>
  <c r="W132" s="1"/>
  <c r="X132" s="1"/>
  <c r="K71"/>
  <c r="AF53"/>
  <c r="C76" i="1"/>
  <c r="L76" s="1"/>
  <c r="E76"/>
  <c r="B60" i="4"/>
  <c r="E60" s="1"/>
  <c r="L59"/>
  <c r="E49" i="6"/>
  <c r="A465" i="4"/>
  <c r="A132"/>
  <c r="A465" i="1"/>
  <c r="A132"/>
  <c r="D76"/>
  <c r="C418" i="4" l="1"/>
  <c r="B419" s="1"/>
  <c r="AB49" i="6"/>
  <c r="V133"/>
  <c r="W133" s="1"/>
  <c r="X133" s="1"/>
  <c r="L71"/>
  <c r="J72" s="1"/>
  <c r="F49"/>
  <c r="F60" i="4"/>
  <c r="D60"/>
  <c r="J60"/>
  <c r="A466"/>
  <c r="A133"/>
  <c r="A466" i="1"/>
  <c r="A133"/>
  <c r="B77"/>
  <c r="F76"/>
  <c r="F419" i="4" l="1"/>
  <c r="D419"/>
  <c r="E419"/>
  <c r="R49" i="6"/>
  <c r="P50" s="1"/>
  <c r="Q50" s="1"/>
  <c r="AC49"/>
  <c r="V134"/>
  <c r="W134" s="1"/>
  <c r="X134" s="1"/>
  <c r="K72"/>
  <c r="C60" i="4"/>
  <c r="L60" s="1"/>
  <c r="C77" i="1"/>
  <c r="L77" s="1"/>
  <c r="E77"/>
  <c r="D50" i="6"/>
  <c r="B61" i="4"/>
  <c r="A134"/>
  <c r="A467"/>
  <c r="A467" i="1"/>
  <c r="A134"/>
  <c r="D77"/>
  <c r="C419" i="4" l="1"/>
  <c r="B420" s="1"/>
  <c r="E420" s="1"/>
  <c r="AD49" i="6"/>
  <c r="V135"/>
  <c r="W135" s="1"/>
  <c r="X135" s="1"/>
  <c r="L72"/>
  <c r="J73" s="1"/>
  <c r="AF54"/>
  <c r="D61" i="4"/>
  <c r="E61"/>
  <c r="F61" s="1"/>
  <c r="E50" i="6"/>
  <c r="J61" i="4"/>
  <c r="A468"/>
  <c r="A135"/>
  <c r="A468" i="1"/>
  <c r="A135"/>
  <c r="B78"/>
  <c r="F77"/>
  <c r="F420" i="4" l="1"/>
  <c r="D420"/>
  <c r="AB50" i="6"/>
  <c r="V136"/>
  <c r="W136" s="1"/>
  <c r="X136" s="1"/>
  <c r="K73"/>
  <c r="F50"/>
  <c r="C78" i="1"/>
  <c r="L78" s="1"/>
  <c r="E78"/>
  <c r="C61" i="4"/>
  <c r="B62" s="1"/>
  <c r="E62" s="1"/>
  <c r="A136"/>
  <c r="A469"/>
  <c r="A469" i="1"/>
  <c r="A136"/>
  <c r="D78"/>
  <c r="C420" i="4" l="1"/>
  <c r="B421" s="1"/>
  <c r="E421" s="1"/>
  <c r="R50" i="6"/>
  <c r="P51" s="1"/>
  <c r="Q51" s="1"/>
  <c r="AC50"/>
  <c r="V137"/>
  <c r="W137" s="1"/>
  <c r="X137" s="1"/>
  <c r="L73"/>
  <c r="J74" s="1"/>
  <c r="J62" i="4"/>
  <c r="D62"/>
  <c r="L61"/>
  <c r="F62"/>
  <c r="D51" i="6"/>
  <c r="A137" i="4"/>
  <c r="A470"/>
  <c r="A470" i="1"/>
  <c r="A137"/>
  <c r="B79"/>
  <c r="F78"/>
  <c r="D421" i="4" l="1"/>
  <c r="F421"/>
  <c r="C421" s="1"/>
  <c r="B422" s="1"/>
  <c r="F422" s="1"/>
  <c r="AD50" i="6"/>
  <c r="V138"/>
  <c r="W138" s="1"/>
  <c r="X138" s="1"/>
  <c r="K74"/>
  <c r="AF55"/>
  <c r="C62" i="4"/>
  <c r="L62" s="1"/>
  <c r="C79" i="1"/>
  <c r="L79" s="1"/>
  <c r="E79"/>
  <c r="E51" i="6"/>
  <c r="A138" i="4"/>
  <c r="A471"/>
  <c r="A471" i="1"/>
  <c r="A138"/>
  <c r="D79"/>
  <c r="B63" i="4" l="1"/>
  <c r="E63" s="1"/>
  <c r="D422"/>
  <c r="E422"/>
  <c r="AB51" i="6"/>
  <c r="V139"/>
  <c r="W139" s="1"/>
  <c r="X139" s="1"/>
  <c r="L74"/>
  <c r="J75" s="1"/>
  <c r="F51"/>
  <c r="A139" i="4"/>
  <c r="A472"/>
  <c r="A472" i="1"/>
  <c r="A139"/>
  <c r="B80"/>
  <c r="F79"/>
  <c r="C422" i="4" l="1"/>
  <c r="B423" s="1"/>
  <c r="E423" s="1"/>
  <c r="D63"/>
  <c r="F63"/>
  <c r="J63"/>
  <c r="F423"/>
  <c r="R51" i="6"/>
  <c r="P52" s="1"/>
  <c r="Q52" s="1"/>
  <c r="AC51"/>
  <c r="V140"/>
  <c r="W140" s="1"/>
  <c r="X140" s="1"/>
  <c r="K75"/>
  <c r="C80" i="1"/>
  <c r="L80" s="1"/>
  <c r="E80"/>
  <c r="D52" i="6"/>
  <c r="A473" i="4"/>
  <c r="A140"/>
  <c r="A473" i="1"/>
  <c r="A140"/>
  <c r="D80"/>
  <c r="D423" i="4" l="1"/>
  <c r="C423" s="1"/>
  <c r="B424" s="1"/>
  <c r="E424" s="1"/>
  <c r="C63"/>
  <c r="B64" s="1"/>
  <c r="E64" s="1"/>
  <c r="AD51" i="6"/>
  <c r="V141"/>
  <c r="W141" s="1"/>
  <c r="X141" s="1"/>
  <c r="L75"/>
  <c r="J76" s="1"/>
  <c r="AF56"/>
  <c r="E52"/>
  <c r="A474" i="4"/>
  <c r="A141"/>
  <c r="A474" i="1"/>
  <c r="A141"/>
  <c r="B81"/>
  <c r="F80"/>
  <c r="L63" i="4" l="1"/>
  <c r="F424"/>
  <c r="D424"/>
  <c r="AB52" i="6"/>
  <c r="V142"/>
  <c r="W142" s="1"/>
  <c r="X142" s="1"/>
  <c r="K76"/>
  <c r="F52"/>
  <c r="C81" i="1"/>
  <c r="L81" s="1"/>
  <c r="E81"/>
  <c r="A142" i="4"/>
  <c r="A475"/>
  <c r="D64"/>
  <c r="F64"/>
  <c r="J64"/>
  <c r="A475" i="1"/>
  <c r="A142"/>
  <c r="D81"/>
  <c r="C424" i="4" l="1"/>
  <c r="B425" s="1"/>
  <c r="F425" s="1"/>
  <c r="AC52" i="6"/>
  <c r="R52"/>
  <c r="P53" s="1"/>
  <c r="Q53" s="1"/>
  <c r="V143"/>
  <c r="W143" s="1"/>
  <c r="X143" s="1"/>
  <c r="L76"/>
  <c r="J77" s="1"/>
  <c r="D53"/>
  <c r="A476" i="4"/>
  <c r="A143"/>
  <c r="C64"/>
  <c r="A476" i="1"/>
  <c r="A143"/>
  <c r="B82"/>
  <c r="F81"/>
  <c r="E425" i="4" l="1"/>
  <c r="D425"/>
  <c r="AD52" i="6"/>
  <c r="V144"/>
  <c r="W144" s="1"/>
  <c r="X144" s="1"/>
  <c r="K77"/>
  <c r="AF57"/>
  <c r="C82" i="1"/>
  <c r="L82" s="1"/>
  <c r="E82"/>
  <c r="E53" i="6"/>
  <c r="A477" i="4"/>
  <c r="A144"/>
  <c r="L64"/>
  <c r="B65"/>
  <c r="E65" s="1"/>
  <c r="A477" i="1"/>
  <c r="A144"/>
  <c r="D82"/>
  <c r="C425" i="4" l="1"/>
  <c r="B426" s="1"/>
  <c r="D426" s="1"/>
  <c r="AB53" i="6"/>
  <c r="V145"/>
  <c r="W145" s="1"/>
  <c r="X145" s="1"/>
  <c r="L77"/>
  <c r="J78" s="1"/>
  <c r="F53"/>
  <c r="A478" i="4"/>
  <c r="A145"/>
  <c r="D65"/>
  <c r="J65"/>
  <c r="F65"/>
  <c r="A478" i="1"/>
  <c r="A145"/>
  <c r="B83"/>
  <c r="F82"/>
  <c r="F426" i="4" l="1"/>
  <c r="E426"/>
  <c r="AC53" i="6"/>
  <c r="R53"/>
  <c r="P54" s="1"/>
  <c r="Q54" s="1"/>
  <c r="V146"/>
  <c r="W146" s="1"/>
  <c r="X146" s="1"/>
  <c r="K78"/>
  <c r="C83" i="1"/>
  <c r="L83" s="1"/>
  <c r="E83"/>
  <c r="D54" i="6"/>
  <c r="A146" i="4"/>
  <c r="A479"/>
  <c r="C65"/>
  <c r="A479" i="1"/>
  <c r="A146"/>
  <c r="D83"/>
  <c r="C426" i="4" l="1"/>
  <c r="B427" s="1"/>
  <c r="AD53" i="6"/>
  <c r="V147"/>
  <c r="W147" s="1"/>
  <c r="X147" s="1"/>
  <c r="L78"/>
  <c r="J79" s="1"/>
  <c r="AF58"/>
  <c r="E54"/>
  <c r="A147" i="4"/>
  <c r="A480"/>
  <c r="L65"/>
  <c r="B66"/>
  <c r="E66" s="1"/>
  <c r="A480" i="1"/>
  <c r="A147"/>
  <c r="B84"/>
  <c r="F83"/>
  <c r="F427" i="4" l="1"/>
  <c r="E427"/>
  <c r="C427" s="1"/>
  <c r="B428" s="1"/>
  <c r="D427"/>
  <c r="AB54" i="6"/>
  <c r="V148"/>
  <c r="W148" s="1"/>
  <c r="X148" s="1"/>
  <c r="K79"/>
  <c r="F54"/>
  <c r="C84" i="1"/>
  <c r="L84" s="1"/>
  <c r="E84"/>
  <c r="A148" i="4"/>
  <c r="A481"/>
  <c r="D66"/>
  <c r="F66"/>
  <c r="J66"/>
  <c r="A481" i="1"/>
  <c r="A148"/>
  <c r="D84"/>
  <c r="F428" i="4" l="1"/>
  <c r="E428"/>
  <c r="D428"/>
  <c r="AC54" i="6"/>
  <c r="R54"/>
  <c r="P55" s="1"/>
  <c r="Q55" s="1"/>
  <c r="V149"/>
  <c r="W149" s="1"/>
  <c r="X149" s="1"/>
  <c r="L79"/>
  <c r="J80" s="1"/>
  <c r="D55"/>
  <c r="A149" i="4"/>
  <c r="A482"/>
  <c r="C66"/>
  <c r="L66" s="1"/>
  <c r="A482" i="1"/>
  <c r="A149"/>
  <c r="B85"/>
  <c r="F84"/>
  <c r="C428" i="4" l="1"/>
  <c r="B429" s="1"/>
  <c r="AD54" i="6"/>
  <c r="V150"/>
  <c r="W150" s="1"/>
  <c r="X150" s="1"/>
  <c r="K80"/>
  <c r="AF59"/>
  <c r="C85" i="1"/>
  <c r="L85" s="1"/>
  <c r="E85"/>
  <c r="E55" i="6"/>
  <c r="B67" i="4"/>
  <c r="E67" s="1"/>
  <c r="A150"/>
  <c r="A483"/>
  <c r="A483" i="1"/>
  <c r="A150"/>
  <c r="D85"/>
  <c r="D429" i="4" l="1"/>
  <c r="F429"/>
  <c r="C429" s="1"/>
  <c r="B430" s="1"/>
  <c r="E429"/>
  <c r="AB55" i="6"/>
  <c r="V151"/>
  <c r="W151" s="1"/>
  <c r="X151" s="1"/>
  <c r="L80"/>
  <c r="J81" s="1"/>
  <c r="F55"/>
  <c r="D67" i="4"/>
  <c r="F67"/>
  <c r="J67"/>
  <c r="A151"/>
  <c r="A484"/>
  <c r="A484" i="1"/>
  <c r="A151"/>
  <c r="B86"/>
  <c r="F85"/>
  <c r="E430" i="4" l="1"/>
  <c r="D430"/>
  <c r="F430"/>
  <c r="R55" i="6"/>
  <c r="P56" s="1"/>
  <c r="Q56" s="1"/>
  <c r="AC55"/>
  <c r="V152"/>
  <c r="W152" s="1"/>
  <c r="X152" s="1"/>
  <c r="K81"/>
  <c r="C86" i="1"/>
  <c r="L86" s="1"/>
  <c r="E86"/>
  <c r="D56" i="6"/>
  <c r="C67" i="4"/>
  <c r="L67" s="1"/>
  <c r="A152"/>
  <c r="A485"/>
  <c r="A485" i="1"/>
  <c r="A152"/>
  <c r="D86"/>
  <c r="C430" i="4" l="1"/>
  <c r="B431" s="1"/>
  <c r="AD55" i="6"/>
  <c r="V153"/>
  <c r="W153" s="1"/>
  <c r="X153" s="1"/>
  <c r="L81"/>
  <c r="J82" s="1"/>
  <c r="AF60"/>
  <c r="E56"/>
  <c r="B68" i="4"/>
  <c r="A486"/>
  <c r="A153"/>
  <c r="A486" i="1"/>
  <c r="A153"/>
  <c r="B87"/>
  <c r="F86"/>
  <c r="E431" i="4" l="1"/>
  <c r="F431"/>
  <c r="D431"/>
  <c r="AB56" i="6"/>
  <c r="V154"/>
  <c r="W154" s="1"/>
  <c r="X154" s="1"/>
  <c r="K82"/>
  <c r="F56"/>
  <c r="C87" i="1"/>
  <c r="L87" s="1"/>
  <c r="E87"/>
  <c r="F68" i="4"/>
  <c r="E68"/>
  <c r="D68"/>
  <c r="J68"/>
  <c r="A154"/>
  <c r="A487"/>
  <c r="A487" i="1"/>
  <c r="A154"/>
  <c r="D87"/>
  <c r="C431" i="4" l="1"/>
  <c r="B432" s="1"/>
  <c r="D432" s="1"/>
  <c r="R56" i="6"/>
  <c r="P57" s="1"/>
  <c r="Q57" s="1"/>
  <c r="AC56"/>
  <c r="V155"/>
  <c r="W155" s="1"/>
  <c r="X155" s="1"/>
  <c r="L82"/>
  <c r="J83" s="1"/>
  <c r="C68" i="4"/>
  <c r="B69" s="1"/>
  <c r="E69" s="1"/>
  <c r="D57" i="6"/>
  <c r="A155" i="4"/>
  <c r="A488"/>
  <c r="A488" i="1"/>
  <c r="A155"/>
  <c r="B88"/>
  <c r="F87"/>
  <c r="E432" i="4" l="1"/>
  <c r="F432"/>
  <c r="C432" s="1"/>
  <c r="B433" s="1"/>
  <c r="AD56" i="6"/>
  <c r="V156"/>
  <c r="W156" s="1"/>
  <c r="X156" s="1"/>
  <c r="K83"/>
  <c r="AF61"/>
  <c r="C88" i="1"/>
  <c r="L88" s="1"/>
  <c r="E88"/>
  <c r="L68" i="4"/>
  <c r="E57" i="6"/>
  <c r="A489" i="4"/>
  <c r="A156"/>
  <c r="D69"/>
  <c r="J69"/>
  <c r="F69"/>
  <c r="A489" i="1"/>
  <c r="A156"/>
  <c r="D88"/>
  <c r="F433" i="4" l="1"/>
  <c r="C433" s="1"/>
  <c r="B434" s="1"/>
  <c r="E433"/>
  <c r="D433"/>
  <c r="AB57" i="6"/>
  <c r="V157"/>
  <c r="W157" s="1"/>
  <c r="X157" s="1"/>
  <c r="L83"/>
  <c r="J84" s="1"/>
  <c r="F57"/>
  <c r="A490" i="4"/>
  <c r="A157"/>
  <c r="C69"/>
  <c r="A490" i="1"/>
  <c r="A157"/>
  <c r="B89"/>
  <c r="F88"/>
  <c r="F434" i="4" l="1"/>
  <c r="E434"/>
  <c r="D434"/>
  <c r="R57" i="6"/>
  <c r="P58" s="1"/>
  <c r="Q58" s="1"/>
  <c r="AC57"/>
  <c r="V158"/>
  <c r="W158" s="1"/>
  <c r="X158" s="1"/>
  <c r="K84"/>
  <c r="C89" i="1"/>
  <c r="L89" s="1"/>
  <c r="E89"/>
  <c r="D58" i="6"/>
  <c r="A158" i="4"/>
  <c r="A491"/>
  <c r="L69"/>
  <c r="B70"/>
  <c r="E70" s="1"/>
  <c r="A491" i="1"/>
  <c r="A158"/>
  <c r="D89"/>
  <c r="C434" i="4" l="1"/>
  <c r="B435" s="1"/>
  <c r="AD57" i="6"/>
  <c r="V159"/>
  <c r="W159" s="1"/>
  <c r="X159" s="1"/>
  <c r="L84"/>
  <c r="J85" s="1"/>
  <c r="AF62"/>
  <c r="E58"/>
  <c r="A492" i="4"/>
  <c r="A159"/>
  <c r="D70"/>
  <c r="F70"/>
  <c r="J70"/>
  <c r="A492" i="1"/>
  <c r="A159"/>
  <c r="B90"/>
  <c r="F89"/>
  <c r="E435" i="4" l="1"/>
  <c r="F435"/>
  <c r="C435" s="1"/>
  <c r="B436" s="1"/>
  <c r="D435"/>
  <c r="AB58" i="6"/>
  <c r="V160"/>
  <c r="W160" s="1"/>
  <c r="X160" s="1"/>
  <c r="K85"/>
  <c r="F58"/>
  <c r="C90" i="1"/>
  <c r="L90" s="1"/>
  <c r="E90"/>
  <c r="A493" i="4"/>
  <c r="A160"/>
  <c r="C70"/>
  <c r="A493" i="1"/>
  <c r="A160"/>
  <c r="D90"/>
  <c r="F436" i="4" l="1"/>
  <c r="E436"/>
  <c r="C436" s="1"/>
  <c r="B437" s="1"/>
  <c r="D436"/>
  <c r="R58" i="6"/>
  <c r="P59" s="1"/>
  <c r="Q59" s="1"/>
  <c r="AC58"/>
  <c r="V161"/>
  <c r="W161" s="1"/>
  <c r="X161" s="1"/>
  <c r="L85"/>
  <c r="J86" s="1"/>
  <c r="D59"/>
  <c r="A494" i="4"/>
  <c r="A161"/>
  <c r="L70"/>
  <c r="B71"/>
  <c r="E71" s="1"/>
  <c r="A494" i="1"/>
  <c r="A161"/>
  <c r="B91"/>
  <c r="F90"/>
  <c r="D437" i="4" l="1"/>
  <c r="F437"/>
  <c r="C437" s="1"/>
  <c r="B438" s="1"/>
  <c r="E437"/>
  <c r="AD58" i="6"/>
  <c r="V162"/>
  <c r="W162" s="1"/>
  <c r="X162" s="1"/>
  <c r="K86"/>
  <c r="AF63"/>
  <c r="C91" i="1"/>
  <c r="L91" s="1"/>
  <c r="E91"/>
  <c r="E59" i="6"/>
  <c r="A162" i="4"/>
  <c r="A495"/>
  <c r="F71"/>
  <c r="D71"/>
  <c r="J71"/>
  <c r="A495" i="1"/>
  <c r="A162"/>
  <c r="D91"/>
  <c r="D438" i="4" l="1"/>
  <c r="E438"/>
  <c r="F438"/>
  <c r="AB59" i="6"/>
  <c r="V163"/>
  <c r="W163" s="1"/>
  <c r="X163" s="1"/>
  <c r="L86"/>
  <c r="J87" s="1"/>
  <c r="F59"/>
  <c r="A163" i="4"/>
  <c r="A496"/>
  <c r="C71"/>
  <c r="L71" s="1"/>
  <c r="A496" i="1"/>
  <c r="A163"/>
  <c r="B92"/>
  <c r="F91"/>
  <c r="C438" i="4" l="1"/>
  <c r="B439" s="1"/>
  <c r="R59" i="6"/>
  <c r="P60" s="1"/>
  <c r="Q60" s="1"/>
  <c r="AC59"/>
  <c r="V164"/>
  <c r="W164" s="1"/>
  <c r="X164" s="1"/>
  <c r="K87"/>
  <c r="C92" i="1"/>
  <c r="L92" s="1"/>
  <c r="E92"/>
  <c r="D60" i="6"/>
  <c r="A497" i="4"/>
  <c r="A164"/>
  <c r="B72"/>
  <c r="A497" i="1"/>
  <c r="A164"/>
  <c r="D92"/>
  <c r="F439" i="4" l="1"/>
  <c r="D439"/>
  <c r="E439"/>
  <c r="AD59" i="6"/>
  <c r="V165"/>
  <c r="W165" s="1"/>
  <c r="X165" s="1"/>
  <c r="L87"/>
  <c r="J88" s="1"/>
  <c r="AF64"/>
  <c r="D72" i="4"/>
  <c r="E72"/>
  <c r="F72" s="1"/>
  <c r="E60" i="6"/>
  <c r="J72" i="4"/>
  <c r="A165"/>
  <c r="A498"/>
  <c r="A498" i="1"/>
  <c r="A165"/>
  <c r="B93"/>
  <c r="F92"/>
  <c r="C439" i="4" l="1"/>
  <c r="B440" s="1"/>
  <c r="AB60" i="6"/>
  <c r="V166"/>
  <c r="W166" s="1"/>
  <c r="X166" s="1"/>
  <c r="K88"/>
  <c r="F60"/>
  <c r="C93" i="1"/>
  <c r="L93" s="1"/>
  <c r="E93"/>
  <c r="C72" i="4"/>
  <c r="B73" s="1"/>
  <c r="A499"/>
  <c r="A166"/>
  <c r="A499" i="1"/>
  <c r="A166"/>
  <c r="D93"/>
  <c r="D440" i="4" l="1"/>
  <c r="E440"/>
  <c r="F440"/>
  <c r="R60" i="6"/>
  <c r="P61" s="1"/>
  <c r="Q61" s="1"/>
  <c r="AC60"/>
  <c r="V167"/>
  <c r="W167" s="1"/>
  <c r="X167" s="1"/>
  <c r="L88"/>
  <c r="J89" s="1"/>
  <c r="J73" i="4"/>
  <c r="E73"/>
  <c r="D61" i="6"/>
  <c r="L72" i="4"/>
  <c r="D73"/>
  <c r="F73"/>
  <c r="A167"/>
  <c r="A500"/>
  <c r="A500" i="1"/>
  <c r="A167"/>
  <c r="B94"/>
  <c r="F93"/>
  <c r="C440" i="4" l="1"/>
  <c r="B441" s="1"/>
  <c r="AD60" i="6"/>
  <c r="V168"/>
  <c r="W168" s="1"/>
  <c r="X168" s="1"/>
  <c r="K89"/>
  <c r="AF65"/>
  <c r="C94" i="1"/>
  <c r="L94" s="1"/>
  <c r="E94"/>
  <c r="E61" i="6"/>
  <c r="C73" i="4"/>
  <c r="L73" s="1"/>
  <c r="A501"/>
  <c r="A168"/>
  <c r="A501" i="1"/>
  <c r="A168"/>
  <c r="D94"/>
  <c r="D441" i="4" l="1"/>
  <c r="F441"/>
  <c r="E441"/>
  <c r="AB61" i="6"/>
  <c r="V169"/>
  <c r="W169" s="1"/>
  <c r="X169" s="1"/>
  <c r="L89"/>
  <c r="J90" s="1"/>
  <c r="F61"/>
  <c r="B74" i="4"/>
  <c r="A169"/>
  <c r="A502"/>
  <c r="A502" i="1"/>
  <c r="A169"/>
  <c r="B95"/>
  <c r="F94"/>
  <c r="C441" i="4" l="1"/>
  <c r="B442" s="1"/>
  <c r="E442" s="1"/>
  <c r="R61" i="6"/>
  <c r="P62" s="1"/>
  <c r="Q62" s="1"/>
  <c r="AC61"/>
  <c r="V170"/>
  <c r="W170" s="1"/>
  <c r="X170" s="1"/>
  <c r="K90"/>
  <c r="C95" i="1"/>
  <c r="L95" s="1"/>
  <c r="E95"/>
  <c r="D74" i="4"/>
  <c r="E74"/>
  <c r="F74" s="1"/>
  <c r="D62" i="6"/>
  <c r="J74" i="4"/>
  <c r="A170"/>
  <c r="A503"/>
  <c r="A503" i="1"/>
  <c r="A170"/>
  <c r="D95"/>
  <c r="F442" i="4" l="1"/>
  <c r="C442" s="1"/>
  <c r="B443" s="1"/>
  <c r="D442"/>
  <c r="AD61" i="6"/>
  <c r="V171"/>
  <c r="W171" s="1"/>
  <c r="X171" s="1"/>
  <c r="L90"/>
  <c r="J91" s="1"/>
  <c r="AF66"/>
  <c r="C74" i="4"/>
  <c r="B75" s="1"/>
  <c r="E75" s="1"/>
  <c r="E62" i="6"/>
  <c r="A171" i="4"/>
  <c r="A504"/>
  <c r="A504" i="1"/>
  <c r="A171"/>
  <c r="B96"/>
  <c r="F95"/>
  <c r="D443" i="4" l="1"/>
  <c r="F443"/>
  <c r="C443" s="1"/>
  <c r="B444" s="1"/>
  <c r="E444" s="1"/>
  <c r="E443"/>
  <c r="AB62" i="6"/>
  <c r="V172"/>
  <c r="W172" s="1"/>
  <c r="X172" s="1"/>
  <c r="K91"/>
  <c r="F62"/>
  <c r="C96" i="1"/>
  <c r="L96" s="1"/>
  <c r="E96"/>
  <c r="L74" i="4"/>
  <c r="J75"/>
  <c r="F75"/>
  <c r="D75"/>
  <c r="A172"/>
  <c r="A505"/>
  <c r="A505" i="1"/>
  <c r="A172"/>
  <c r="D96"/>
  <c r="C75" i="4" l="1"/>
  <c r="B76" s="1"/>
  <c r="E76" s="1"/>
  <c r="D444"/>
  <c r="F444"/>
  <c r="R62" i="6"/>
  <c r="P63" s="1"/>
  <c r="Q63" s="1"/>
  <c r="AC62"/>
  <c r="V173"/>
  <c r="W173" s="1"/>
  <c r="X173" s="1"/>
  <c r="L91"/>
  <c r="J92" s="1"/>
  <c r="D63"/>
  <c r="A506" i="4"/>
  <c r="A173"/>
  <c r="A506" i="1"/>
  <c r="A173"/>
  <c r="B97"/>
  <c r="F96"/>
  <c r="L75" i="4" l="1"/>
  <c r="C444"/>
  <c r="B445" s="1"/>
  <c r="D445" s="1"/>
  <c r="AD62" i="6"/>
  <c r="V174"/>
  <c r="W174" s="1"/>
  <c r="X174" s="1"/>
  <c r="K92"/>
  <c r="AF67"/>
  <c r="C97" i="1"/>
  <c r="L97" s="1"/>
  <c r="E97"/>
  <c r="E63" i="6"/>
  <c r="A507" i="4"/>
  <c r="A174"/>
  <c r="D76"/>
  <c r="F76"/>
  <c r="J76"/>
  <c r="A507" i="1"/>
  <c r="A174"/>
  <c r="D97"/>
  <c r="F445" i="4" l="1"/>
  <c r="E445"/>
  <c r="AB63" i="6"/>
  <c r="V175"/>
  <c r="W175" s="1"/>
  <c r="X175" s="1"/>
  <c r="L92"/>
  <c r="J93" s="1"/>
  <c r="F63"/>
  <c r="A508" i="4"/>
  <c r="A175"/>
  <c r="C76"/>
  <c r="A508" i="1"/>
  <c r="A175"/>
  <c r="B98"/>
  <c r="F97"/>
  <c r="C445" i="4" l="1"/>
  <c r="B446" s="1"/>
  <c r="D446" s="1"/>
  <c r="R63" i="6"/>
  <c r="P64" s="1"/>
  <c r="Q64" s="1"/>
  <c r="AC63"/>
  <c r="V176"/>
  <c r="W176" s="1"/>
  <c r="X176" s="1"/>
  <c r="K93"/>
  <c r="C98" i="1"/>
  <c r="L98" s="1"/>
  <c r="E98"/>
  <c r="D64" i="6"/>
  <c r="A509" i="4"/>
  <c r="A176"/>
  <c r="L76"/>
  <c r="B77"/>
  <c r="E77" s="1"/>
  <c r="A509" i="1"/>
  <c r="A176"/>
  <c r="D98"/>
  <c r="F446" i="4" l="1"/>
  <c r="E446"/>
  <c r="AD63" i="6"/>
  <c r="V177"/>
  <c r="W177" s="1"/>
  <c r="X177" s="1"/>
  <c r="L93"/>
  <c r="J94" s="1"/>
  <c r="AF68"/>
  <c r="E64"/>
  <c r="A177" i="4"/>
  <c r="A510"/>
  <c r="F77"/>
  <c r="D77"/>
  <c r="J77"/>
  <c r="A510" i="1"/>
  <c r="A177"/>
  <c r="B99"/>
  <c r="F98"/>
  <c r="C446" i="4" l="1"/>
  <c r="B447" s="1"/>
  <c r="D447" s="1"/>
  <c r="AB64" i="6"/>
  <c r="V178"/>
  <c r="W178" s="1"/>
  <c r="X178" s="1"/>
  <c r="K94"/>
  <c r="F64"/>
  <c r="C99" i="1"/>
  <c r="L99" s="1"/>
  <c r="E99"/>
  <c r="A511" i="4"/>
  <c r="A178"/>
  <c r="C77"/>
  <c r="A511" i="1"/>
  <c r="A178"/>
  <c r="D99"/>
  <c r="E447" i="4" l="1"/>
  <c r="F447"/>
  <c r="C447" s="1"/>
  <c r="B448" s="1"/>
  <c r="D448" s="1"/>
  <c r="R64" i="6"/>
  <c r="P65" s="1"/>
  <c r="Q65" s="1"/>
  <c r="AC64"/>
  <c r="V179"/>
  <c r="W179" s="1"/>
  <c r="X179" s="1"/>
  <c r="L94"/>
  <c r="J95" s="1"/>
  <c r="D65"/>
  <c r="A179" i="4"/>
  <c r="A512"/>
  <c r="L77"/>
  <c r="B78"/>
  <c r="E78" s="1"/>
  <c r="A512" i="1"/>
  <c r="A179"/>
  <c r="B100"/>
  <c r="F99"/>
  <c r="F448" i="4" l="1"/>
  <c r="E448"/>
  <c r="AD64" i="6"/>
  <c r="V180"/>
  <c r="W180" s="1"/>
  <c r="X180" s="1"/>
  <c r="K95"/>
  <c r="AF69"/>
  <c r="C100" i="1"/>
  <c r="L100" s="1"/>
  <c r="E100"/>
  <c r="E65" i="6"/>
  <c r="A513" i="4"/>
  <c r="A180"/>
  <c r="F78"/>
  <c r="D78"/>
  <c r="J78"/>
  <c r="A513" i="1"/>
  <c r="A180"/>
  <c r="D100"/>
  <c r="C448" i="4" l="1"/>
  <c r="B449" s="1"/>
  <c r="D449" s="1"/>
  <c r="AB65" i="6"/>
  <c r="V181"/>
  <c r="W181" s="1"/>
  <c r="X181" s="1"/>
  <c r="L95"/>
  <c r="J96" s="1"/>
  <c r="F65"/>
  <c r="A514" i="4"/>
  <c r="A181"/>
  <c r="C78"/>
  <c r="A514" i="1"/>
  <c r="A181"/>
  <c r="B101"/>
  <c r="F100"/>
  <c r="E449" i="4" l="1"/>
  <c r="F449"/>
  <c r="R65" i="6"/>
  <c r="P66" s="1"/>
  <c r="Q66" s="1"/>
  <c r="AC65"/>
  <c r="V182"/>
  <c r="W182" s="1"/>
  <c r="X182" s="1"/>
  <c r="K96"/>
  <c r="C101" i="1"/>
  <c r="L101" s="1"/>
  <c r="E101"/>
  <c r="D66" i="6"/>
  <c r="A182" i="4"/>
  <c r="A515"/>
  <c r="L78"/>
  <c r="B79"/>
  <c r="E79" s="1"/>
  <c r="A515" i="1"/>
  <c r="A182"/>
  <c r="D101"/>
  <c r="C449" i="4" l="1"/>
  <c r="B450" s="1"/>
  <c r="D450" s="1"/>
  <c r="AD65" i="6"/>
  <c r="V183"/>
  <c r="W183" s="1"/>
  <c r="X183" s="1"/>
  <c r="L96"/>
  <c r="J97" s="1"/>
  <c r="AF70"/>
  <c r="E66"/>
  <c r="A183" i="4"/>
  <c r="A516"/>
  <c r="F79"/>
  <c r="D79"/>
  <c r="J79"/>
  <c r="A516" i="1"/>
  <c r="A183"/>
  <c r="B102"/>
  <c r="F101"/>
  <c r="F450" i="4" l="1"/>
  <c r="E450"/>
  <c r="AB66" i="6"/>
  <c r="V184"/>
  <c r="W184" s="1"/>
  <c r="X184" s="1"/>
  <c r="K97"/>
  <c r="F66"/>
  <c r="C102" i="1"/>
  <c r="L102" s="1"/>
  <c r="E102"/>
  <c r="A184" i="4"/>
  <c r="A517"/>
  <c r="C79"/>
  <c r="A517" i="1"/>
  <c r="A184"/>
  <c r="D102"/>
  <c r="C450" i="4" l="1"/>
  <c r="B451" s="1"/>
  <c r="E451" s="1"/>
  <c r="R66" i="6"/>
  <c r="P67" s="1"/>
  <c r="Q67" s="1"/>
  <c r="AC66"/>
  <c r="V185"/>
  <c r="W185" s="1"/>
  <c r="X185" s="1"/>
  <c r="L97"/>
  <c r="J98" s="1"/>
  <c r="D67"/>
  <c r="A185" i="4"/>
  <c r="A518"/>
  <c r="L79"/>
  <c r="B80"/>
  <c r="E80" s="1"/>
  <c r="A518" i="1"/>
  <c r="A185"/>
  <c r="B103"/>
  <c r="F102"/>
  <c r="D451" i="4" l="1"/>
  <c r="F451"/>
  <c r="C451" s="1"/>
  <c r="B452" s="1"/>
  <c r="F452" s="1"/>
  <c r="AD66" i="6"/>
  <c r="V186"/>
  <c r="W186" s="1"/>
  <c r="X186" s="1"/>
  <c r="K98"/>
  <c r="AF71"/>
  <c r="C103" i="1"/>
  <c r="L103" s="1"/>
  <c r="E103"/>
  <c r="E67" i="6"/>
  <c r="A186" i="4"/>
  <c r="A519"/>
  <c r="D80"/>
  <c r="F80"/>
  <c r="J80"/>
  <c r="A519" i="1"/>
  <c r="A186"/>
  <c r="D103"/>
  <c r="E452" i="4" l="1"/>
  <c r="D452"/>
  <c r="AB67" i="6"/>
  <c r="V187"/>
  <c r="W187" s="1"/>
  <c r="X187" s="1"/>
  <c r="L98"/>
  <c r="J99" s="1"/>
  <c r="F67"/>
  <c r="C80" i="4"/>
  <c r="L80" s="1"/>
  <c r="A520"/>
  <c r="A187"/>
  <c r="A520" i="1"/>
  <c r="A187"/>
  <c r="B104"/>
  <c r="F103"/>
  <c r="C452" i="4" l="1"/>
  <c r="B453" s="1"/>
  <c r="E453" s="1"/>
  <c r="R67" i="6"/>
  <c r="P68" s="1"/>
  <c r="Q68" s="1"/>
  <c r="AC67"/>
  <c r="V188"/>
  <c r="W188" s="1"/>
  <c r="X188" s="1"/>
  <c r="K99"/>
  <c r="C104" i="1"/>
  <c r="L104" s="1"/>
  <c r="E104"/>
  <c r="D68" i="6"/>
  <c r="AF72" s="1"/>
  <c r="B81" i="4"/>
  <c r="A521"/>
  <c r="A188"/>
  <c r="A521" i="1"/>
  <c r="A188"/>
  <c r="D104"/>
  <c r="F453" i="4" l="1"/>
  <c r="C453" s="1"/>
  <c r="B454" s="1"/>
  <c r="E454" s="1"/>
  <c r="D453"/>
  <c r="AD67" i="6"/>
  <c r="V189"/>
  <c r="W189" s="1"/>
  <c r="X189" s="1"/>
  <c r="L99"/>
  <c r="J100" s="1"/>
  <c r="F81" i="4"/>
  <c r="E81"/>
  <c r="E68" i="6"/>
  <c r="F68" s="1"/>
  <c r="D81" i="4"/>
  <c r="J81"/>
  <c r="A189"/>
  <c r="A522"/>
  <c r="A522" i="1"/>
  <c r="A189"/>
  <c r="F104"/>
  <c r="B105"/>
  <c r="E105" s="1"/>
  <c r="F454" i="4" l="1"/>
  <c r="D454"/>
  <c r="AB68" i="6"/>
  <c r="V190"/>
  <c r="W190" s="1"/>
  <c r="X190" s="1"/>
  <c r="K100"/>
  <c r="C81" i="4"/>
  <c r="B82" s="1"/>
  <c r="E82" s="1"/>
  <c r="A190"/>
  <c r="A523"/>
  <c r="C105" i="1"/>
  <c r="L105" s="1"/>
  <c r="A523"/>
  <c r="A190"/>
  <c r="D105"/>
  <c r="C454" i="4" l="1"/>
  <c r="B455" s="1"/>
  <c r="R68" i="6"/>
  <c r="P69" s="1"/>
  <c r="Q69" s="1"/>
  <c r="AC68"/>
  <c r="V191"/>
  <c r="W191" s="1"/>
  <c r="X191" s="1"/>
  <c r="L100"/>
  <c r="J101" s="1"/>
  <c r="D69"/>
  <c r="AF73" s="1"/>
  <c r="L81" i="4"/>
  <c r="A191"/>
  <c r="A524"/>
  <c r="F82"/>
  <c r="D82"/>
  <c r="J82"/>
  <c r="A524" i="1"/>
  <c r="A191"/>
  <c r="F105"/>
  <c r="B106"/>
  <c r="E106" s="1"/>
  <c r="E455" i="4" l="1"/>
  <c r="F455"/>
  <c r="D455"/>
  <c r="AD68" i="6"/>
  <c r="V192"/>
  <c r="W192" s="1"/>
  <c r="X192" s="1"/>
  <c r="K101"/>
  <c r="E69"/>
  <c r="F69" s="1"/>
  <c r="A192" i="4"/>
  <c r="A525"/>
  <c r="C82"/>
  <c r="D106" i="1"/>
  <c r="C106"/>
  <c r="A525"/>
  <c r="A192"/>
  <c r="C455" i="4" l="1"/>
  <c r="B456" s="1"/>
  <c r="D456" s="1"/>
  <c r="AB69" i="6"/>
  <c r="V193"/>
  <c r="W193" s="1"/>
  <c r="X193" s="1"/>
  <c r="L101"/>
  <c r="J102" s="1"/>
  <c r="A526" i="4"/>
  <c r="A193"/>
  <c r="L82"/>
  <c r="B83"/>
  <c r="E83" s="1"/>
  <c r="B107" i="1"/>
  <c r="L106"/>
  <c r="F106"/>
  <c r="A526"/>
  <c r="A193"/>
  <c r="F456" i="4" l="1"/>
  <c r="E456"/>
  <c r="R69" i="6"/>
  <c r="P70" s="1"/>
  <c r="Q70" s="1"/>
  <c r="AC69"/>
  <c r="V194"/>
  <c r="W194" s="1"/>
  <c r="X194" s="1"/>
  <c r="K102"/>
  <c r="C107" i="1"/>
  <c r="L107" s="1"/>
  <c r="E107"/>
  <c r="D70" i="6"/>
  <c r="AF74" s="1"/>
  <c r="A194" i="4"/>
  <c r="A527"/>
  <c r="F83"/>
  <c r="D83"/>
  <c r="J83"/>
  <c r="D107" i="1"/>
  <c r="A527"/>
  <c r="A194"/>
  <c r="C456" i="4" l="1"/>
  <c r="B457" s="1"/>
  <c r="AD69" i="6"/>
  <c r="V195"/>
  <c r="W195" s="1"/>
  <c r="X195" s="1"/>
  <c r="L102"/>
  <c r="J103" s="1"/>
  <c r="B108" i="1"/>
  <c r="E108" s="1"/>
  <c r="E70" i="6"/>
  <c r="F70" s="1"/>
  <c r="A528" i="4"/>
  <c r="A195"/>
  <c r="C83"/>
  <c r="F107" i="1"/>
  <c r="A528"/>
  <c r="A195"/>
  <c r="F457" i="4" l="1"/>
  <c r="C457" s="1"/>
  <c r="B458" s="1"/>
  <c r="D458" s="1"/>
  <c r="D457"/>
  <c r="E457"/>
  <c r="AB70" i="6"/>
  <c r="V196"/>
  <c r="W196" s="1"/>
  <c r="X196" s="1"/>
  <c r="K103"/>
  <c r="C108" i="1"/>
  <c r="L108" s="1"/>
  <c r="D108"/>
  <c r="A196" i="4"/>
  <c r="A529"/>
  <c r="L83"/>
  <c r="B84"/>
  <c r="E84" s="1"/>
  <c r="A529" i="1"/>
  <c r="A196"/>
  <c r="B109"/>
  <c r="F458" i="4" l="1"/>
  <c r="C458" s="1"/>
  <c r="B459" s="1"/>
  <c r="F459" s="1"/>
  <c r="E458"/>
  <c r="F108" i="1"/>
  <c r="R70" i="6"/>
  <c r="P71" s="1"/>
  <c r="Q71" s="1"/>
  <c r="AC70"/>
  <c r="V197"/>
  <c r="W197" s="1"/>
  <c r="X197" s="1"/>
  <c r="L103"/>
  <c r="J104" s="1"/>
  <c r="C109" i="1"/>
  <c r="L109" s="1"/>
  <c r="E109"/>
  <c r="D71" i="6"/>
  <c r="AF75" s="1"/>
  <c r="A530" i="4"/>
  <c r="A197"/>
  <c r="D84"/>
  <c r="F84"/>
  <c r="J84"/>
  <c r="A530" i="1"/>
  <c r="A197"/>
  <c r="D109"/>
  <c r="D459" i="4" l="1"/>
  <c r="E459"/>
  <c r="C459" s="1"/>
  <c r="B460" s="1"/>
  <c r="D460" s="1"/>
  <c r="AD70" i="6"/>
  <c r="V198"/>
  <c r="W198" s="1"/>
  <c r="X198" s="1"/>
  <c r="K104"/>
  <c r="E71"/>
  <c r="F71" s="1"/>
  <c r="A531" i="4"/>
  <c r="A198"/>
  <c r="C84"/>
  <c r="A531" i="1"/>
  <c r="A198"/>
  <c r="B110"/>
  <c r="F109"/>
  <c r="F460" i="4" l="1"/>
  <c r="E460"/>
  <c r="AB71" i="6"/>
  <c r="V199"/>
  <c r="W199" s="1"/>
  <c r="X199" s="1"/>
  <c r="L104"/>
  <c r="J105" s="1"/>
  <c r="C110" i="1"/>
  <c r="L110" s="1"/>
  <c r="E110"/>
  <c r="A199" i="4"/>
  <c r="A532"/>
  <c r="L84"/>
  <c r="B85"/>
  <c r="E85" s="1"/>
  <c r="A532" i="1"/>
  <c r="A199"/>
  <c r="D110"/>
  <c r="C460" i="4" l="1"/>
  <c r="B461" s="1"/>
  <c r="E461" s="1"/>
  <c r="R71" i="6"/>
  <c r="P72" s="1"/>
  <c r="Q72" s="1"/>
  <c r="AC71"/>
  <c r="V200"/>
  <c r="W200" s="1"/>
  <c r="X200" s="1"/>
  <c r="K105"/>
  <c r="D72"/>
  <c r="AF76" s="1"/>
  <c r="A533" i="4"/>
  <c r="A200"/>
  <c r="D85"/>
  <c r="F85"/>
  <c r="J85"/>
  <c r="A533" i="1"/>
  <c r="A200"/>
  <c r="B111"/>
  <c r="F110"/>
  <c r="D461" i="4" l="1"/>
  <c r="F461"/>
  <c r="C461" s="1"/>
  <c r="B462" s="1"/>
  <c r="E462" s="1"/>
  <c r="AD71" i="6"/>
  <c r="V201"/>
  <c r="W201" s="1"/>
  <c r="X201" s="1"/>
  <c r="L105"/>
  <c r="J106" s="1"/>
  <c r="C111" i="1"/>
  <c r="L111" s="1"/>
  <c r="E111"/>
  <c r="E72" i="6"/>
  <c r="F72" s="1"/>
  <c r="A534" i="4"/>
  <c r="A201"/>
  <c r="C85"/>
  <c r="A534" i="1"/>
  <c r="A201"/>
  <c r="D111"/>
  <c r="F462" i="4" l="1"/>
  <c r="D462"/>
  <c r="AB72" i="6"/>
  <c r="V202"/>
  <c r="W202" s="1"/>
  <c r="X202" s="1"/>
  <c r="K106"/>
  <c r="L106" s="1"/>
  <c r="J107" s="1"/>
  <c r="A202" i="4"/>
  <c r="A535"/>
  <c r="L85"/>
  <c r="B86"/>
  <c r="E86" s="1"/>
  <c r="A535" i="1"/>
  <c r="A202"/>
  <c r="B112"/>
  <c r="F111"/>
  <c r="C462" i="4" l="1"/>
  <c r="B463" s="1"/>
  <c r="F463" s="1"/>
  <c r="R72" i="6"/>
  <c r="P73" s="1"/>
  <c r="Q73" s="1"/>
  <c r="AC72"/>
  <c r="V203"/>
  <c r="W203" s="1"/>
  <c r="X203" s="1"/>
  <c r="K107"/>
  <c r="C112" i="1"/>
  <c r="L112" s="1"/>
  <c r="E112"/>
  <c r="D73" i="6"/>
  <c r="A203" i="4"/>
  <c r="A536"/>
  <c r="F86"/>
  <c r="D86"/>
  <c r="J86"/>
  <c r="A536" i="1"/>
  <c r="A203"/>
  <c r="D112"/>
  <c r="E463" i="4" l="1"/>
  <c r="D463"/>
  <c r="AD72" i="6"/>
  <c r="V204"/>
  <c r="W204" s="1"/>
  <c r="X204" s="1"/>
  <c r="L107"/>
  <c r="J108" s="1"/>
  <c r="AF77"/>
  <c r="E73"/>
  <c r="A204" i="4"/>
  <c r="A537"/>
  <c r="C86"/>
  <c r="A537" i="1"/>
  <c r="A204"/>
  <c r="B113"/>
  <c r="F112"/>
  <c r="C463" i="4" l="1"/>
  <c r="B464" s="1"/>
  <c r="AB73" i="6"/>
  <c r="V205"/>
  <c r="W205" s="1"/>
  <c r="X205" s="1"/>
  <c r="K108"/>
  <c r="F73"/>
  <c r="C113" i="1"/>
  <c r="L113" s="1"/>
  <c r="E113"/>
  <c r="A205" i="4"/>
  <c r="A538"/>
  <c r="L86"/>
  <c r="B87"/>
  <c r="E87" s="1"/>
  <c r="A538" i="1"/>
  <c r="A205"/>
  <c r="D113"/>
  <c r="E464" i="4" l="1"/>
  <c r="F464"/>
  <c r="C464" s="1"/>
  <c r="B465" s="1"/>
  <c r="F465" s="1"/>
  <c r="D464"/>
  <c r="R73" i="6"/>
  <c r="P74" s="1"/>
  <c r="Q74" s="1"/>
  <c r="AC73"/>
  <c r="V206"/>
  <c r="W206" s="1"/>
  <c r="X206" s="1"/>
  <c r="L108"/>
  <c r="J109" s="1"/>
  <c r="D74"/>
  <c r="A539" i="4"/>
  <c r="A206"/>
  <c r="F87"/>
  <c r="D87"/>
  <c r="J87"/>
  <c r="A539" i="1"/>
  <c r="A206"/>
  <c r="B114"/>
  <c r="F113"/>
  <c r="E465" i="4" l="1"/>
  <c r="D465"/>
  <c r="AD73" i="6"/>
  <c r="V207"/>
  <c r="W207" s="1"/>
  <c r="X207" s="1"/>
  <c r="K109"/>
  <c r="AF78"/>
  <c r="C114" i="1"/>
  <c r="L114" s="1"/>
  <c r="E114"/>
  <c r="E74" i="6"/>
  <c r="A207" i="4"/>
  <c r="A540"/>
  <c r="C87"/>
  <c r="A540" i="1"/>
  <c r="A207"/>
  <c r="D114"/>
  <c r="C465" i="4" l="1"/>
  <c r="B466" s="1"/>
  <c r="AB74" i="6"/>
  <c r="V208"/>
  <c r="W208" s="1"/>
  <c r="X208" s="1"/>
  <c r="L109"/>
  <c r="J110" s="1"/>
  <c r="F74"/>
  <c r="A208" i="4"/>
  <c r="A541"/>
  <c r="L87"/>
  <c r="B88"/>
  <c r="E88" s="1"/>
  <c r="A541" i="1"/>
  <c r="A208"/>
  <c r="B115"/>
  <c r="F114"/>
  <c r="F466" i="4" l="1"/>
  <c r="E466"/>
  <c r="D466"/>
  <c r="R74" i="6"/>
  <c r="P75" s="1"/>
  <c r="Q75" s="1"/>
  <c r="AC74"/>
  <c r="V209"/>
  <c r="W209" s="1"/>
  <c r="X209" s="1"/>
  <c r="K110"/>
  <c r="C115" i="1"/>
  <c r="L115" s="1"/>
  <c r="E115"/>
  <c r="D75" i="6"/>
  <c r="A542" i="4"/>
  <c r="A209"/>
  <c r="D88"/>
  <c r="F88"/>
  <c r="J88"/>
  <c r="A542" i="1"/>
  <c r="A209"/>
  <c r="D115"/>
  <c r="C466" i="4" l="1"/>
  <c r="B467" s="1"/>
  <c r="AD74" i="6"/>
  <c r="V210"/>
  <c r="W210" s="1"/>
  <c r="X210" s="1"/>
  <c r="L110"/>
  <c r="J111" s="1"/>
  <c r="AF79"/>
  <c r="E75"/>
  <c r="A210" i="4"/>
  <c r="A543"/>
  <c r="C88"/>
  <c r="A543" i="1"/>
  <c r="A210"/>
  <c r="B116"/>
  <c r="F115"/>
  <c r="D467" i="4" l="1"/>
  <c r="F467"/>
  <c r="C467" s="1"/>
  <c r="B468" s="1"/>
  <c r="F468" s="1"/>
  <c r="E467"/>
  <c r="AB75" i="6"/>
  <c r="V211"/>
  <c r="W211" s="1"/>
  <c r="X211" s="1"/>
  <c r="K111"/>
  <c r="F75"/>
  <c r="C116" i="1"/>
  <c r="L116" s="1"/>
  <c r="E116"/>
  <c r="A211" i="4"/>
  <c r="A544"/>
  <c r="L88"/>
  <c r="B89"/>
  <c r="E89" s="1"/>
  <c r="A544" i="1"/>
  <c r="A211"/>
  <c r="D116"/>
  <c r="E468" i="4" l="1"/>
  <c r="D468"/>
  <c r="AC75" i="6"/>
  <c r="R75"/>
  <c r="P76" s="1"/>
  <c r="Q76" s="1"/>
  <c r="V212"/>
  <c r="W212" s="1"/>
  <c r="X212" s="1"/>
  <c r="L111"/>
  <c r="J112" s="1"/>
  <c r="D76"/>
  <c r="A212" i="4"/>
  <c r="A545"/>
  <c r="D89"/>
  <c r="F89"/>
  <c r="J89"/>
  <c r="A545" i="1"/>
  <c r="A212"/>
  <c r="B117"/>
  <c r="F116"/>
  <c r="C468" i="4" l="1"/>
  <c r="B469" s="1"/>
  <c r="D469" s="1"/>
  <c r="AD75" i="6"/>
  <c r="V213"/>
  <c r="W213" s="1"/>
  <c r="X213" s="1"/>
  <c r="K112"/>
  <c r="AF80"/>
  <c r="C117" i="1"/>
  <c r="L117" s="1"/>
  <c r="E117"/>
  <c r="E76" i="6"/>
  <c r="A213" i="4"/>
  <c r="A546"/>
  <c r="C89"/>
  <c r="A546" i="1"/>
  <c r="A213"/>
  <c r="D117"/>
  <c r="F469" i="4" l="1"/>
  <c r="E469"/>
  <c r="AB76" i="6"/>
  <c r="V214"/>
  <c r="W214" s="1"/>
  <c r="X214" s="1"/>
  <c r="L112"/>
  <c r="J113" s="1"/>
  <c r="F76"/>
  <c r="A214" i="4"/>
  <c r="A547"/>
  <c r="L89"/>
  <c r="B90"/>
  <c r="E90" s="1"/>
  <c r="A547" i="1"/>
  <c r="A214"/>
  <c r="B118"/>
  <c r="F117"/>
  <c r="C469" i="4" l="1"/>
  <c r="B470" s="1"/>
  <c r="F470" s="1"/>
  <c r="AC76" i="6"/>
  <c r="R76"/>
  <c r="P77" s="1"/>
  <c r="Q77" s="1"/>
  <c r="V215"/>
  <c r="W215" s="1"/>
  <c r="X215" s="1"/>
  <c r="K113"/>
  <c r="C118" i="1"/>
  <c r="L118" s="1"/>
  <c r="E118"/>
  <c r="D77" i="6"/>
  <c r="A548" i="4"/>
  <c r="A215"/>
  <c r="F90"/>
  <c r="D90"/>
  <c r="J90"/>
  <c r="A548" i="1"/>
  <c r="A215"/>
  <c r="D118"/>
  <c r="E470" i="4" l="1"/>
  <c r="C470" s="1"/>
  <c r="B471" s="1"/>
  <c r="D470"/>
  <c r="AD76" i="6"/>
  <c r="V216"/>
  <c r="W216" s="1"/>
  <c r="X216" s="1"/>
  <c r="L113"/>
  <c r="J114" s="1"/>
  <c r="AF81"/>
  <c r="E77"/>
  <c r="A216" i="4"/>
  <c r="A549"/>
  <c r="C90"/>
  <c r="A549" i="1"/>
  <c r="A216"/>
  <c r="B119"/>
  <c r="F118"/>
  <c r="F471" i="4" l="1"/>
  <c r="E471"/>
  <c r="D471"/>
  <c r="AB77" i="6"/>
  <c r="V217"/>
  <c r="W217" s="1"/>
  <c r="X217" s="1"/>
  <c r="K114"/>
  <c r="F77"/>
  <c r="C119" i="1"/>
  <c r="L119" s="1"/>
  <c r="E119"/>
  <c r="A550" i="4"/>
  <c r="A217"/>
  <c r="L90"/>
  <c r="B91"/>
  <c r="E91" s="1"/>
  <c r="A550" i="1"/>
  <c r="A217"/>
  <c r="D119"/>
  <c r="C471" i="4" l="1"/>
  <c r="B472" s="1"/>
  <c r="F472" s="1"/>
  <c r="R77" i="6"/>
  <c r="P78" s="1"/>
  <c r="Q78" s="1"/>
  <c r="AC77"/>
  <c r="V218"/>
  <c r="W218" s="1"/>
  <c r="X218" s="1"/>
  <c r="L114"/>
  <c r="J115" s="1"/>
  <c r="D78"/>
  <c r="A551" i="4"/>
  <c r="A218"/>
  <c r="F91"/>
  <c r="D91"/>
  <c r="J91"/>
  <c r="A551" i="1"/>
  <c r="A218"/>
  <c r="B120"/>
  <c r="F119"/>
  <c r="D472" i="4" l="1"/>
  <c r="E472"/>
  <c r="AD77" i="6"/>
  <c r="V219"/>
  <c r="W219" s="1"/>
  <c r="X219" s="1"/>
  <c r="K115"/>
  <c r="AF82"/>
  <c r="C120" i="1"/>
  <c r="L120" s="1"/>
  <c r="E120"/>
  <c r="E78" i="6"/>
  <c r="A552" i="4"/>
  <c r="A219"/>
  <c r="C91"/>
  <c r="A552" i="1"/>
  <c r="A219"/>
  <c r="D120"/>
  <c r="C472" i="4" l="1"/>
  <c r="B473" s="1"/>
  <c r="E473" s="1"/>
  <c r="AB78" i="6"/>
  <c r="V220"/>
  <c r="W220" s="1"/>
  <c r="X220" s="1"/>
  <c r="L115"/>
  <c r="J116" s="1"/>
  <c r="F78"/>
  <c r="A220" i="4"/>
  <c r="A553"/>
  <c r="L91"/>
  <c r="B92"/>
  <c r="E92" s="1"/>
  <c r="A553" i="1"/>
  <c r="A220"/>
  <c r="B121"/>
  <c r="F120"/>
  <c r="D473" i="4" l="1"/>
  <c r="F473"/>
  <c r="C473" s="1"/>
  <c r="B474" s="1"/>
  <c r="F474" s="1"/>
  <c r="R78" i="6"/>
  <c r="P79" s="1"/>
  <c r="Q79" s="1"/>
  <c r="AC78"/>
  <c r="V221"/>
  <c r="W221" s="1"/>
  <c r="X221" s="1"/>
  <c r="K116"/>
  <c r="C121" i="1"/>
  <c r="L121" s="1"/>
  <c r="E121"/>
  <c r="D79" i="6"/>
  <c r="A554" i="4"/>
  <c r="A221"/>
  <c r="D92"/>
  <c r="F92"/>
  <c r="J92"/>
  <c r="A554" i="1"/>
  <c r="A221"/>
  <c r="D121"/>
  <c r="E474" i="4" l="1"/>
  <c r="D474"/>
  <c r="AD78" i="6"/>
  <c r="V222"/>
  <c r="W222" s="1"/>
  <c r="X222" s="1"/>
  <c r="L116"/>
  <c r="J117" s="1"/>
  <c r="AF83"/>
  <c r="E79"/>
  <c r="A555" i="4"/>
  <c r="A222"/>
  <c r="C92"/>
  <c r="A555" i="1"/>
  <c r="A222"/>
  <c r="B122"/>
  <c r="F121"/>
  <c r="C474" i="4" l="1"/>
  <c r="B475" s="1"/>
  <c r="E475" s="1"/>
  <c r="AB79" i="6"/>
  <c r="V223"/>
  <c r="W223" s="1"/>
  <c r="X223" s="1"/>
  <c r="K117"/>
  <c r="F79"/>
  <c r="C122" i="1"/>
  <c r="L122" s="1"/>
  <c r="E122"/>
  <c r="A223" i="4"/>
  <c r="A556"/>
  <c r="L92"/>
  <c r="B93"/>
  <c r="E93" s="1"/>
  <c r="A556" i="1"/>
  <c r="A223"/>
  <c r="D122"/>
  <c r="F475" i="4" l="1"/>
  <c r="D475"/>
  <c r="R79" i="6"/>
  <c r="P80" s="1"/>
  <c r="Q80" s="1"/>
  <c r="AC79"/>
  <c r="V224"/>
  <c r="W224" s="1"/>
  <c r="X224" s="1"/>
  <c r="L117"/>
  <c r="J118" s="1"/>
  <c r="D80"/>
  <c r="A557" i="4"/>
  <c r="A224"/>
  <c r="D93"/>
  <c r="F93"/>
  <c r="J93"/>
  <c r="A557" i="1"/>
  <c r="A224"/>
  <c r="B123"/>
  <c r="F122"/>
  <c r="C475" i="4" l="1"/>
  <c r="B476" s="1"/>
  <c r="F476" s="1"/>
  <c r="AD79" i="6"/>
  <c r="V225"/>
  <c r="W225" s="1"/>
  <c r="X225" s="1"/>
  <c r="K118"/>
  <c r="AF84"/>
  <c r="C123" i="1"/>
  <c r="L123" s="1"/>
  <c r="E123"/>
  <c r="E80" i="6"/>
  <c r="A225" i="4"/>
  <c r="A558"/>
  <c r="C93"/>
  <c r="A558" i="1"/>
  <c r="A225"/>
  <c r="D123"/>
  <c r="D476" i="4" l="1"/>
  <c r="E476"/>
  <c r="AB80" i="6"/>
  <c r="V226"/>
  <c r="W226" s="1"/>
  <c r="X226" s="1"/>
  <c r="L118"/>
  <c r="J119" s="1"/>
  <c r="F80"/>
  <c r="A559" i="4"/>
  <c r="A226"/>
  <c r="L93"/>
  <c r="B94"/>
  <c r="E94" s="1"/>
  <c r="A559" i="1"/>
  <c r="A226"/>
  <c r="B124"/>
  <c r="F123"/>
  <c r="C476" i="4" l="1"/>
  <c r="B477" s="1"/>
  <c r="E477" s="1"/>
  <c r="R80" i="6"/>
  <c r="P81" s="1"/>
  <c r="Q81" s="1"/>
  <c r="AC80"/>
  <c r="V227"/>
  <c r="W227" s="1"/>
  <c r="X227" s="1"/>
  <c r="K119"/>
  <c r="C124" i="1"/>
  <c r="L124" s="1"/>
  <c r="E124"/>
  <c r="D81" i="6"/>
  <c r="A560" i="4"/>
  <c r="A227"/>
  <c r="F94"/>
  <c r="D94"/>
  <c r="J94"/>
  <c r="A560" i="1"/>
  <c r="A227"/>
  <c r="D124"/>
  <c r="D477" i="4" l="1"/>
  <c r="F477"/>
  <c r="AD80" i="6"/>
  <c r="V228"/>
  <c r="W228" s="1"/>
  <c r="X228" s="1"/>
  <c r="L119"/>
  <c r="J120" s="1"/>
  <c r="AF85"/>
  <c r="E81"/>
  <c r="A561" i="4"/>
  <c r="A228"/>
  <c r="C94"/>
  <c r="A561" i="1"/>
  <c r="A228"/>
  <c r="B125"/>
  <c r="F124"/>
  <c r="C477" i="4" l="1"/>
  <c r="B478" s="1"/>
  <c r="E478" s="1"/>
  <c r="AB81" i="6"/>
  <c r="V229"/>
  <c r="W229" s="1"/>
  <c r="X229" s="1"/>
  <c r="K120"/>
  <c r="F81"/>
  <c r="C125" i="1"/>
  <c r="L125" s="1"/>
  <c r="E125"/>
  <c r="A229" i="4"/>
  <c r="A562"/>
  <c r="L94"/>
  <c r="B95"/>
  <c r="E95" s="1"/>
  <c r="A562" i="1"/>
  <c r="A229"/>
  <c r="D125"/>
  <c r="F478" i="4" l="1"/>
  <c r="D478"/>
  <c r="R81" i="6"/>
  <c r="P82" s="1"/>
  <c r="Q82" s="1"/>
  <c r="AC81"/>
  <c r="V230"/>
  <c r="W230" s="1"/>
  <c r="X230" s="1"/>
  <c r="L120"/>
  <c r="J121" s="1"/>
  <c r="D82"/>
  <c r="A563" i="4"/>
  <c r="A230"/>
  <c r="F95"/>
  <c r="D95"/>
  <c r="J95"/>
  <c r="A563" i="1"/>
  <c r="A230"/>
  <c r="B126"/>
  <c r="F125"/>
  <c r="C478" i="4" l="1"/>
  <c r="B479" s="1"/>
  <c r="AD81" i="6"/>
  <c r="V231"/>
  <c r="W231" s="1"/>
  <c r="X231" s="1"/>
  <c r="K121"/>
  <c r="AF86"/>
  <c r="C126" i="1"/>
  <c r="L126" s="1"/>
  <c r="E126"/>
  <c r="E82" i="6"/>
  <c r="C95" i="4"/>
  <c r="A231"/>
  <c r="A564"/>
  <c r="A564" i="1"/>
  <c r="A231"/>
  <c r="D126"/>
  <c r="D479" i="4" l="1"/>
  <c r="E479"/>
  <c r="F479"/>
  <c r="AB82" i="6"/>
  <c r="V232"/>
  <c r="W232" s="1"/>
  <c r="X232" s="1"/>
  <c r="L121"/>
  <c r="J122" s="1"/>
  <c r="F82"/>
  <c r="L95" i="4"/>
  <c r="B96"/>
  <c r="E96" s="1"/>
  <c r="A232"/>
  <c r="A565"/>
  <c r="A565" i="1"/>
  <c r="A232"/>
  <c r="B127"/>
  <c r="F126"/>
  <c r="C479" i="4" l="1"/>
  <c r="B480" s="1"/>
  <c r="R82" i="6"/>
  <c r="P83" s="1"/>
  <c r="Q83" s="1"/>
  <c r="AC82"/>
  <c r="V233"/>
  <c r="W233" s="1"/>
  <c r="X233" s="1"/>
  <c r="K122"/>
  <c r="C127" i="1"/>
  <c r="L127" s="1"/>
  <c r="E127"/>
  <c r="D83" i="6"/>
  <c r="D96" i="4"/>
  <c r="F96"/>
  <c r="J96"/>
  <c r="A233"/>
  <c r="A566"/>
  <c r="A566" i="1"/>
  <c r="A233"/>
  <c r="D127"/>
  <c r="D480" i="4" l="1"/>
  <c r="F480"/>
  <c r="C480" s="1"/>
  <c r="B481" s="1"/>
  <c r="E480"/>
  <c r="AD82" i="6"/>
  <c r="V234"/>
  <c r="W234" s="1"/>
  <c r="X234" s="1"/>
  <c r="L122"/>
  <c r="J123" s="1"/>
  <c r="AF87"/>
  <c r="E83"/>
  <c r="C96" i="4"/>
  <c r="L96" s="1"/>
  <c r="A234"/>
  <c r="A567"/>
  <c r="A567" i="1"/>
  <c r="A234"/>
  <c r="B128"/>
  <c r="F127"/>
  <c r="E481" i="4" l="1"/>
  <c r="D481"/>
  <c r="F481"/>
  <c r="AB83" i="6"/>
  <c r="V235"/>
  <c r="W235" s="1"/>
  <c r="X235" s="1"/>
  <c r="K123"/>
  <c r="F83"/>
  <c r="C128" i="1"/>
  <c r="L128" s="1"/>
  <c r="E128"/>
  <c r="B97" i="4"/>
  <c r="A235"/>
  <c r="A568"/>
  <c r="A568" i="1"/>
  <c r="A235"/>
  <c r="D128"/>
  <c r="C481" i="4" l="1"/>
  <c r="B482" s="1"/>
  <c r="R83" i="6"/>
  <c r="P84" s="1"/>
  <c r="Q84" s="1"/>
  <c r="AC83"/>
  <c r="V236"/>
  <c r="W236" s="1"/>
  <c r="X236" s="1"/>
  <c r="L123"/>
  <c r="J124" s="1"/>
  <c r="F97" i="4"/>
  <c r="E97"/>
  <c r="D84" i="6"/>
  <c r="D97" i="4"/>
  <c r="J97"/>
  <c r="A236"/>
  <c r="A569"/>
  <c r="A569" i="1"/>
  <c r="A236"/>
  <c r="B129"/>
  <c r="F128"/>
  <c r="E482" i="4" l="1"/>
  <c r="D482"/>
  <c r="F482"/>
  <c r="AD83" i="6"/>
  <c r="V237"/>
  <c r="W237" s="1"/>
  <c r="X237" s="1"/>
  <c r="K124"/>
  <c r="AF88"/>
  <c r="C97" i="4"/>
  <c r="B98" s="1"/>
  <c r="E98" s="1"/>
  <c r="C129" i="1"/>
  <c r="L129" s="1"/>
  <c r="E129"/>
  <c r="E84" i="6"/>
  <c r="L97" i="4"/>
  <c r="A570"/>
  <c r="A237"/>
  <c r="A570" i="1"/>
  <c r="A237"/>
  <c r="D129"/>
  <c r="C482" i="4" l="1"/>
  <c r="B483" s="1"/>
  <c r="AB84" i="6"/>
  <c r="V238"/>
  <c r="W238" s="1"/>
  <c r="X238" s="1"/>
  <c r="L124"/>
  <c r="J125" s="1"/>
  <c r="F84"/>
  <c r="D98" i="4"/>
  <c r="J98"/>
  <c r="F98"/>
  <c r="A571"/>
  <c r="A238"/>
  <c r="A571" i="1"/>
  <c r="A238"/>
  <c r="B130"/>
  <c r="F129"/>
  <c r="D483" i="4" l="1"/>
  <c r="E483"/>
  <c r="F483"/>
  <c r="R84" i="6"/>
  <c r="P85" s="1"/>
  <c r="Q85" s="1"/>
  <c r="AC84"/>
  <c r="V239"/>
  <c r="W239" s="1"/>
  <c r="X239" s="1"/>
  <c r="K125"/>
  <c r="C130" i="1"/>
  <c r="L130" s="1"/>
  <c r="E130"/>
  <c r="D85" i="6"/>
  <c r="C98" i="4"/>
  <c r="A239"/>
  <c r="A572"/>
  <c r="A572" i="1"/>
  <c r="A239"/>
  <c r="D130"/>
  <c r="C483" i="4" l="1"/>
  <c r="B484" s="1"/>
  <c r="AD84" i="6"/>
  <c r="V240"/>
  <c r="W240" s="1"/>
  <c r="X240" s="1"/>
  <c r="L125"/>
  <c r="J126" s="1"/>
  <c r="AF89"/>
  <c r="E85"/>
  <c r="L98" i="4"/>
  <c r="B99"/>
  <c r="E99" s="1"/>
  <c r="A573"/>
  <c r="A240"/>
  <c r="A573" i="1"/>
  <c r="A240"/>
  <c r="B131"/>
  <c r="F130"/>
  <c r="D484" i="4" l="1"/>
  <c r="E484"/>
  <c r="F484"/>
  <c r="AB85" i="6"/>
  <c r="V241"/>
  <c r="W241" s="1"/>
  <c r="X241" s="1"/>
  <c r="K126"/>
  <c r="L126" s="1"/>
  <c r="J127" s="1"/>
  <c r="F85"/>
  <c r="C131" i="1"/>
  <c r="L131" s="1"/>
  <c r="E131"/>
  <c r="F99" i="4"/>
  <c r="D99"/>
  <c r="J99"/>
  <c r="A574"/>
  <c r="A241"/>
  <c r="A574" i="1"/>
  <c r="A241"/>
  <c r="D131"/>
  <c r="C484" i="4" l="1"/>
  <c r="B485" s="1"/>
  <c r="R85" i="6"/>
  <c r="P86" s="1"/>
  <c r="Q86" s="1"/>
  <c r="AC85"/>
  <c r="V242"/>
  <c r="W242" s="1"/>
  <c r="X242" s="1"/>
  <c r="K127"/>
  <c r="D86"/>
  <c r="C99" i="4"/>
  <c r="A575"/>
  <c r="A242"/>
  <c r="A575" i="1"/>
  <c r="A242"/>
  <c r="B132"/>
  <c r="F131"/>
  <c r="D485" i="4" l="1"/>
  <c r="E485"/>
  <c r="F485"/>
  <c r="AD85" i="6"/>
  <c r="V243"/>
  <c r="W243" s="1"/>
  <c r="X243" s="1"/>
  <c r="L127"/>
  <c r="J128" s="1"/>
  <c r="AF90"/>
  <c r="C132" i="1"/>
  <c r="L132" s="1"/>
  <c r="E132"/>
  <c r="E86" i="6"/>
  <c r="B100" i="4"/>
  <c r="E100" s="1"/>
  <c r="L99"/>
  <c r="A576"/>
  <c r="A243"/>
  <c r="A576" i="1"/>
  <c r="A243"/>
  <c r="D132"/>
  <c r="C485" i="4" l="1"/>
  <c r="B486" s="1"/>
  <c r="AB86" i="6"/>
  <c r="V244"/>
  <c r="W244" s="1"/>
  <c r="X244" s="1"/>
  <c r="K128"/>
  <c r="F86"/>
  <c r="F100" i="4"/>
  <c r="J100"/>
  <c r="D100"/>
  <c r="A577"/>
  <c r="A244"/>
  <c r="A577" i="1"/>
  <c r="A244"/>
  <c r="B133"/>
  <c r="F132"/>
  <c r="F486" i="4" l="1"/>
  <c r="E486"/>
  <c r="C486" s="1"/>
  <c r="B487" s="1"/>
  <c r="D486"/>
  <c r="R86" i="6"/>
  <c r="P87" s="1"/>
  <c r="Q87" s="1"/>
  <c r="AC86"/>
  <c r="V245"/>
  <c r="W245" s="1"/>
  <c r="X245" s="1"/>
  <c r="L128"/>
  <c r="J129" s="1"/>
  <c r="C133" i="1"/>
  <c r="L133" s="1"/>
  <c r="E133"/>
  <c r="D87" i="6"/>
  <c r="C100" i="4"/>
  <c r="A245"/>
  <c r="A578"/>
  <c r="A578" i="1"/>
  <c r="A245"/>
  <c r="D133"/>
  <c r="F487" i="4" l="1"/>
  <c r="E487"/>
  <c r="D487"/>
  <c r="AD86" i="6"/>
  <c r="V246"/>
  <c r="W246" s="1"/>
  <c r="X246" s="1"/>
  <c r="K129"/>
  <c r="AF91"/>
  <c r="E87"/>
  <c r="B101" i="4"/>
  <c r="E101" s="1"/>
  <c r="L100"/>
  <c r="A579"/>
  <c r="A246"/>
  <c r="A579" i="1"/>
  <c r="A246"/>
  <c r="B134"/>
  <c r="F133"/>
  <c r="C487" i="4" l="1"/>
  <c r="B488" s="1"/>
  <c r="AB87" i="6"/>
  <c r="V247"/>
  <c r="W247" s="1"/>
  <c r="X247" s="1"/>
  <c r="L129"/>
  <c r="J130" s="1"/>
  <c r="F87"/>
  <c r="C134" i="1"/>
  <c r="L134" s="1"/>
  <c r="E134"/>
  <c r="D101" i="4"/>
  <c r="F101"/>
  <c r="J101"/>
  <c r="A580"/>
  <c r="A247"/>
  <c r="A580" i="1"/>
  <c r="A247"/>
  <c r="D134"/>
  <c r="E488" i="4" l="1"/>
  <c r="D488"/>
  <c r="F488"/>
  <c r="R87" i="6"/>
  <c r="P88" s="1"/>
  <c r="Q88" s="1"/>
  <c r="AC87"/>
  <c r="V248"/>
  <c r="W248" s="1"/>
  <c r="X248" s="1"/>
  <c r="K130"/>
  <c r="D88"/>
  <c r="C101" i="4"/>
  <c r="L101" s="1"/>
  <c r="A581"/>
  <c r="A248"/>
  <c r="A581" i="1"/>
  <c r="A248"/>
  <c r="B135"/>
  <c r="F134"/>
  <c r="C488" i="4" l="1"/>
  <c r="B489" s="1"/>
  <c r="AD87" i="6"/>
  <c r="V249"/>
  <c r="W249" s="1"/>
  <c r="X249" s="1"/>
  <c r="L130"/>
  <c r="J131" s="1"/>
  <c r="AF92"/>
  <c r="C135" i="1"/>
  <c r="L135" s="1"/>
  <c r="E135"/>
  <c r="E88" i="6"/>
  <c r="B102" i="4"/>
  <c r="E102" s="1"/>
  <c r="A582"/>
  <c r="A249"/>
  <c r="A582" i="1"/>
  <c r="A249"/>
  <c r="D135"/>
  <c r="D489" i="4" l="1"/>
  <c r="E489"/>
  <c r="F489"/>
  <c r="AB88" i="6"/>
  <c r="V250"/>
  <c r="W250" s="1"/>
  <c r="X250" s="1"/>
  <c r="K131"/>
  <c r="F88"/>
  <c r="J102" i="4"/>
  <c r="D102"/>
  <c r="F102"/>
  <c r="A250"/>
  <c r="A583"/>
  <c r="A583" i="1"/>
  <c r="A250"/>
  <c r="B136"/>
  <c r="F135"/>
  <c r="C489" i="4" l="1"/>
  <c r="B490" s="1"/>
  <c r="R88" i="6"/>
  <c r="P89" s="1"/>
  <c r="Q89" s="1"/>
  <c r="AC88"/>
  <c r="V251"/>
  <c r="W251" s="1"/>
  <c r="X251" s="1"/>
  <c r="L131"/>
  <c r="J132" s="1"/>
  <c r="C136" i="1"/>
  <c r="L136" s="1"/>
  <c r="E136"/>
  <c r="D89" i="6"/>
  <c r="C102" i="4"/>
  <c r="B103" s="1"/>
  <c r="E103" s="1"/>
  <c r="A251"/>
  <c r="A584"/>
  <c r="A584" i="1"/>
  <c r="A251"/>
  <c r="B137"/>
  <c r="D136"/>
  <c r="D490" i="4" l="1"/>
  <c r="F490"/>
  <c r="C490" s="1"/>
  <c r="B491" s="1"/>
  <c r="E490"/>
  <c r="AD88" i="6"/>
  <c r="V252"/>
  <c r="W252" s="1"/>
  <c r="X252" s="1"/>
  <c r="K132"/>
  <c r="AF93"/>
  <c r="C137" i="1"/>
  <c r="L137" s="1"/>
  <c r="E137"/>
  <c r="E89" i="6"/>
  <c r="L102" i="4"/>
  <c r="D103"/>
  <c r="F103"/>
  <c r="J103"/>
  <c r="A585"/>
  <c r="A252"/>
  <c r="A585" i="1"/>
  <c r="A252"/>
  <c r="D137"/>
  <c r="F136"/>
  <c r="F491" i="4" l="1"/>
  <c r="D491"/>
  <c r="E491"/>
  <c r="AB89" i="6"/>
  <c r="V253"/>
  <c r="W253" s="1"/>
  <c r="X253" s="1"/>
  <c r="L132"/>
  <c r="J133" s="1"/>
  <c r="F89"/>
  <c r="C103" i="4"/>
  <c r="L103" s="1"/>
  <c r="A586"/>
  <c r="A253"/>
  <c r="A586" i="1"/>
  <c r="A253"/>
  <c r="B138"/>
  <c r="F137"/>
  <c r="C491" i="4" l="1"/>
  <c r="B492" s="1"/>
  <c r="D492" s="1"/>
  <c r="R89" i="6"/>
  <c r="P90" s="1"/>
  <c r="Q90" s="1"/>
  <c r="AC89"/>
  <c r="V254"/>
  <c r="W254" s="1"/>
  <c r="X254" s="1"/>
  <c r="K133"/>
  <c r="C138" i="1"/>
  <c r="L138" s="1"/>
  <c r="E138"/>
  <c r="B104" i="4"/>
  <c r="D90" i="6"/>
  <c r="A254" i="4"/>
  <c r="A587"/>
  <c r="A587" i="1"/>
  <c r="A254"/>
  <c r="D138"/>
  <c r="E492" i="4" l="1"/>
  <c r="F492"/>
  <c r="C492" s="1"/>
  <c r="B493" s="1"/>
  <c r="F493" s="1"/>
  <c r="AD89" i="6"/>
  <c r="V255"/>
  <c r="W255" s="1"/>
  <c r="X255" s="1"/>
  <c r="L133"/>
  <c r="J134" s="1"/>
  <c r="AF94"/>
  <c r="J104" i="4"/>
  <c r="E104"/>
  <c r="F104"/>
  <c r="D104"/>
  <c r="E90" i="6"/>
  <c r="A588" i="4"/>
  <c r="A255"/>
  <c r="A588" i="1"/>
  <c r="A255"/>
  <c r="B139"/>
  <c r="F138"/>
  <c r="D493" i="4" l="1"/>
  <c r="E493"/>
  <c r="C493" s="1"/>
  <c r="B494" s="1"/>
  <c r="AB90" i="6"/>
  <c r="V256"/>
  <c r="W256" s="1"/>
  <c r="X256" s="1"/>
  <c r="K134"/>
  <c r="F90"/>
  <c r="C139" i="1"/>
  <c r="L139" s="1"/>
  <c r="E139"/>
  <c r="C104" i="4"/>
  <c r="L104" s="1"/>
  <c r="A256"/>
  <c r="A589"/>
  <c r="A589" i="1"/>
  <c r="A256"/>
  <c r="D139"/>
  <c r="E494" i="4" l="1"/>
  <c r="D494"/>
  <c r="F494"/>
  <c r="R90" i="6"/>
  <c r="P91" s="1"/>
  <c r="Q91" s="1"/>
  <c r="AC90"/>
  <c r="V257"/>
  <c r="W257" s="1"/>
  <c r="X257" s="1"/>
  <c r="L134"/>
  <c r="J135" s="1"/>
  <c r="B105" i="4"/>
  <c r="D91" i="6"/>
  <c r="A257" i="4"/>
  <c r="A590"/>
  <c r="A590" i="1"/>
  <c r="A257"/>
  <c r="B140"/>
  <c r="F139"/>
  <c r="C494" i="4" l="1"/>
  <c r="B495" s="1"/>
  <c r="AD90" i="6"/>
  <c r="V258"/>
  <c r="W258" s="1"/>
  <c r="X258" s="1"/>
  <c r="K135"/>
  <c r="AF95"/>
  <c r="C140" i="1"/>
  <c r="L140" s="1"/>
  <c r="E140"/>
  <c r="D105" i="4"/>
  <c r="E105"/>
  <c r="J105"/>
  <c r="F105"/>
  <c r="E91" i="6"/>
  <c r="A258" i="4"/>
  <c r="A591"/>
  <c r="A591" i="1"/>
  <c r="A258"/>
  <c r="D140"/>
  <c r="D495" i="4" l="1"/>
  <c r="E495"/>
  <c r="F495"/>
  <c r="AB91" i="6"/>
  <c r="V259"/>
  <c r="W259" s="1"/>
  <c r="X259" s="1"/>
  <c r="L135"/>
  <c r="J136" s="1"/>
  <c r="F91"/>
  <c r="C105" i="4"/>
  <c r="L105" s="1"/>
  <c r="A592"/>
  <c r="A259"/>
  <c r="A592" i="1"/>
  <c r="A259"/>
  <c r="B141"/>
  <c r="F140"/>
  <c r="C495" i="4" l="1"/>
  <c r="B496" s="1"/>
  <c r="B106"/>
  <c r="E106" s="1"/>
  <c r="R91" i="6"/>
  <c r="P92" s="1"/>
  <c r="Q92" s="1"/>
  <c r="AC91"/>
  <c r="V260"/>
  <c r="W260" s="1"/>
  <c r="X260" s="1"/>
  <c r="K136"/>
  <c r="C141" i="1"/>
  <c r="L141" s="1"/>
  <c r="E141"/>
  <c r="D92" i="6"/>
  <c r="A593" i="4"/>
  <c r="A260"/>
  <c r="A593" i="1"/>
  <c r="A260"/>
  <c r="D141"/>
  <c r="D496" i="4" l="1"/>
  <c r="E496"/>
  <c r="F496"/>
  <c r="J106"/>
  <c r="F106"/>
  <c r="D106"/>
  <c r="AD91" i="6"/>
  <c r="V261"/>
  <c r="W261" s="1"/>
  <c r="X261" s="1"/>
  <c r="L136"/>
  <c r="J137" s="1"/>
  <c r="AF96"/>
  <c r="E92"/>
  <c r="A594" i="4"/>
  <c r="A261"/>
  <c r="A594" i="1"/>
  <c r="A261"/>
  <c r="B142"/>
  <c r="F141"/>
  <c r="C496" i="4" l="1"/>
  <c r="B497" s="1"/>
  <c r="C106"/>
  <c r="B107" s="1"/>
  <c r="E107" s="1"/>
  <c r="AB92" i="6"/>
  <c r="V262"/>
  <c r="W262" s="1"/>
  <c r="X262" s="1"/>
  <c r="K137"/>
  <c r="F92"/>
  <c r="C142" i="1"/>
  <c r="L142" s="1"/>
  <c r="E142"/>
  <c r="J107" i="4"/>
  <c r="A262"/>
  <c r="A595"/>
  <c r="A595" i="1"/>
  <c r="A262"/>
  <c r="D142"/>
  <c r="F497" i="4" l="1"/>
  <c r="E497"/>
  <c r="D497"/>
  <c r="L106"/>
  <c r="F107"/>
  <c r="C107" s="1"/>
  <c r="L107" s="1"/>
  <c r="D107"/>
  <c r="R92" i="6"/>
  <c r="P93" s="1"/>
  <c r="Q93" s="1"/>
  <c r="AC92"/>
  <c r="V263"/>
  <c r="W263" s="1"/>
  <c r="X263" s="1"/>
  <c r="L137"/>
  <c r="J138" s="1"/>
  <c r="D93"/>
  <c r="A263" i="4"/>
  <c r="A596"/>
  <c r="A596" i="1"/>
  <c r="A263"/>
  <c r="B143"/>
  <c r="F142"/>
  <c r="C497" i="4" l="1"/>
  <c r="B498" s="1"/>
  <c r="F498" s="1"/>
  <c r="AD92" i="6"/>
  <c r="V264"/>
  <c r="W264" s="1"/>
  <c r="X264" s="1"/>
  <c r="K138"/>
  <c r="L138" s="1"/>
  <c r="J139" s="1"/>
  <c r="AF97"/>
  <c r="B108" i="4"/>
  <c r="E108" s="1"/>
  <c r="C143" i="1"/>
  <c r="L143" s="1"/>
  <c r="E143"/>
  <c r="E93" i="6"/>
  <c r="A597" i="4"/>
  <c r="A264"/>
  <c r="A597" i="1"/>
  <c r="A264"/>
  <c r="D143"/>
  <c r="D498" i="4" l="1"/>
  <c r="E498"/>
  <c r="C498" s="1"/>
  <c r="B499" s="1"/>
  <c r="AB93" i="6"/>
  <c r="V265"/>
  <c r="W265" s="1"/>
  <c r="X265" s="1"/>
  <c r="K139"/>
  <c r="F93"/>
  <c r="D108" i="4"/>
  <c r="J108"/>
  <c r="F108"/>
  <c r="A598"/>
  <c r="A265"/>
  <c r="A598" i="1"/>
  <c r="A265"/>
  <c r="B144"/>
  <c r="F143"/>
  <c r="D499" i="4" l="1"/>
  <c r="E499"/>
  <c r="F499"/>
  <c r="R93" i="6"/>
  <c r="P94" s="1"/>
  <c r="Q94" s="1"/>
  <c r="AC93"/>
  <c r="V266"/>
  <c r="W266" s="1"/>
  <c r="X266" s="1"/>
  <c r="L139"/>
  <c r="J140" s="1"/>
  <c r="C108" i="4"/>
  <c r="B109" s="1"/>
  <c r="E109" s="1"/>
  <c r="C144" i="1"/>
  <c r="L144" s="1"/>
  <c r="E144"/>
  <c r="D94" i="6"/>
  <c r="A266" i="4"/>
  <c r="A599"/>
  <c r="A599" i="1"/>
  <c r="A266"/>
  <c r="D144"/>
  <c r="C499" i="4" l="1"/>
  <c r="B500" s="1"/>
  <c r="L108"/>
  <c r="AD93" i="6"/>
  <c r="V267"/>
  <c r="W267" s="1"/>
  <c r="X267" s="1"/>
  <c r="K140"/>
  <c r="AF98"/>
  <c r="E94"/>
  <c r="J109" i="4"/>
  <c r="F109"/>
  <c r="D109"/>
  <c r="A267"/>
  <c r="A600"/>
  <c r="A600" i="1"/>
  <c r="A267"/>
  <c r="B145"/>
  <c r="F144"/>
  <c r="E500" i="4" l="1"/>
  <c r="F500"/>
  <c r="C500" s="1"/>
  <c r="B501" s="1"/>
  <c r="D500"/>
  <c r="AB94" i="6"/>
  <c r="V268"/>
  <c r="W268" s="1"/>
  <c r="X268" s="1"/>
  <c r="L140"/>
  <c r="J141" s="1"/>
  <c r="F94"/>
  <c r="C145" i="1"/>
  <c r="L145" s="1"/>
  <c r="E145"/>
  <c r="C109" i="4"/>
  <c r="L109" s="1"/>
  <c r="A268"/>
  <c r="A601"/>
  <c r="A601" i="1"/>
  <c r="A268"/>
  <c r="D145"/>
  <c r="D501" i="4" l="1"/>
  <c r="E501"/>
  <c r="F501"/>
  <c r="R94" i="6"/>
  <c r="P95" s="1"/>
  <c r="Q95" s="1"/>
  <c r="AC94"/>
  <c r="V269"/>
  <c r="W269" s="1"/>
  <c r="X269" s="1"/>
  <c r="K141"/>
  <c r="D95"/>
  <c r="B110" i="4"/>
  <c r="A269"/>
  <c r="A602"/>
  <c r="A602" i="1"/>
  <c r="A269"/>
  <c r="B146"/>
  <c r="F145"/>
  <c r="C501" i="4" l="1"/>
  <c r="B502" s="1"/>
  <c r="AD94" i="6"/>
  <c r="V270"/>
  <c r="W270" s="1"/>
  <c r="X270" s="1"/>
  <c r="L141"/>
  <c r="J142" s="1"/>
  <c r="AF99"/>
  <c r="C146" i="1"/>
  <c r="L146" s="1"/>
  <c r="E146"/>
  <c r="D110" i="4"/>
  <c r="E110"/>
  <c r="E95" i="6"/>
  <c r="F110" i="4"/>
  <c r="J110"/>
  <c r="A270"/>
  <c r="A603"/>
  <c r="A603" i="1"/>
  <c r="A270"/>
  <c r="D146"/>
  <c r="F502" i="4" l="1"/>
  <c r="E502"/>
  <c r="C502" s="1"/>
  <c r="B503" s="1"/>
  <c r="D502"/>
  <c r="AB95" i="6"/>
  <c r="V271"/>
  <c r="W271" s="1"/>
  <c r="X271" s="1"/>
  <c r="K142"/>
  <c r="F95"/>
  <c r="C110" i="4"/>
  <c r="B111" s="1"/>
  <c r="A604"/>
  <c r="A271"/>
  <c r="A604" i="1"/>
  <c r="A271"/>
  <c r="B147"/>
  <c r="F146"/>
  <c r="E503" i="4" l="1"/>
  <c r="F503"/>
  <c r="C503" s="1"/>
  <c r="B504" s="1"/>
  <c r="D503"/>
  <c r="AC95" i="6"/>
  <c r="R95"/>
  <c r="P96" s="1"/>
  <c r="Q96" s="1"/>
  <c r="V272"/>
  <c r="W272" s="1"/>
  <c r="X272" s="1"/>
  <c r="L142"/>
  <c r="J143" s="1"/>
  <c r="C147" i="1"/>
  <c r="L147" s="1"/>
  <c r="E147"/>
  <c r="J111" i="4"/>
  <c r="E111"/>
  <c r="D96" i="6"/>
  <c r="L110" i="4"/>
  <c r="F111"/>
  <c r="D111"/>
  <c r="A605"/>
  <c r="A272"/>
  <c r="A605" i="1"/>
  <c r="A272"/>
  <c r="D147"/>
  <c r="D504" i="4" l="1"/>
  <c r="E504"/>
  <c r="F504"/>
  <c r="AD95" i="6"/>
  <c r="V273"/>
  <c r="W273" s="1"/>
  <c r="X273" s="1"/>
  <c r="K143"/>
  <c r="AF100"/>
  <c r="E96"/>
  <c r="C111" i="4"/>
  <c r="L111" s="1"/>
  <c r="A273"/>
  <c r="A606"/>
  <c r="A606" i="1"/>
  <c r="A273"/>
  <c r="B148"/>
  <c r="F147"/>
  <c r="C504" i="4" l="1"/>
  <c r="B505" s="1"/>
  <c r="AB96" i="6"/>
  <c r="V274"/>
  <c r="W274" s="1"/>
  <c r="X274" s="1"/>
  <c r="L143"/>
  <c r="J144" s="1"/>
  <c r="F96"/>
  <c r="C148" i="1"/>
  <c r="L148" s="1"/>
  <c r="E148"/>
  <c r="B112" i="4"/>
  <c r="A274"/>
  <c r="A607"/>
  <c r="A607" i="1"/>
  <c r="A274"/>
  <c r="D148"/>
  <c r="D505" i="4" l="1"/>
  <c r="F505"/>
  <c r="C505" s="1"/>
  <c r="B506" s="1"/>
  <c r="E505"/>
  <c r="AC96" i="6"/>
  <c r="R96"/>
  <c r="P97" s="1"/>
  <c r="Q97" s="1"/>
  <c r="V275"/>
  <c r="W275" s="1"/>
  <c r="X275" s="1"/>
  <c r="K144"/>
  <c r="F112" i="4"/>
  <c r="E112"/>
  <c r="D97" i="6"/>
  <c r="J112" i="4"/>
  <c r="D112"/>
  <c r="A275"/>
  <c r="A608"/>
  <c r="A608" i="1"/>
  <c r="A275"/>
  <c r="B149"/>
  <c r="F148"/>
  <c r="F506" i="4" l="1"/>
  <c r="D506"/>
  <c r="E506"/>
  <c r="AD96" i="6"/>
  <c r="V276"/>
  <c r="W276" s="1"/>
  <c r="X276" s="1"/>
  <c r="L144"/>
  <c r="J145" s="1"/>
  <c r="AF101"/>
  <c r="C112" i="4"/>
  <c r="L112" s="1"/>
  <c r="C149" i="1"/>
  <c r="L149" s="1"/>
  <c r="E149"/>
  <c r="E97" i="6"/>
  <c r="A609" i="4"/>
  <c r="A276"/>
  <c r="A609" i="1"/>
  <c r="A276"/>
  <c r="D149"/>
  <c r="C506" i="4" l="1"/>
  <c r="B507" s="1"/>
  <c r="B113"/>
  <c r="E113" s="1"/>
  <c r="AB97" i="6"/>
  <c r="V277"/>
  <c r="W277" s="1"/>
  <c r="X277" s="1"/>
  <c r="K145"/>
  <c r="F97"/>
  <c r="A277" i="4"/>
  <c r="A610"/>
  <c r="A610" i="1"/>
  <c r="A277"/>
  <c r="B150"/>
  <c r="F149"/>
  <c r="F507" i="4" l="1"/>
  <c r="E507"/>
  <c r="C507" s="1"/>
  <c r="B508" s="1"/>
  <c r="D507"/>
  <c r="D113"/>
  <c r="J113"/>
  <c r="F113"/>
  <c r="C113" s="1"/>
  <c r="L113" s="1"/>
  <c r="R97" i="6"/>
  <c r="P98" s="1"/>
  <c r="Q98" s="1"/>
  <c r="AC97"/>
  <c r="V278"/>
  <c r="W278" s="1"/>
  <c r="X278" s="1"/>
  <c r="L145"/>
  <c r="J146" s="1"/>
  <c r="C150" i="1"/>
  <c r="L150" s="1"/>
  <c r="E150"/>
  <c r="D98" i="6"/>
  <c r="A278" i="4"/>
  <c r="A611"/>
  <c r="A611" i="1"/>
  <c r="A278"/>
  <c r="D150"/>
  <c r="F508" i="4" l="1"/>
  <c r="E508"/>
  <c r="D508"/>
  <c r="AD97" i="6"/>
  <c r="V279"/>
  <c r="W279" s="1"/>
  <c r="X279" s="1"/>
  <c r="K146"/>
  <c r="AF102"/>
  <c r="B114" i="4"/>
  <c r="E98" i="6"/>
  <c r="A279" i="4"/>
  <c r="A612"/>
  <c r="A612" i="1"/>
  <c r="A279"/>
  <c r="B151"/>
  <c r="F150"/>
  <c r="C508" i="4" l="1"/>
  <c r="B509" s="1"/>
  <c r="AB98" i="6"/>
  <c r="V280"/>
  <c r="W280" s="1"/>
  <c r="X280" s="1"/>
  <c r="L146"/>
  <c r="J147" s="1"/>
  <c r="F98"/>
  <c r="C151" i="1"/>
  <c r="L151" s="1"/>
  <c r="E151"/>
  <c r="J114" i="4"/>
  <c r="E114"/>
  <c r="F114"/>
  <c r="D114"/>
  <c r="A280"/>
  <c r="A613"/>
  <c r="A613" i="1"/>
  <c r="A280"/>
  <c r="D151"/>
  <c r="D509" i="4" l="1"/>
  <c r="E509"/>
  <c r="F509"/>
  <c r="R98" i="6"/>
  <c r="P99" s="1"/>
  <c r="Q99" s="1"/>
  <c r="AC98"/>
  <c r="V281"/>
  <c r="W281" s="1"/>
  <c r="X281" s="1"/>
  <c r="K147"/>
  <c r="C114" i="4"/>
  <c r="L114" s="1"/>
  <c r="D99" i="6"/>
  <c r="A614" i="4"/>
  <c r="A281"/>
  <c r="A614" i="1"/>
  <c r="A281"/>
  <c r="B152"/>
  <c r="F151"/>
  <c r="C509" i="4" l="1"/>
  <c r="B510" s="1"/>
  <c r="AD98" i="6"/>
  <c r="V282"/>
  <c r="W282" s="1"/>
  <c r="X282" s="1"/>
  <c r="L147"/>
  <c r="J148" s="1"/>
  <c r="AF103"/>
  <c r="B115" i="4"/>
  <c r="E115" s="1"/>
  <c r="C152" i="1"/>
  <c r="L152" s="1"/>
  <c r="E152"/>
  <c r="E99" i="6"/>
  <c r="A282" i="4"/>
  <c r="A615"/>
  <c r="A615" i="1"/>
  <c r="A282"/>
  <c r="D152"/>
  <c r="D510" i="4" l="1"/>
  <c r="F510"/>
  <c r="C510" s="1"/>
  <c r="B511" s="1"/>
  <c r="E510"/>
  <c r="AB99" i="6"/>
  <c r="V283"/>
  <c r="W283" s="1"/>
  <c r="X283" s="1"/>
  <c r="K148"/>
  <c r="F99"/>
  <c r="F115" i="4"/>
  <c r="J115"/>
  <c r="D115"/>
  <c r="A616"/>
  <c r="A283"/>
  <c r="A616" i="1"/>
  <c r="A283"/>
  <c r="B153"/>
  <c r="F152"/>
  <c r="E511" i="4" l="1"/>
  <c r="D511"/>
  <c r="F511"/>
  <c r="C115"/>
  <c r="B116" s="1"/>
  <c r="E116" s="1"/>
  <c r="R99" i="6"/>
  <c r="P100" s="1"/>
  <c r="Q100" s="1"/>
  <c r="AC99"/>
  <c r="V284"/>
  <c r="W284" s="1"/>
  <c r="X284" s="1"/>
  <c r="L148"/>
  <c r="J149" s="1"/>
  <c r="C153" i="1"/>
  <c r="L153" s="1"/>
  <c r="E153"/>
  <c r="D100" i="6"/>
  <c r="L115" i="4"/>
  <c r="A284"/>
  <c r="A617"/>
  <c r="A617" i="1"/>
  <c r="A284"/>
  <c r="D153"/>
  <c r="C511" i="4" l="1"/>
  <c r="B512" s="1"/>
  <c r="AD99" i="6"/>
  <c r="V285"/>
  <c r="W285" s="1"/>
  <c r="X285" s="1"/>
  <c r="K149"/>
  <c r="AF104"/>
  <c r="E100"/>
  <c r="D116" i="4"/>
  <c r="F116"/>
  <c r="J116"/>
  <c r="A285"/>
  <c r="A618"/>
  <c r="A618" i="1"/>
  <c r="A285"/>
  <c r="B154"/>
  <c r="F153"/>
  <c r="E512" i="4" l="1"/>
  <c r="F512"/>
  <c r="D512"/>
  <c r="AB100" i="6"/>
  <c r="V286"/>
  <c r="W286" s="1"/>
  <c r="X286" s="1"/>
  <c r="L149"/>
  <c r="J150" s="1"/>
  <c r="F100"/>
  <c r="C154" i="1"/>
  <c r="L154" s="1"/>
  <c r="E154"/>
  <c r="C116" i="4"/>
  <c r="A619"/>
  <c r="A286"/>
  <c r="A619" i="1"/>
  <c r="A286"/>
  <c r="D154"/>
  <c r="C512" i="4" l="1"/>
  <c r="B513" s="1"/>
  <c r="E513" s="1"/>
  <c r="R100" i="6"/>
  <c r="P101" s="1"/>
  <c r="Q101" s="1"/>
  <c r="AC100"/>
  <c r="V287"/>
  <c r="W287" s="1"/>
  <c r="X287" s="1"/>
  <c r="K150"/>
  <c r="D101"/>
  <c r="B117" i="4"/>
  <c r="E117" s="1"/>
  <c r="L116"/>
  <c r="A287"/>
  <c r="A620"/>
  <c r="A620" i="1"/>
  <c r="A287"/>
  <c r="B155"/>
  <c r="F154"/>
  <c r="D513" i="4" l="1"/>
  <c r="F513"/>
  <c r="C513" s="1"/>
  <c r="B514" s="1"/>
  <c r="E514" s="1"/>
  <c r="AD100" i="6"/>
  <c r="V288"/>
  <c r="W288" s="1"/>
  <c r="X288" s="1"/>
  <c r="L150"/>
  <c r="J151" s="1"/>
  <c r="AF105"/>
  <c r="C155" i="1"/>
  <c r="L155" s="1"/>
  <c r="E155"/>
  <c r="E101" i="6"/>
  <c r="D117" i="4"/>
  <c r="J117"/>
  <c r="F117"/>
  <c r="A288"/>
  <c r="A621"/>
  <c r="A621" i="1"/>
  <c r="A288"/>
  <c r="D155"/>
  <c r="F514" i="4" l="1"/>
  <c r="C514" s="1"/>
  <c r="B515" s="1"/>
  <c r="D514"/>
  <c r="AB101" i="6"/>
  <c r="V289"/>
  <c r="W289" s="1"/>
  <c r="X289" s="1"/>
  <c r="K151"/>
  <c r="F101"/>
  <c r="C117" i="4"/>
  <c r="A289"/>
  <c r="A622"/>
  <c r="A622" i="1"/>
  <c r="A289"/>
  <c r="B156"/>
  <c r="F155"/>
  <c r="E515" i="4" l="1"/>
  <c r="D515"/>
  <c r="F515"/>
  <c r="R101" i="6"/>
  <c r="P102" s="1"/>
  <c r="Q102" s="1"/>
  <c r="AC101"/>
  <c r="V290"/>
  <c r="W290" s="1"/>
  <c r="X290" s="1"/>
  <c r="L151"/>
  <c r="J152" s="1"/>
  <c r="C156" i="1"/>
  <c r="L156" s="1"/>
  <c r="E156"/>
  <c r="D102" i="6"/>
  <c r="L117" i="4"/>
  <c r="B118"/>
  <c r="E118" s="1"/>
  <c r="A290"/>
  <c r="A623"/>
  <c r="A623" i="1"/>
  <c r="A290"/>
  <c r="D156"/>
  <c r="C515" i="4" l="1"/>
  <c r="B516" s="1"/>
  <c r="AD101" i="6"/>
  <c r="V291"/>
  <c r="W291" s="1"/>
  <c r="X291" s="1"/>
  <c r="K152"/>
  <c r="AF106"/>
  <c r="E102"/>
  <c r="J118" i="4"/>
  <c r="F118"/>
  <c r="D118"/>
  <c r="A291"/>
  <c r="A624"/>
  <c r="A624" i="1"/>
  <c r="A291"/>
  <c r="B157"/>
  <c r="F156"/>
  <c r="E516" i="4" l="1"/>
  <c r="D516"/>
  <c r="F516"/>
  <c r="AB102" i="6"/>
  <c r="V292"/>
  <c r="W292" s="1"/>
  <c r="X292" s="1"/>
  <c r="L152"/>
  <c r="J153" s="1"/>
  <c r="F102"/>
  <c r="C157" i="1"/>
  <c r="L157" s="1"/>
  <c r="E157"/>
  <c r="C118" i="4"/>
  <c r="A292"/>
  <c r="A625"/>
  <c r="A625" i="1"/>
  <c r="A292"/>
  <c r="D157"/>
  <c r="C516" i="4" l="1"/>
  <c r="B517" s="1"/>
  <c r="R102" i="6"/>
  <c r="P103" s="1"/>
  <c r="Q103" s="1"/>
  <c r="AC102"/>
  <c r="V293"/>
  <c r="W293" s="1"/>
  <c r="X293" s="1"/>
  <c r="K153"/>
  <c r="D103"/>
  <c r="L118" i="4"/>
  <c r="B119"/>
  <c r="E119" s="1"/>
  <c r="A626"/>
  <c r="A293"/>
  <c r="A626" i="1"/>
  <c r="A293"/>
  <c r="B158"/>
  <c r="F157"/>
  <c r="F517" i="4" l="1"/>
  <c r="D517"/>
  <c r="E517"/>
  <c r="AD102" i="6"/>
  <c r="V294"/>
  <c r="W294" s="1"/>
  <c r="X294" s="1"/>
  <c r="L153"/>
  <c r="J154" s="1"/>
  <c r="AF107"/>
  <c r="C158" i="1"/>
  <c r="L158" s="1"/>
  <c r="E158"/>
  <c r="E103" i="6"/>
  <c r="J119" i="4"/>
  <c r="D119"/>
  <c r="F119"/>
  <c r="A627"/>
  <c r="A294"/>
  <c r="A627" i="1"/>
  <c r="A294"/>
  <c r="D158"/>
  <c r="C517" i="4" l="1"/>
  <c r="B518" s="1"/>
  <c r="AB103" i="6"/>
  <c r="V295"/>
  <c r="W295" s="1"/>
  <c r="X295" s="1"/>
  <c r="K154"/>
  <c r="F103"/>
  <c r="C119" i="4"/>
  <c r="L119" s="1"/>
  <c r="A295"/>
  <c r="A628"/>
  <c r="A628" i="1"/>
  <c r="A295"/>
  <c r="B159"/>
  <c r="F158"/>
  <c r="F518" i="4" l="1"/>
  <c r="E518"/>
  <c r="D518"/>
  <c r="R103" i="6"/>
  <c r="P104" s="1"/>
  <c r="Q104" s="1"/>
  <c r="AC103"/>
  <c r="V296"/>
  <c r="W296" s="1"/>
  <c r="X296" s="1"/>
  <c r="L154"/>
  <c r="J155" s="1"/>
  <c r="C159" i="1"/>
  <c r="L159" s="1"/>
  <c r="E159"/>
  <c r="D104" i="6"/>
  <c r="B120" i="4"/>
  <c r="A296"/>
  <c r="A629"/>
  <c r="A629" i="1"/>
  <c r="A296"/>
  <c r="D159"/>
  <c r="C518" i="4" l="1"/>
  <c r="B519" s="1"/>
  <c r="AD103" i="6"/>
  <c r="V297"/>
  <c r="W297" s="1"/>
  <c r="X297" s="1"/>
  <c r="K155"/>
  <c r="AF108"/>
  <c r="D120" i="4"/>
  <c r="E120"/>
  <c r="E104" i="6"/>
  <c r="J120" i="4"/>
  <c r="F120"/>
  <c r="A297"/>
  <c r="A630"/>
  <c r="A630" i="1"/>
  <c r="A297"/>
  <c r="B160"/>
  <c r="F159"/>
  <c r="F519" i="4" l="1"/>
  <c r="E519"/>
  <c r="D519"/>
  <c r="AB104" i="6"/>
  <c r="V298"/>
  <c r="W298" s="1"/>
  <c r="X298" s="1"/>
  <c r="L155"/>
  <c r="J156" s="1"/>
  <c r="F104"/>
  <c r="C160" i="1"/>
  <c r="L160" s="1"/>
  <c r="E160"/>
  <c r="C120" i="4"/>
  <c r="L120" s="1"/>
  <c r="A631"/>
  <c r="A298"/>
  <c r="A631" i="1"/>
  <c r="A298"/>
  <c r="D160"/>
  <c r="C519" i="4" l="1"/>
  <c r="B520" s="1"/>
  <c r="R104" i="6"/>
  <c r="P105" s="1"/>
  <c r="Q105" s="1"/>
  <c r="AC104"/>
  <c r="V299"/>
  <c r="W299" s="1"/>
  <c r="X299" s="1"/>
  <c r="K156"/>
  <c r="D105"/>
  <c r="B121" i="4"/>
  <c r="E121" s="1"/>
  <c r="A299"/>
  <c r="A632"/>
  <c r="A632" i="1"/>
  <c r="A299"/>
  <c r="B161"/>
  <c r="F160"/>
  <c r="E520" i="4" l="1"/>
  <c r="F520"/>
  <c r="D520"/>
  <c r="AD104" i="6"/>
  <c r="V300"/>
  <c r="W300" s="1"/>
  <c r="X300" s="1"/>
  <c r="L156"/>
  <c r="J157" s="1"/>
  <c r="AF109"/>
  <c r="C161" i="1"/>
  <c r="L161" s="1"/>
  <c r="E161"/>
  <c r="E105" i="6"/>
  <c r="J121" i="4"/>
  <c r="D121"/>
  <c r="F121"/>
  <c r="A633"/>
  <c r="A300"/>
  <c r="A633" i="1"/>
  <c r="A300"/>
  <c r="D161"/>
  <c r="C520" i="4" l="1"/>
  <c r="B521" s="1"/>
  <c r="F521" s="1"/>
  <c r="AB105" i="6"/>
  <c r="V301"/>
  <c r="W301" s="1"/>
  <c r="X301" s="1"/>
  <c r="K157"/>
  <c r="F105"/>
  <c r="C121" i="4"/>
  <c r="L121" s="1"/>
  <c r="A301"/>
  <c r="A634"/>
  <c r="A634" i="1"/>
  <c r="A301"/>
  <c r="B162"/>
  <c r="F161"/>
  <c r="E521" i="4" l="1"/>
  <c r="C521" s="1"/>
  <c r="B522" s="1"/>
  <c r="D521"/>
  <c r="B122"/>
  <c r="F122" s="1"/>
  <c r="R105" i="6"/>
  <c r="P106" s="1"/>
  <c r="Q106" s="1"/>
  <c r="AC105"/>
  <c r="V302"/>
  <c r="W302" s="1"/>
  <c r="X302" s="1"/>
  <c r="L157"/>
  <c r="J158" s="1"/>
  <c r="C162" i="1"/>
  <c r="L162" s="1"/>
  <c r="E162"/>
  <c r="D106" i="6"/>
  <c r="A635" i="4"/>
  <c r="A302"/>
  <c r="A635" i="1"/>
  <c r="A302"/>
  <c r="D162"/>
  <c r="E522" i="4" l="1"/>
  <c r="F522"/>
  <c r="D522"/>
  <c r="E122"/>
  <c r="D122"/>
  <c r="J122"/>
  <c r="AD105" i="6"/>
  <c r="V303"/>
  <c r="W303" s="1"/>
  <c r="X303" s="1"/>
  <c r="K158"/>
  <c r="AF110"/>
  <c r="E106"/>
  <c r="A636" i="4"/>
  <c r="A303"/>
  <c r="A636" i="1"/>
  <c r="A303"/>
  <c r="B163"/>
  <c r="F162"/>
  <c r="C522" i="4" l="1"/>
  <c r="B523" s="1"/>
  <c r="E523" s="1"/>
  <c r="C122"/>
  <c r="L122" s="1"/>
  <c r="AB106" i="6"/>
  <c r="V304"/>
  <c r="W304" s="1"/>
  <c r="X304" s="1"/>
  <c r="L158"/>
  <c r="J159" s="1"/>
  <c r="F106"/>
  <c r="C163" i="1"/>
  <c r="L163" s="1"/>
  <c r="E163"/>
  <c r="A304" i="4"/>
  <c r="A637"/>
  <c r="A637" i="1"/>
  <c r="A304"/>
  <c r="D163"/>
  <c r="F523" i="4" l="1"/>
  <c r="C523" s="1"/>
  <c r="B524" s="1"/>
  <c r="E524" s="1"/>
  <c r="D523"/>
  <c r="B123"/>
  <c r="D123" s="1"/>
  <c r="J123"/>
  <c r="R106" i="6"/>
  <c r="P107" s="1"/>
  <c r="Q107" s="1"/>
  <c r="AC106"/>
  <c r="V305"/>
  <c r="W305" s="1"/>
  <c r="X305" s="1"/>
  <c r="K159"/>
  <c r="D107"/>
  <c r="A638" i="4"/>
  <c r="A305"/>
  <c r="A638" i="1"/>
  <c r="A305"/>
  <c r="B164"/>
  <c r="F163"/>
  <c r="F123" i="4" l="1"/>
  <c r="C123" s="1"/>
  <c r="B124" s="1"/>
  <c r="E124" s="1"/>
  <c r="D524"/>
  <c r="F524"/>
  <c r="E123"/>
  <c r="C524"/>
  <c r="B525" s="1"/>
  <c r="AD106" i="6"/>
  <c r="V306"/>
  <c r="W306" s="1"/>
  <c r="X306" s="1"/>
  <c r="L159"/>
  <c r="J160" s="1"/>
  <c r="AF111"/>
  <c r="C164" i="1"/>
  <c r="L164" s="1"/>
  <c r="E164"/>
  <c r="E107" i="6"/>
  <c r="A306" i="4"/>
  <c r="A639"/>
  <c r="A639" i="1"/>
  <c r="A306"/>
  <c r="D164"/>
  <c r="F124" i="4" l="1"/>
  <c r="D525"/>
  <c r="F525"/>
  <c r="E525"/>
  <c r="D124"/>
  <c r="J124"/>
  <c r="L123"/>
  <c r="AB107" i="6"/>
  <c r="V307"/>
  <c r="W307" s="1"/>
  <c r="X307" s="1"/>
  <c r="K160"/>
  <c r="F107"/>
  <c r="A307" i="4"/>
  <c r="A640"/>
  <c r="A640" i="1"/>
  <c r="A307"/>
  <c r="B165"/>
  <c r="F164"/>
  <c r="C124" i="4" l="1"/>
  <c r="L124" s="1"/>
  <c r="C525"/>
  <c r="B526" s="1"/>
  <c r="E526" s="1"/>
  <c r="R107" i="6"/>
  <c r="P108" s="1"/>
  <c r="Q108" s="1"/>
  <c r="AC107"/>
  <c r="L160"/>
  <c r="J161" s="1"/>
  <c r="C165" i="1"/>
  <c r="L165" s="1"/>
  <c r="E165"/>
  <c r="D108" i="6"/>
  <c r="B125" i="4"/>
  <c r="A641"/>
  <c r="A308"/>
  <c r="A641" i="1"/>
  <c r="A308"/>
  <c r="D165"/>
  <c r="F526" i="4" l="1"/>
  <c r="D526"/>
  <c r="AD107" i="6"/>
  <c r="K161"/>
  <c r="AF112"/>
  <c r="D125" i="4"/>
  <c r="E125"/>
  <c r="E108" i="6"/>
  <c r="J125" i="4"/>
  <c r="F125"/>
  <c r="A309"/>
  <c r="A642"/>
  <c r="A642" i="1"/>
  <c r="A309"/>
  <c r="B166"/>
  <c r="F165"/>
  <c r="C526" i="4" l="1"/>
  <c r="B527" s="1"/>
  <c r="E527" s="1"/>
  <c r="AB108" i="6"/>
  <c r="L161"/>
  <c r="J162" s="1"/>
  <c r="F108"/>
  <c r="C166" i="1"/>
  <c r="L166" s="1"/>
  <c r="E166"/>
  <c r="C125" i="4"/>
  <c r="L125" s="1"/>
  <c r="A643"/>
  <c r="A310"/>
  <c r="A643" i="1"/>
  <c r="A310"/>
  <c r="D166"/>
  <c r="F527" i="4" l="1"/>
  <c r="C527" s="1"/>
  <c r="B528" s="1"/>
  <c r="D527"/>
  <c r="AC108" i="6"/>
  <c r="R108"/>
  <c r="P109" s="1"/>
  <c r="Q109" s="1"/>
  <c r="K162"/>
  <c r="D109"/>
  <c r="B126" i="4"/>
  <c r="A311"/>
  <c r="A644"/>
  <c r="A644" i="1"/>
  <c r="A311"/>
  <c r="B167"/>
  <c r="F166"/>
  <c r="D528" i="4" l="1"/>
  <c r="E528"/>
  <c r="F528"/>
  <c r="AD108" i="6"/>
  <c r="L162"/>
  <c r="J163" s="1"/>
  <c r="AF113"/>
  <c r="C167" i="1"/>
  <c r="L167" s="1"/>
  <c r="E167"/>
  <c r="D126" i="4"/>
  <c r="E126"/>
  <c r="E109" i="6"/>
  <c r="J126" i="4"/>
  <c r="F126"/>
  <c r="A645"/>
  <c r="A312"/>
  <c r="A645" i="1"/>
  <c r="A312"/>
  <c r="D167"/>
  <c r="C528" i="4" l="1"/>
  <c r="B529" s="1"/>
  <c r="AB109" i="6"/>
  <c r="K163"/>
  <c r="F109"/>
  <c r="C126" i="4"/>
  <c r="B127" s="1"/>
  <c r="E127" s="1"/>
  <c r="A646"/>
  <c r="A313"/>
  <c r="A646" i="1"/>
  <c r="A313"/>
  <c r="B168"/>
  <c r="F167"/>
  <c r="D529" i="4" l="1"/>
  <c r="E529"/>
  <c r="F529"/>
  <c r="L126"/>
  <c r="AC109" i="6"/>
  <c r="R109"/>
  <c r="P110" s="1"/>
  <c r="Q110" s="1"/>
  <c r="L163"/>
  <c r="J164" s="1"/>
  <c r="C168" i="1"/>
  <c r="L168" s="1"/>
  <c r="E168"/>
  <c r="J127" i="4"/>
  <c r="D127"/>
  <c r="F127"/>
  <c r="D110" i="6"/>
  <c r="A647" i="4"/>
  <c r="A314"/>
  <c r="A647" i="1"/>
  <c r="A314"/>
  <c r="D168"/>
  <c r="C529" i="4" l="1"/>
  <c r="B530" s="1"/>
  <c r="AD109" i="6"/>
  <c r="K164"/>
  <c r="AF114"/>
  <c r="C127" i="4"/>
  <c r="E110" i="6"/>
  <c r="A315" i="4"/>
  <c r="A648"/>
  <c r="A648" i="1"/>
  <c r="A315"/>
  <c r="B169"/>
  <c r="F168"/>
  <c r="E530" i="4" l="1"/>
  <c r="D530"/>
  <c r="F530"/>
  <c r="AB110" i="6"/>
  <c r="L164"/>
  <c r="J165" s="1"/>
  <c r="F110"/>
  <c r="C169" i="1"/>
  <c r="L169" s="1"/>
  <c r="E169"/>
  <c r="L127" i="4"/>
  <c r="B128"/>
  <c r="E128" s="1"/>
  <c r="A316"/>
  <c r="A649"/>
  <c r="A649" i="1"/>
  <c r="A316"/>
  <c r="D169"/>
  <c r="C530" i="4" l="1"/>
  <c r="B531" s="1"/>
  <c r="D531" s="1"/>
  <c r="AC110" i="6"/>
  <c r="R110"/>
  <c r="P111" s="1"/>
  <c r="Q111" s="1"/>
  <c r="K165"/>
  <c r="J128" i="4"/>
  <c r="D128"/>
  <c r="F128"/>
  <c r="D111" i="6"/>
  <c r="A317" i="4"/>
  <c r="A650"/>
  <c r="A650" i="1"/>
  <c r="A317"/>
  <c r="B170"/>
  <c r="F169"/>
  <c r="F531" i="4" l="1"/>
  <c r="C531" s="1"/>
  <c r="B532" s="1"/>
  <c r="E531"/>
  <c r="AD110" i="6"/>
  <c r="L165"/>
  <c r="J166" s="1"/>
  <c r="AF115"/>
  <c r="C170" i="1"/>
  <c r="L170" s="1"/>
  <c r="E170"/>
  <c r="C128" i="4"/>
  <c r="E111" i="6"/>
  <c r="A318" i="4"/>
  <c r="A651"/>
  <c r="A651" i="1"/>
  <c r="A318"/>
  <c r="D170"/>
  <c r="F532" i="4" l="1"/>
  <c r="D532"/>
  <c r="E532"/>
  <c r="AB111" i="6"/>
  <c r="K166"/>
  <c r="F111"/>
  <c r="L128" i="4"/>
  <c r="B129"/>
  <c r="E129" s="1"/>
  <c r="A652"/>
  <c r="A319"/>
  <c r="A652" i="1"/>
  <c r="A319"/>
  <c r="B171"/>
  <c r="F170"/>
  <c r="C532" i="4" l="1"/>
  <c r="B533" s="1"/>
  <c r="R111" i="6"/>
  <c r="P112" s="1"/>
  <c r="Q112" s="1"/>
  <c r="AC111"/>
  <c r="L166"/>
  <c r="J167" s="1"/>
  <c r="C171" i="1"/>
  <c r="L171" s="1"/>
  <c r="E171"/>
  <c r="D129" i="4"/>
  <c r="F129"/>
  <c r="J129"/>
  <c r="D112" i="6"/>
  <c r="A653" i="4"/>
  <c r="A320"/>
  <c r="A653" i="1"/>
  <c r="A320"/>
  <c r="D171"/>
  <c r="E533" i="4" l="1"/>
  <c r="D533"/>
  <c r="F533"/>
  <c r="AD111" i="6"/>
  <c r="K167"/>
  <c r="AF116"/>
  <c r="C129" i="4"/>
  <c r="E112" i="6"/>
  <c r="A654" i="4"/>
  <c r="A321"/>
  <c r="A654" i="1"/>
  <c r="A321"/>
  <c r="B172"/>
  <c r="F171"/>
  <c r="C533" i="4" l="1"/>
  <c r="B534" s="1"/>
  <c r="AB112" i="6"/>
  <c r="L167"/>
  <c r="J168" s="1"/>
  <c r="F112"/>
  <c r="C172" i="1"/>
  <c r="L172" s="1"/>
  <c r="E172"/>
  <c r="L129" i="4"/>
  <c r="B130"/>
  <c r="E130" s="1"/>
  <c r="A322"/>
  <c r="A655"/>
  <c r="A655" i="1"/>
  <c r="A322"/>
  <c r="D172"/>
  <c r="E534" i="4" l="1"/>
  <c r="D534"/>
  <c r="F534"/>
  <c r="R112" i="6"/>
  <c r="P113" s="1"/>
  <c r="Q113" s="1"/>
  <c r="AC112"/>
  <c r="K168"/>
  <c r="F130" i="4"/>
  <c r="J130"/>
  <c r="D130"/>
  <c r="D113" i="6"/>
  <c r="A656" i="4"/>
  <c r="A323"/>
  <c r="A656" i="1"/>
  <c r="A323"/>
  <c r="B173"/>
  <c r="F172"/>
  <c r="C534" i="4" l="1"/>
  <c r="B535" s="1"/>
  <c r="AD112" i="6"/>
  <c r="L168"/>
  <c r="J169" s="1"/>
  <c r="AF117"/>
  <c r="C173" i="1"/>
  <c r="L173" s="1"/>
  <c r="E173"/>
  <c r="C130" i="4"/>
  <c r="L130" s="1"/>
  <c r="E113" i="6"/>
  <c r="A324" i="4"/>
  <c r="A657"/>
  <c r="A657" i="1"/>
  <c r="A324"/>
  <c r="D173"/>
  <c r="D535" i="4" l="1"/>
  <c r="E535"/>
  <c r="F535"/>
  <c r="AB113" i="6"/>
  <c r="K169"/>
  <c r="F113"/>
  <c r="B131" i="4"/>
  <c r="A658"/>
  <c r="A325"/>
  <c r="A658" i="1"/>
  <c r="A325"/>
  <c r="B174"/>
  <c r="F173"/>
  <c r="C535" i="4" l="1"/>
  <c r="B536" s="1"/>
  <c r="R113" i="6"/>
  <c r="P114" s="1"/>
  <c r="Q114" s="1"/>
  <c r="AC113"/>
  <c r="L169"/>
  <c r="J170" s="1"/>
  <c r="C174" i="1"/>
  <c r="L174" s="1"/>
  <c r="E174"/>
  <c r="D131" i="4"/>
  <c r="E131"/>
  <c r="F131"/>
  <c r="J131"/>
  <c r="D114" i="6"/>
  <c r="A326" i="4"/>
  <c r="A659"/>
  <c r="A659" i="1"/>
  <c r="A326"/>
  <c r="D174"/>
  <c r="E536" i="4" l="1"/>
  <c r="F536"/>
  <c r="D536"/>
  <c r="AD113" i="6"/>
  <c r="K170"/>
  <c r="AF118"/>
  <c r="C131" i="4"/>
  <c r="B132" s="1"/>
  <c r="E132" s="1"/>
  <c r="E114" i="6"/>
  <c r="A327" i="4"/>
  <c r="A660"/>
  <c r="A660" i="1"/>
  <c r="A327"/>
  <c r="B175"/>
  <c r="F174"/>
  <c r="C536" i="4" l="1"/>
  <c r="B537" s="1"/>
  <c r="F537" s="1"/>
  <c r="AB114" i="6"/>
  <c r="L170"/>
  <c r="J171" s="1"/>
  <c r="F114"/>
  <c r="C175" i="1"/>
  <c r="L175" s="1"/>
  <c r="E175"/>
  <c r="L131" i="4"/>
  <c r="F132"/>
  <c r="D132"/>
  <c r="J132"/>
  <c r="A661"/>
  <c r="A328"/>
  <c r="A661" i="1"/>
  <c r="A328"/>
  <c r="D175"/>
  <c r="D537" i="4" l="1"/>
  <c r="E537"/>
  <c r="C537" s="1"/>
  <c r="B538" s="1"/>
  <c r="R114" i="6"/>
  <c r="P115" s="1"/>
  <c r="Q115" s="1"/>
  <c r="AC114"/>
  <c r="K171"/>
  <c r="C132" i="4"/>
  <c r="D115" i="6"/>
  <c r="A662" i="4"/>
  <c r="A329"/>
  <c r="A662" i="1"/>
  <c r="A329"/>
  <c r="B176"/>
  <c r="F175"/>
  <c r="E538" i="4" l="1"/>
  <c r="D538"/>
  <c r="F538"/>
  <c r="AD114" i="6"/>
  <c r="V308"/>
  <c r="L171"/>
  <c r="J172" s="1"/>
  <c r="AF119"/>
  <c r="C176" i="1"/>
  <c r="L176" s="1"/>
  <c r="E176"/>
  <c r="L132" i="4"/>
  <c r="B133"/>
  <c r="E133" s="1"/>
  <c r="E115" i="6"/>
  <c r="A663" i="4"/>
  <c r="A330"/>
  <c r="A663" i="1"/>
  <c r="A330"/>
  <c r="D176"/>
  <c r="C538" i="4" l="1"/>
  <c r="B539" s="1"/>
  <c r="AB115" i="6"/>
  <c r="W308"/>
  <c r="K172"/>
  <c r="F115"/>
  <c r="F133" i="4"/>
  <c r="D133"/>
  <c r="J133"/>
  <c r="A331"/>
  <c r="A664"/>
  <c r="A664" i="1"/>
  <c r="A331"/>
  <c r="B177"/>
  <c r="F176"/>
  <c r="F539" i="4" l="1"/>
  <c r="D539"/>
  <c r="E539"/>
  <c r="R115" i="6"/>
  <c r="P116" s="1"/>
  <c r="Q116" s="1"/>
  <c r="AC115"/>
  <c r="L172"/>
  <c r="J173" s="1"/>
  <c r="C177" i="1"/>
  <c r="L177" s="1"/>
  <c r="E177"/>
  <c r="C133" i="4"/>
  <c r="D116" i="6"/>
  <c r="A665" i="4"/>
  <c r="A332"/>
  <c r="A665" i="1"/>
  <c r="A332"/>
  <c r="D177"/>
  <c r="C539" i="4" l="1"/>
  <c r="B540" s="1"/>
  <c r="AD115" i="6"/>
  <c r="K173"/>
  <c r="AF120"/>
  <c r="L133" i="4"/>
  <c r="B134"/>
  <c r="E134" s="1"/>
  <c r="E116" i="6"/>
  <c r="A666" i="4"/>
  <c r="A333"/>
  <c r="A666" i="1"/>
  <c r="A333"/>
  <c r="B178"/>
  <c r="F177"/>
  <c r="E540" i="4" l="1"/>
  <c r="F540"/>
  <c r="C540" s="1"/>
  <c r="B541" s="1"/>
  <c r="D540"/>
  <c r="AB116" i="6"/>
  <c r="L173"/>
  <c r="J174" s="1"/>
  <c r="F116"/>
  <c r="C178" i="1"/>
  <c r="L178" s="1"/>
  <c r="E178"/>
  <c r="J134" i="4"/>
  <c r="D134"/>
  <c r="F134"/>
  <c r="A667"/>
  <c r="A334"/>
  <c r="A667" i="1"/>
  <c r="A334"/>
  <c r="D178"/>
  <c r="D541" i="4" l="1"/>
  <c r="F541"/>
  <c r="E541"/>
  <c r="AC116" i="6"/>
  <c r="R116"/>
  <c r="P117" s="1"/>
  <c r="Q117" s="1"/>
  <c r="K174"/>
  <c r="C134" i="4"/>
  <c r="D117" i="6"/>
  <c r="A335" i="4"/>
  <c r="A668"/>
  <c r="A668" i="1"/>
  <c r="A335"/>
  <c r="B179"/>
  <c r="F178"/>
  <c r="C541" i="4" l="1"/>
  <c r="B542" s="1"/>
  <c r="AD116" i="6"/>
  <c r="L174"/>
  <c r="J175" s="1"/>
  <c r="AF121"/>
  <c r="C179" i="1"/>
  <c r="L179" s="1"/>
  <c r="E179"/>
  <c r="L134" i="4"/>
  <c r="B135"/>
  <c r="E135" s="1"/>
  <c r="E117" i="6"/>
  <c r="A669" i="4"/>
  <c r="A336"/>
  <c r="A669" i="1"/>
  <c r="A336"/>
  <c r="D179"/>
  <c r="E542" i="4" l="1"/>
  <c r="F542"/>
  <c r="C542" s="1"/>
  <c r="B543" s="1"/>
  <c r="D542"/>
  <c r="AB117" i="6"/>
  <c r="K175"/>
  <c r="F117"/>
  <c r="F135" i="4"/>
  <c r="D135"/>
  <c r="J135"/>
  <c r="A670"/>
  <c r="A337"/>
  <c r="A670" i="1"/>
  <c r="A337"/>
  <c r="B180"/>
  <c r="F179"/>
  <c r="D543" i="4" l="1"/>
  <c r="F543"/>
  <c r="C543" s="1"/>
  <c r="B544" s="1"/>
  <c r="E543"/>
  <c r="C135"/>
  <c r="L135" s="1"/>
  <c r="AC117" i="6"/>
  <c r="R117"/>
  <c r="P118" s="1"/>
  <c r="Q118" s="1"/>
  <c r="L175"/>
  <c r="J176" s="1"/>
  <c r="C180" i="1"/>
  <c r="L180" s="1"/>
  <c r="E180"/>
  <c r="D118" i="6"/>
  <c r="A338" i="4"/>
  <c r="A671"/>
  <c r="A671" i="1"/>
  <c r="A338"/>
  <c r="D180"/>
  <c r="E544" i="4" l="1"/>
  <c r="F544"/>
  <c r="C544" s="1"/>
  <c r="B545" s="1"/>
  <c r="D544"/>
  <c r="B136"/>
  <c r="E136" s="1"/>
  <c r="AD117" i="6"/>
  <c r="K176"/>
  <c r="AF122"/>
  <c r="E118"/>
  <c r="A672" i="4"/>
  <c r="A339"/>
  <c r="A672" i="1"/>
  <c r="A339"/>
  <c r="B181"/>
  <c r="F180"/>
  <c r="E545" i="4" l="1"/>
  <c r="F545"/>
  <c r="C545" s="1"/>
  <c r="B546" s="1"/>
  <c r="D545"/>
  <c r="D136"/>
  <c r="F136"/>
  <c r="J136"/>
  <c r="AB118" i="6"/>
  <c r="L176"/>
  <c r="J177" s="1"/>
  <c r="F118"/>
  <c r="C181" i="1"/>
  <c r="L181" s="1"/>
  <c r="E181"/>
  <c r="A673" i="4"/>
  <c r="A340"/>
  <c r="A674" s="1"/>
  <c r="A673" i="1"/>
  <c r="A340"/>
  <c r="A674" s="1"/>
  <c r="D181"/>
  <c r="E546" i="4" l="1"/>
  <c r="D546"/>
  <c r="F546"/>
  <c r="C136"/>
  <c r="B137" s="1"/>
  <c r="E137" s="1"/>
  <c r="R118" i="6"/>
  <c r="P119" s="1"/>
  <c r="Q119" s="1"/>
  <c r="AC118"/>
  <c r="K177"/>
  <c r="D119"/>
  <c r="B182" i="1"/>
  <c r="F181"/>
  <c r="C546" i="4" l="1"/>
  <c r="B547" s="1"/>
  <c r="F137"/>
  <c r="C137" s="1"/>
  <c r="B138" s="1"/>
  <c r="E138" s="1"/>
  <c r="L136"/>
  <c r="D137"/>
  <c r="J137"/>
  <c r="AD118" i="6"/>
  <c r="L177"/>
  <c r="J178" s="1"/>
  <c r="AF123"/>
  <c r="C182" i="1"/>
  <c r="L182" s="1"/>
  <c r="E182"/>
  <c r="E119" i="6"/>
  <c r="D182" i="1"/>
  <c r="F547" i="4" l="1"/>
  <c r="D547"/>
  <c r="E547"/>
  <c r="AB119" i="6"/>
  <c r="K178"/>
  <c r="F119"/>
  <c r="L137" i="4"/>
  <c r="F138"/>
  <c r="J138"/>
  <c r="D138"/>
  <c r="B183" i="1"/>
  <c r="F182"/>
  <c r="C138" i="4" l="1"/>
  <c r="L138" s="1"/>
  <c r="C547"/>
  <c r="B548" s="1"/>
  <c r="AC119" i="6"/>
  <c r="R119"/>
  <c r="P120" s="1"/>
  <c r="Q120" s="1"/>
  <c r="L178"/>
  <c r="J179" s="1"/>
  <c r="C183" i="1"/>
  <c r="L183" s="1"/>
  <c r="E183"/>
  <c r="D120" i="6"/>
  <c r="D183" i="1"/>
  <c r="B139" i="4" l="1"/>
  <c r="E139" s="1"/>
  <c r="F548"/>
  <c r="D548"/>
  <c r="E548"/>
  <c r="AD119" i="6"/>
  <c r="K179"/>
  <c r="AF124"/>
  <c r="E120"/>
  <c r="B184" i="1"/>
  <c r="F183"/>
  <c r="D139" i="4" l="1"/>
  <c r="J139"/>
  <c r="F139"/>
  <c r="C139" s="1"/>
  <c r="L139" s="1"/>
  <c r="C548"/>
  <c r="B549" s="1"/>
  <c r="AB120" i="6"/>
  <c r="L179"/>
  <c r="J180" s="1"/>
  <c r="F120"/>
  <c r="C184" i="1"/>
  <c r="L184" s="1"/>
  <c r="E184"/>
  <c r="D184"/>
  <c r="D549" i="4" l="1"/>
  <c r="E549"/>
  <c r="F549"/>
  <c r="B140"/>
  <c r="E140" s="1"/>
  <c r="R120" i="6"/>
  <c r="P121" s="1"/>
  <c r="Q121" s="1"/>
  <c r="AC120"/>
  <c r="K180"/>
  <c r="D121"/>
  <c r="B185" i="1"/>
  <c r="F184"/>
  <c r="C549" i="4" l="1"/>
  <c r="B550" s="1"/>
  <c r="J140"/>
  <c r="D140"/>
  <c r="F140"/>
  <c r="AD120" i="6"/>
  <c r="L180"/>
  <c r="J181" s="1"/>
  <c r="AF125"/>
  <c r="C185" i="1"/>
  <c r="L185" s="1"/>
  <c r="E185"/>
  <c r="E121" i="6"/>
  <c r="D185" i="1"/>
  <c r="D550" i="4" l="1"/>
  <c r="E550"/>
  <c r="F550"/>
  <c r="C140"/>
  <c r="AB121" i="6"/>
  <c r="K181"/>
  <c r="F121"/>
  <c r="L140" i="4"/>
  <c r="B141"/>
  <c r="E141" s="1"/>
  <c r="B186" i="1"/>
  <c r="F185"/>
  <c r="C550" i="4" l="1"/>
  <c r="B551" s="1"/>
  <c r="R121" i="6"/>
  <c r="P122" s="1"/>
  <c r="Q122" s="1"/>
  <c r="AC121"/>
  <c r="L181"/>
  <c r="J182" s="1"/>
  <c r="C186" i="1"/>
  <c r="L186" s="1"/>
  <c r="E186"/>
  <c r="F141" i="4"/>
  <c r="J141"/>
  <c r="D141"/>
  <c r="D122" i="6"/>
  <c r="D186" i="1"/>
  <c r="D551" i="4" l="1"/>
  <c r="F551"/>
  <c r="C551" s="1"/>
  <c r="B552" s="1"/>
  <c r="E551"/>
  <c r="AD121" i="6"/>
  <c r="K182"/>
  <c r="AF126"/>
  <c r="C141" i="4"/>
  <c r="L141" s="1"/>
  <c r="E122" i="6"/>
  <c r="B187" i="1"/>
  <c r="F186"/>
  <c r="D552" i="4" l="1"/>
  <c r="F552"/>
  <c r="C552" s="1"/>
  <c r="B553" s="1"/>
  <c r="E552"/>
  <c r="AB122" i="6"/>
  <c r="L182"/>
  <c r="J183" s="1"/>
  <c r="F122"/>
  <c r="B142" i="4"/>
  <c r="E142" s="1"/>
  <c r="C187" i="1"/>
  <c r="L187" s="1"/>
  <c r="E187"/>
  <c r="D187"/>
  <c r="D553" i="4" l="1"/>
  <c r="F553"/>
  <c r="C553" s="1"/>
  <c r="B554" s="1"/>
  <c r="E553"/>
  <c r="AC122" i="6"/>
  <c r="R122"/>
  <c r="P123" s="1"/>
  <c r="Q123" s="1"/>
  <c r="K183"/>
  <c r="D142" i="4"/>
  <c r="F142"/>
  <c r="J142"/>
  <c r="D123" i="6"/>
  <c r="B188" i="1"/>
  <c r="F187"/>
  <c r="E554" i="4" l="1"/>
  <c r="D554"/>
  <c r="F554"/>
  <c r="C142"/>
  <c r="AD122" i="6"/>
  <c r="L183"/>
  <c r="J184" s="1"/>
  <c r="AF127"/>
  <c r="C188" i="1"/>
  <c r="L188" s="1"/>
  <c r="E188"/>
  <c r="B143" i="4"/>
  <c r="E143" s="1"/>
  <c r="L142"/>
  <c r="E123" i="6"/>
  <c r="D188" i="1"/>
  <c r="C554" i="4" l="1"/>
  <c r="B555" s="1"/>
  <c r="AB123" i="6"/>
  <c r="K184"/>
  <c r="F123"/>
  <c r="F143" i="4"/>
  <c r="J143"/>
  <c r="D143"/>
  <c r="B189" i="1"/>
  <c r="F188"/>
  <c r="E555" i="4" l="1"/>
  <c r="D555"/>
  <c r="F555"/>
  <c r="C143"/>
  <c r="L143" s="1"/>
  <c r="R123" i="6"/>
  <c r="P124" s="1"/>
  <c r="Q124" s="1"/>
  <c r="AC123"/>
  <c r="L184"/>
  <c r="J185" s="1"/>
  <c r="C189" i="1"/>
  <c r="L189" s="1"/>
  <c r="E189"/>
  <c r="B144" i="4"/>
  <c r="E144" s="1"/>
  <c r="D124" i="6"/>
  <c r="D189" i="1"/>
  <c r="C555" i="4" l="1"/>
  <c r="B556" s="1"/>
  <c r="AD123" i="6"/>
  <c r="K185"/>
  <c r="AF128"/>
  <c r="D144" i="4"/>
  <c r="J144"/>
  <c r="F144"/>
  <c r="E124" i="6"/>
  <c r="B190" i="1"/>
  <c r="F189"/>
  <c r="E556" i="4" l="1"/>
  <c r="D556"/>
  <c r="F556"/>
  <c r="AB124" i="6"/>
  <c r="L185"/>
  <c r="J186" s="1"/>
  <c r="F124"/>
  <c r="C190" i="1"/>
  <c r="L190" s="1"/>
  <c r="E190"/>
  <c r="C144" i="4"/>
  <c r="B145" s="1"/>
  <c r="E145" s="1"/>
  <c r="D190" i="1"/>
  <c r="C556" i="4" l="1"/>
  <c r="B557" s="1"/>
  <c r="L144"/>
  <c r="R124" i="6"/>
  <c r="P125" s="1"/>
  <c r="Q125" s="1"/>
  <c r="AC124"/>
  <c r="K186"/>
  <c r="D125"/>
  <c r="D145" i="4"/>
  <c r="F145"/>
  <c r="J145"/>
  <c r="B191" i="1"/>
  <c r="F190"/>
  <c r="E557" i="4" l="1"/>
  <c r="F557"/>
  <c r="C557" s="1"/>
  <c r="B558" s="1"/>
  <c r="D557"/>
  <c r="AD124" i="6"/>
  <c r="L186"/>
  <c r="J187" s="1"/>
  <c r="AF129"/>
  <c r="C191" i="1"/>
  <c r="L191" s="1"/>
  <c r="E191"/>
  <c r="E125" i="6"/>
  <c r="C145" i="4"/>
  <c r="D191" i="1"/>
  <c r="D558" i="4" l="1"/>
  <c r="E558"/>
  <c r="F558"/>
  <c r="AB125" i="6"/>
  <c r="K187"/>
  <c r="F125"/>
  <c r="L145" i="4"/>
  <c r="B146"/>
  <c r="E146" s="1"/>
  <c r="B192" i="1"/>
  <c r="F191"/>
  <c r="C558" i="4" l="1"/>
  <c r="B559" s="1"/>
  <c r="R125" i="6"/>
  <c r="P126" s="1"/>
  <c r="Q126" s="1"/>
  <c r="AC125"/>
  <c r="L187"/>
  <c r="J188" s="1"/>
  <c r="C192" i="1"/>
  <c r="L192" s="1"/>
  <c r="E192"/>
  <c r="D126" i="6"/>
  <c r="D146" i="4"/>
  <c r="F146"/>
  <c r="J146"/>
  <c r="D192" i="1"/>
  <c r="D559" i="4" l="1"/>
  <c r="E559"/>
  <c r="F559"/>
  <c r="AD125" i="6"/>
  <c r="K188"/>
  <c r="AF130"/>
  <c r="E126"/>
  <c r="C146" i="4"/>
  <c r="F192" i="1"/>
  <c r="B193"/>
  <c r="E193" s="1"/>
  <c r="C559" i="4" l="1"/>
  <c r="B560" s="1"/>
  <c r="AB126" i="6"/>
  <c r="L188"/>
  <c r="J189" s="1"/>
  <c r="F126"/>
  <c r="L146" i="4"/>
  <c r="B147"/>
  <c r="E147" s="1"/>
  <c r="D193" i="1"/>
  <c r="C193"/>
  <c r="L193" s="1"/>
  <c r="F560" i="4" l="1"/>
  <c r="D560"/>
  <c r="E560"/>
  <c r="R126" i="6"/>
  <c r="P127" s="1"/>
  <c r="Q127" s="1"/>
  <c r="AC126"/>
  <c r="K189"/>
  <c r="D127"/>
  <c r="F147" i="4"/>
  <c r="J147"/>
  <c r="D147"/>
  <c r="F193" i="1"/>
  <c r="B194"/>
  <c r="E194" s="1"/>
  <c r="C560" i="4" l="1"/>
  <c r="B561" s="1"/>
  <c r="AD126" i="6"/>
  <c r="L189"/>
  <c r="J190" s="1"/>
  <c r="AF131"/>
  <c r="E127"/>
  <c r="C147" i="4"/>
  <c r="D194" i="1"/>
  <c r="C194"/>
  <c r="L194" s="1"/>
  <c r="J22"/>
  <c r="F561" i="4" l="1"/>
  <c r="C561" s="1"/>
  <c r="B562" s="1"/>
  <c r="D561"/>
  <c r="E561"/>
  <c r="AB127" i="6"/>
  <c r="K190"/>
  <c r="F127"/>
  <c r="L147" i="4"/>
  <c r="B148"/>
  <c r="E148" s="1"/>
  <c r="F194" i="1"/>
  <c r="B195"/>
  <c r="E195" s="1"/>
  <c r="J23"/>
  <c r="D562" i="4" l="1"/>
  <c r="F562"/>
  <c r="C562" s="1"/>
  <c r="B563" s="1"/>
  <c r="E562"/>
  <c r="R127" i="6"/>
  <c r="P128" s="1"/>
  <c r="Q128" s="1"/>
  <c r="AC127"/>
  <c r="L190"/>
  <c r="J191" s="1"/>
  <c r="D128"/>
  <c r="J148" i="4"/>
  <c r="F148"/>
  <c r="D148"/>
  <c r="C195" i="1"/>
  <c r="L195" s="1"/>
  <c r="D195"/>
  <c r="J24"/>
  <c r="F563" i="4" l="1"/>
  <c r="E563"/>
  <c r="D563"/>
  <c r="AD127" i="6"/>
  <c r="K191"/>
  <c r="AF132"/>
  <c r="E128"/>
  <c r="C148" i="4"/>
  <c r="L148" s="1"/>
  <c r="F195" i="1"/>
  <c r="B196"/>
  <c r="E196" s="1"/>
  <c r="J25"/>
  <c r="C563" i="4" l="1"/>
  <c r="B564" s="1"/>
  <c r="AB128" i="6"/>
  <c r="L191"/>
  <c r="J192" s="1"/>
  <c r="F128"/>
  <c r="B149" i="4"/>
  <c r="C196" i="1"/>
  <c r="L196" s="1"/>
  <c r="D196"/>
  <c r="J26"/>
  <c r="D564" i="4" l="1"/>
  <c r="F564"/>
  <c r="C564" s="1"/>
  <c r="B565" s="1"/>
  <c r="E564"/>
  <c r="AC128" i="6"/>
  <c r="R128"/>
  <c r="P129" s="1"/>
  <c r="Q129" s="1"/>
  <c r="K192"/>
  <c r="D149" i="4"/>
  <c r="E149"/>
  <c r="D129" i="6"/>
  <c r="F149" i="4"/>
  <c r="J149"/>
  <c r="F196" i="1"/>
  <c r="B197"/>
  <c r="E197" s="1"/>
  <c r="J27"/>
  <c r="D565" i="4" l="1"/>
  <c r="F565"/>
  <c r="C565" s="1"/>
  <c r="B566" s="1"/>
  <c r="E565"/>
  <c r="AD128" i="6"/>
  <c r="L192"/>
  <c r="J193" s="1"/>
  <c r="AF133"/>
  <c r="E129"/>
  <c r="C149" i="4"/>
  <c r="L149" s="1"/>
  <c r="D197" i="1"/>
  <c r="C197"/>
  <c r="L197" s="1"/>
  <c r="J28"/>
  <c r="E566" i="4" l="1"/>
  <c r="D566"/>
  <c r="F566"/>
  <c r="AB129" i="6"/>
  <c r="K193"/>
  <c r="F129"/>
  <c r="B150" i="4"/>
  <c r="F197" i="1"/>
  <c r="B198"/>
  <c r="E198" s="1"/>
  <c r="J29"/>
  <c r="C566" i="4" l="1"/>
  <c r="B567" s="1"/>
  <c r="R129" i="6"/>
  <c r="P130" s="1"/>
  <c r="Q130" s="1"/>
  <c r="AC129"/>
  <c r="L193"/>
  <c r="J194" s="1"/>
  <c r="F150" i="4"/>
  <c r="E150"/>
  <c r="D130" i="6"/>
  <c r="J150" i="4"/>
  <c r="D150"/>
  <c r="C198" i="1"/>
  <c r="L198" s="1"/>
  <c r="D198"/>
  <c r="J30"/>
  <c r="F567" i="4" l="1"/>
  <c r="E567"/>
  <c r="D567"/>
  <c r="AD129" i="6"/>
  <c r="K194"/>
  <c r="AF134"/>
  <c r="E130"/>
  <c r="C150" i="4"/>
  <c r="B151" s="1"/>
  <c r="E151" s="1"/>
  <c r="F198" i="1"/>
  <c r="B199"/>
  <c r="E199" s="1"/>
  <c r="J31"/>
  <c r="C567" i="4" l="1"/>
  <c r="B568" s="1"/>
  <c r="AB130" i="6"/>
  <c r="L194"/>
  <c r="J195" s="1"/>
  <c r="F130"/>
  <c r="D151" i="4"/>
  <c r="F151"/>
  <c r="J151"/>
  <c r="L150"/>
  <c r="D199" i="1"/>
  <c r="C199"/>
  <c r="L199" s="1"/>
  <c r="J32"/>
  <c r="F568" i="4" l="1"/>
  <c r="E568"/>
  <c r="C568" s="1"/>
  <c r="B569" s="1"/>
  <c r="D568"/>
  <c r="R130" i="6"/>
  <c r="P131" s="1"/>
  <c r="Q131" s="1"/>
  <c r="AC130"/>
  <c r="K195"/>
  <c r="D131"/>
  <c r="C151" i="4"/>
  <c r="L151" s="1"/>
  <c r="F199" i="1"/>
  <c r="B200"/>
  <c r="E200" s="1"/>
  <c r="J33"/>
  <c r="E569" i="4" l="1"/>
  <c r="F569"/>
  <c r="D569"/>
  <c r="AD130" i="6"/>
  <c r="L195"/>
  <c r="J196" s="1"/>
  <c r="AF135"/>
  <c r="E131"/>
  <c r="B152" i="4"/>
  <c r="E152" s="1"/>
  <c r="C200" i="1"/>
  <c r="L200" s="1"/>
  <c r="D200"/>
  <c r="J34"/>
  <c r="C569" i="4" l="1"/>
  <c r="B570" s="1"/>
  <c r="D570" s="1"/>
  <c r="AB131" i="6"/>
  <c r="K196"/>
  <c r="F131"/>
  <c r="F152" i="4"/>
  <c r="D152"/>
  <c r="J152"/>
  <c r="F200" i="1"/>
  <c r="B201"/>
  <c r="E201" s="1"/>
  <c r="J35"/>
  <c r="E570" i="4" l="1"/>
  <c r="F570"/>
  <c r="C570" s="1"/>
  <c r="B571" s="1"/>
  <c r="D571" s="1"/>
  <c r="R131" i="6"/>
  <c r="P132" s="1"/>
  <c r="Q132" s="1"/>
  <c r="AC131"/>
  <c r="L196"/>
  <c r="J197" s="1"/>
  <c r="C152" i="4"/>
  <c r="L152" s="1"/>
  <c r="D132" i="6"/>
  <c r="D201" i="1"/>
  <c r="C201"/>
  <c r="L201" s="1"/>
  <c r="J36"/>
  <c r="E571" i="4" l="1"/>
  <c r="F571"/>
  <c r="C571" s="1"/>
  <c r="B572" s="1"/>
  <c r="B153"/>
  <c r="E153" s="1"/>
  <c r="AD131" i="6"/>
  <c r="K197"/>
  <c r="AF136"/>
  <c r="E132"/>
  <c r="F201" i="1"/>
  <c r="B202"/>
  <c r="E202" s="1"/>
  <c r="J37"/>
  <c r="E572" i="4" l="1"/>
  <c r="F572"/>
  <c r="D572"/>
  <c r="J153"/>
  <c r="F153"/>
  <c r="C153" s="1"/>
  <c r="B154" s="1"/>
  <c r="D153"/>
  <c r="AB132" i="6"/>
  <c r="L197"/>
  <c r="J198" s="1"/>
  <c r="F132"/>
  <c r="D202" i="1"/>
  <c r="C202"/>
  <c r="J38"/>
  <c r="C572" i="4" l="1"/>
  <c r="B573" s="1"/>
  <c r="D573" s="1"/>
  <c r="R132" i="6"/>
  <c r="P133" s="1"/>
  <c r="Q133" s="1"/>
  <c r="AC132"/>
  <c r="K198"/>
  <c r="J154" i="4"/>
  <c r="E154"/>
  <c r="L153"/>
  <c r="D133" i="6"/>
  <c r="F154" i="4"/>
  <c r="D154"/>
  <c r="B203" i="1"/>
  <c r="L202"/>
  <c r="F202"/>
  <c r="J39"/>
  <c r="E573" i="4" l="1"/>
  <c r="F573"/>
  <c r="AD132" i="6"/>
  <c r="L198"/>
  <c r="J199" s="1"/>
  <c r="AF137"/>
  <c r="C203" i="1"/>
  <c r="L203" s="1"/>
  <c r="E203"/>
  <c r="E133" i="6"/>
  <c r="C154" i="4"/>
  <c r="B155" s="1"/>
  <c r="D203" i="1"/>
  <c r="J40"/>
  <c r="C573" i="4" l="1"/>
  <c r="B574" s="1"/>
  <c r="E574" s="1"/>
  <c r="B204" i="1"/>
  <c r="C204" s="1"/>
  <c r="L204" s="1"/>
  <c r="AB133" i="6"/>
  <c r="K199"/>
  <c r="F133"/>
  <c r="F155" i="4"/>
  <c r="E155"/>
  <c r="L154"/>
  <c r="D155"/>
  <c r="J155"/>
  <c r="F203" i="1"/>
  <c r="J41"/>
  <c r="F574" i="4" l="1"/>
  <c r="D574"/>
  <c r="D204" i="1"/>
  <c r="E204"/>
  <c r="R133" i="6"/>
  <c r="P134" s="1"/>
  <c r="Q134" s="1"/>
  <c r="AC133"/>
  <c r="L199"/>
  <c r="J200" s="1"/>
  <c r="C155" i="4"/>
  <c r="L155" s="1"/>
  <c r="D134" i="6"/>
  <c r="B205" i="1"/>
  <c r="J42"/>
  <c r="F204" l="1"/>
  <c r="C574" i="4"/>
  <c r="B575" s="1"/>
  <c r="B156"/>
  <c r="E156" s="1"/>
  <c r="AD133" i="6"/>
  <c r="K200"/>
  <c r="AF138"/>
  <c r="C205" i="1"/>
  <c r="L205" s="1"/>
  <c r="E205"/>
  <c r="E134" i="6"/>
  <c r="J156" i="4"/>
  <c r="D205" i="1"/>
  <c r="J43"/>
  <c r="D575" i="4" l="1"/>
  <c r="F575"/>
  <c r="C575" s="1"/>
  <c r="B576" s="1"/>
  <c r="D576" s="1"/>
  <c r="E575"/>
  <c r="D156"/>
  <c r="F156"/>
  <c r="AB134" i="6"/>
  <c r="L200"/>
  <c r="J201" s="1"/>
  <c r="F134"/>
  <c r="B206" i="1"/>
  <c r="F205"/>
  <c r="J44"/>
  <c r="F576" i="4" l="1"/>
  <c r="E576"/>
  <c r="C156"/>
  <c r="L156" s="1"/>
  <c r="AC134" i="6"/>
  <c r="R134"/>
  <c r="P135" s="1"/>
  <c r="Q135" s="1"/>
  <c r="K201"/>
  <c r="C206" i="1"/>
  <c r="L206" s="1"/>
  <c r="E206"/>
  <c r="D135" i="6"/>
  <c r="D206" i="1"/>
  <c r="J45"/>
  <c r="C576" i="4" l="1"/>
  <c r="B577" s="1"/>
  <c r="B157"/>
  <c r="E157" s="1"/>
  <c r="AD134" i="6"/>
  <c r="L201"/>
  <c r="J202" s="1"/>
  <c r="AF139"/>
  <c r="E135"/>
  <c r="B207" i="1"/>
  <c r="F206"/>
  <c r="J46"/>
  <c r="E577" i="4" l="1"/>
  <c r="D577"/>
  <c r="F577"/>
  <c r="D157"/>
  <c r="J157"/>
  <c r="F157"/>
  <c r="C157" s="1"/>
  <c r="B158" s="1"/>
  <c r="E158" s="1"/>
  <c r="AB135" i="6"/>
  <c r="K202"/>
  <c r="F135"/>
  <c r="C207" i="1"/>
  <c r="L207" s="1"/>
  <c r="E207"/>
  <c r="D207"/>
  <c r="J47"/>
  <c r="C577" i="4" l="1"/>
  <c r="B578" s="1"/>
  <c r="R135" i="6"/>
  <c r="P136" s="1"/>
  <c r="Q136" s="1"/>
  <c r="AC135"/>
  <c r="L202"/>
  <c r="J203" s="1"/>
  <c r="J158" i="4"/>
  <c r="L157"/>
  <c r="D158"/>
  <c r="F158"/>
  <c r="D136" i="6"/>
  <c r="B208" i="1"/>
  <c r="F207"/>
  <c r="J48"/>
  <c r="E578" i="4" l="1"/>
  <c r="F578"/>
  <c r="C578" s="1"/>
  <c r="B579" s="1"/>
  <c r="D579" s="1"/>
  <c r="D578"/>
  <c r="AD135" i="6"/>
  <c r="K203"/>
  <c r="AF140"/>
  <c r="C158" i="4"/>
  <c r="B159" s="1"/>
  <c r="E159" s="1"/>
  <c r="C208" i="1"/>
  <c r="L208" s="1"/>
  <c r="E208"/>
  <c r="E136" i="6"/>
  <c r="D208" i="1"/>
  <c r="J49"/>
  <c r="F579" i="4" l="1"/>
  <c r="E579"/>
  <c r="AB136" i="6"/>
  <c r="L203"/>
  <c r="J204" s="1"/>
  <c r="F136"/>
  <c r="L158" i="4"/>
  <c r="J159"/>
  <c r="F159"/>
  <c r="D159"/>
  <c r="B209" i="1"/>
  <c r="F208"/>
  <c r="J50"/>
  <c r="C579" i="4" l="1"/>
  <c r="B580" s="1"/>
  <c r="R136" i="6"/>
  <c r="P137" s="1"/>
  <c r="Q137" s="1"/>
  <c r="AC136"/>
  <c r="K204"/>
  <c r="C209" i="1"/>
  <c r="L209" s="1"/>
  <c r="E209"/>
  <c r="D137" i="6"/>
  <c r="C159" i="4"/>
  <c r="L159" s="1"/>
  <c r="D209" i="1"/>
  <c r="J51"/>
  <c r="E580" i="4" l="1"/>
  <c r="D580"/>
  <c r="F580"/>
  <c r="AD136" i="6"/>
  <c r="L204"/>
  <c r="J205" s="1"/>
  <c r="AF141"/>
  <c r="E137"/>
  <c r="B160" i="4"/>
  <c r="B210" i="1"/>
  <c r="F209"/>
  <c r="J52"/>
  <c r="C580" i="4" l="1"/>
  <c r="B581" s="1"/>
  <c r="AB137" i="6"/>
  <c r="K205"/>
  <c r="F137"/>
  <c r="C210" i="1"/>
  <c r="L210" s="1"/>
  <c r="E210"/>
  <c r="J160" i="4"/>
  <c r="E160"/>
  <c r="F160"/>
  <c r="D160"/>
  <c r="D210" i="1"/>
  <c r="J53"/>
  <c r="F581" i="4" l="1"/>
  <c r="E581"/>
  <c r="D581"/>
  <c r="R137" i="6"/>
  <c r="P138" s="1"/>
  <c r="Q138" s="1"/>
  <c r="AC137"/>
  <c r="L205"/>
  <c r="J206" s="1"/>
  <c r="D138"/>
  <c r="C160" i="4"/>
  <c r="B161" s="1"/>
  <c r="E161" s="1"/>
  <c r="B211" i="1"/>
  <c r="F210"/>
  <c r="J54"/>
  <c r="C581" i="4" l="1"/>
  <c r="B582" s="1"/>
  <c r="AD137" i="6"/>
  <c r="K206"/>
  <c r="AF142"/>
  <c r="C211" i="1"/>
  <c r="L211" s="1"/>
  <c r="E211"/>
  <c r="E138" i="6"/>
  <c r="L160" i="4"/>
  <c r="J161"/>
  <c r="D161"/>
  <c r="F161"/>
  <c r="D211" i="1"/>
  <c r="J55"/>
  <c r="F582" i="4" l="1"/>
  <c r="D582"/>
  <c r="E582"/>
  <c r="AB138" i="6"/>
  <c r="L206"/>
  <c r="J207" s="1"/>
  <c r="F138"/>
  <c r="C161" i="4"/>
  <c r="B212" i="1"/>
  <c r="F211"/>
  <c r="J56"/>
  <c r="C582" i="4" l="1"/>
  <c r="B583" s="1"/>
  <c r="R138" i="6"/>
  <c r="P139" s="1"/>
  <c r="Q139" s="1"/>
  <c r="AC138"/>
  <c r="K207"/>
  <c r="C212" i="1"/>
  <c r="L212" s="1"/>
  <c r="E212"/>
  <c r="D139" i="6"/>
  <c r="L161" i="4"/>
  <c r="B162"/>
  <c r="E162" s="1"/>
  <c r="D212" i="1"/>
  <c r="J57"/>
  <c r="E583" i="4" l="1"/>
  <c r="F583"/>
  <c r="D583"/>
  <c r="AD138" i="6"/>
  <c r="L207"/>
  <c r="J208" s="1"/>
  <c r="AF143"/>
  <c r="E139"/>
  <c r="D162" i="4"/>
  <c r="F162"/>
  <c r="J162"/>
  <c r="B213" i="1"/>
  <c r="F212"/>
  <c r="J58"/>
  <c r="C583" i="4" l="1"/>
  <c r="B584" s="1"/>
  <c r="E584" s="1"/>
  <c r="AB139" i="6"/>
  <c r="K208"/>
  <c r="F139"/>
  <c r="C213" i="1"/>
  <c r="L213" s="1"/>
  <c r="E213"/>
  <c r="C162" i="4"/>
  <c r="D213" i="1"/>
  <c r="J59"/>
  <c r="F584" i="4" l="1"/>
  <c r="C584" s="1"/>
  <c r="B585" s="1"/>
  <c r="F585" s="1"/>
  <c r="D584"/>
  <c r="R139" i="6"/>
  <c r="P140" s="1"/>
  <c r="Q140" s="1"/>
  <c r="AC139"/>
  <c r="L208"/>
  <c r="J209" s="1"/>
  <c r="D140"/>
  <c r="L162" i="4"/>
  <c r="B163"/>
  <c r="E163" s="1"/>
  <c r="B214" i="1"/>
  <c r="F213"/>
  <c r="J60"/>
  <c r="E585" i="4" l="1"/>
  <c r="C585" s="1"/>
  <c r="B586" s="1"/>
  <c r="D585"/>
  <c r="AD139" i="6"/>
  <c r="K209"/>
  <c r="AF144"/>
  <c r="C214" i="1"/>
  <c r="L214" s="1"/>
  <c r="E214"/>
  <c r="E140" i="6"/>
  <c r="J163" i="4"/>
  <c r="F163"/>
  <c r="D163"/>
  <c r="D214" i="1"/>
  <c r="J61"/>
  <c r="E586" i="4" l="1"/>
  <c r="D586"/>
  <c r="F586"/>
  <c r="AB140" i="6"/>
  <c r="L209"/>
  <c r="J210" s="1"/>
  <c r="F140"/>
  <c r="C163" i="4"/>
  <c r="B215" i="1"/>
  <c r="F214"/>
  <c r="J62"/>
  <c r="C586" i="4" l="1"/>
  <c r="B587" s="1"/>
  <c r="R140" i="6"/>
  <c r="P141" s="1"/>
  <c r="Q141" s="1"/>
  <c r="AC140"/>
  <c r="K210"/>
  <c r="C215" i="1"/>
  <c r="L215" s="1"/>
  <c r="E215"/>
  <c r="D141" i="6"/>
  <c r="L163" i="4"/>
  <c r="B164"/>
  <c r="E164" s="1"/>
  <c r="D215" i="1"/>
  <c r="J63"/>
  <c r="D587" i="4" l="1"/>
  <c r="E587"/>
  <c r="F587"/>
  <c r="AD140" i="6"/>
  <c r="L210"/>
  <c r="J211" s="1"/>
  <c r="AF145"/>
  <c r="E141"/>
  <c r="D164" i="4"/>
  <c r="J164"/>
  <c r="F164"/>
  <c r="B216" i="1"/>
  <c r="F215"/>
  <c r="J64"/>
  <c r="C587" i="4" l="1"/>
  <c r="B588" s="1"/>
  <c r="AB141" i="6"/>
  <c r="K211"/>
  <c r="F141"/>
  <c r="C216" i="1"/>
  <c r="L216" s="1"/>
  <c r="E216"/>
  <c r="C164" i="4"/>
  <c r="L164" s="1"/>
  <c r="D216" i="1"/>
  <c r="J65"/>
  <c r="E588" i="4" l="1"/>
  <c r="D588"/>
  <c r="F588"/>
  <c r="B165"/>
  <c r="E165" s="1"/>
  <c r="R141" i="6"/>
  <c r="P142" s="1"/>
  <c r="Q142" s="1"/>
  <c r="AC141"/>
  <c r="L211"/>
  <c r="J212" s="1"/>
  <c r="D142"/>
  <c r="B217" i="1"/>
  <c r="F216"/>
  <c r="J66"/>
  <c r="C588" i="4" l="1"/>
  <c r="B589" s="1"/>
  <c r="J165"/>
  <c r="D165"/>
  <c r="F165"/>
  <c r="C165" s="1"/>
  <c r="AD141" i="6"/>
  <c r="K212"/>
  <c r="AF146"/>
  <c r="C217" i="1"/>
  <c r="L217" s="1"/>
  <c r="E217"/>
  <c r="E142" i="6"/>
  <c r="D217" i="1"/>
  <c r="J67"/>
  <c r="E589" i="4" l="1"/>
  <c r="D589"/>
  <c r="F589"/>
  <c r="AB142" i="6"/>
  <c r="L212"/>
  <c r="J213" s="1"/>
  <c r="F142"/>
  <c r="L165" i="4"/>
  <c r="B166"/>
  <c r="E166" s="1"/>
  <c r="B218" i="1"/>
  <c r="F217"/>
  <c r="J68"/>
  <c r="C589" i="4" l="1"/>
  <c r="B590" s="1"/>
  <c r="R142" i="6"/>
  <c r="P143" s="1"/>
  <c r="Q143" s="1"/>
  <c r="AC142"/>
  <c r="K213"/>
  <c r="C218" i="1"/>
  <c r="L218" s="1"/>
  <c r="E218"/>
  <c r="D143" i="6"/>
  <c r="F166" i="4"/>
  <c r="D166"/>
  <c r="J166"/>
  <c r="D218" i="1"/>
  <c r="J69"/>
  <c r="D590" i="4" l="1"/>
  <c r="E590"/>
  <c r="F590"/>
  <c r="AD142" i="6"/>
  <c r="L213"/>
  <c r="J214" s="1"/>
  <c r="AF147"/>
  <c r="E143"/>
  <c r="C166" i="4"/>
  <c r="B219" i="1"/>
  <c r="F218"/>
  <c r="J70"/>
  <c r="C590" i="4" l="1"/>
  <c r="B591" s="1"/>
  <c r="AB143" i="6"/>
  <c r="K214"/>
  <c r="F143"/>
  <c r="C219" i="1"/>
  <c r="L219" s="1"/>
  <c r="E219"/>
  <c r="L166" i="4"/>
  <c r="B167"/>
  <c r="E167" s="1"/>
  <c r="D219" i="1"/>
  <c r="J71"/>
  <c r="E591" i="4" l="1"/>
  <c r="F591"/>
  <c r="D591"/>
  <c r="R143" i="6"/>
  <c r="P144" s="1"/>
  <c r="Q144" s="1"/>
  <c r="AC143"/>
  <c r="L214"/>
  <c r="J215" s="1"/>
  <c r="D144"/>
  <c r="D167" i="4"/>
  <c r="J167"/>
  <c r="F167"/>
  <c r="B220" i="1"/>
  <c r="F219"/>
  <c r="J72"/>
  <c r="C591" i="4" l="1"/>
  <c r="B592" s="1"/>
  <c r="AD143" i="6"/>
  <c r="K215"/>
  <c r="L215" s="1"/>
  <c r="J216" s="1"/>
  <c r="AF148"/>
  <c r="C220" i="1"/>
  <c r="L220" s="1"/>
  <c r="E220"/>
  <c r="E144" i="6"/>
  <c r="C167" i="4"/>
  <c r="L167" s="1"/>
  <c r="D220" i="1"/>
  <c r="J73"/>
  <c r="E592" i="4" l="1"/>
  <c r="F592"/>
  <c r="C592" s="1"/>
  <c r="B593" s="1"/>
  <c r="D592"/>
  <c r="AB144" i="6"/>
  <c r="K216"/>
  <c r="F144"/>
  <c r="B168" i="4"/>
  <c r="B221" i="1"/>
  <c r="F220"/>
  <c r="J74"/>
  <c r="F593" i="4" l="1"/>
  <c r="C593" s="1"/>
  <c r="B594" s="1"/>
  <c r="D593"/>
  <c r="E593"/>
  <c r="R144" i="6"/>
  <c r="P145" s="1"/>
  <c r="Q145" s="1"/>
  <c r="AC144"/>
  <c r="L216"/>
  <c r="J217" s="1"/>
  <c r="C221" i="1"/>
  <c r="L221" s="1"/>
  <c r="E221"/>
  <c r="F168" i="4"/>
  <c r="E168"/>
  <c r="D145" i="6"/>
  <c r="J168" i="4"/>
  <c r="D168"/>
  <c r="D221" i="1"/>
  <c r="J75"/>
  <c r="D594" i="4" l="1"/>
  <c r="E594"/>
  <c r="C594" s="1"/>
  <c r="B595" s="1"/>
  <c r="F594"/>
  <c r="C168"/>
  <c r="B169" s="1"/>
  <c r="E169" s="1"/>
  <c r="AD144" i="6"/>
  <c r="K217"/>
  <c r="AF149"/>
  <c r="E145"/>
  <c r="B222" i="1"/>
  <c r="F221"/>
  <c r="J76"/>
  <c r="E595" i="4" l="1"/>
  <c r="D595"/>
  <c r="F595"/>
  <c r="L168"/>
  <c r="AB145" i="6"/>
  <c r="L217"/>
  <c r="J218" s="1"/>
  <c r="F145"/>
  <c r="C222" i="1"/>
  <c r="L222" s="1"/>
  <c r="E222"/>
  <c r="F169" i="4"/>
  <c r="J169"/>
  <c r="D169"/>
  <c r="D222" i="1"/>
  <c r="J77"/>
  <c r="C595" i="4" l="1"/>
  <c r="B596" s="1"/>
  <c r="AC145" i="6"/>
  <c r="R145"/>
  <c r="P146" s="1"/>
  <c r="Q146" s="1"/>
  <c r="K218"/>
  <c r="D146"/>
  <c r="C169" i="4"/>
  <c r="B223" i="1"/>
  <c r="F222"/>
  <c r="J78"/>
  <c r="D596" i="4" l="1"/>
  <c r="E596"/>
  <c r="F596"/>
  <c r="AD145" i="6"/>
  <c r="L218"/>
  <c r="J219" s="1"/>
  <c r="AF150"/>
  <c r="C223" i="1"/>
  <c r="L223" s="1"/>
  <c r="E223"/>
  <c r="E146" i="6"/>
  <c r="L169" i="4"/>
  <c r="B170"/>
  <c r="E170" s="1"/>
  <c r="D223" i="1"/>
  <c r="J79"/>
  <c r="C596" i="4" l="1"/>
  <c r="B597" s="1"/>
  <c r="AB146" i="6"/>
  <c r="K219"/>
  <c r="F146"/>
  <c r="J170" i="4"/>
  <c r="D170"/>
  <c r="F170"/>
  <c r="B224" i="1"/>
  <c r="F223"/>
  <c r="J80"/>
  <c r="D597" i="4" l="1"/>
  <c r="E597"/>
  <c r="F597"/>
  <c r="AC146" i="6"/>
  <c r="R146"/>
  <c r="P147" s="1"/>
  <c r="Q147" s="1"/>
  <c r="L219"/>
  <c r="J220" s="1"/>
  <c r="C224" i="1"/>
  <c r="L224" s="1"/>
  <c r="E224"/>
  <c r="D147" i="6"/>
  <c r="C170" i="4"/>
  <c r="D224" i="1"/>
  <c r="J81"/>
  <c r="C597" i="4" l="1"/>
  <c r="B598" s="1"/>
  <c r="AD146" i="6"/>
  <c r="K220"/>
  <c r="AF151"/>
  <c r="E147"/>
  <c r="L170" i="4"/>
  <c r="B171"/>
  <c r="E171" s="1"/>
  <c r="B225" i="1"/>
  <c r="F224"/>
  <c r="J82"/>
  <c r="D598" i="4" l="1"/>
  <c r="F598"/>
  <c r="C598" s="1"/>
  <c r="B599" s="1"/>
  <c r="E598"/>
  <c r="AB147" i="6"/>
  <c r="L220"/>
  <c r="J221" s="1"/>
  <c r="F147"/>
  <c r="C225" i="1"/>
  <c r="L225" s="1"/>
  <c r="E225"/>
  <c r="J171" i="4"/>
  <c r="F171"/>
  <c r="D171"/>
  <c r="D225" i="1"/>
  <c r="J83"/>
  <c r="E599" i="4" l="1"/>
  <c r="F599"/>
  <c r="D599"/>
  <c r="R147" i="6"/>
  <c r="P148" s="1"/>
  <c r="Q148" s="1"/>
  <c r="AC147"/>
  <c r="K221"/>
  <c r="D148"/>
  <c r="C171" i="4"/>
  <c r="L171" s="1"/>
  <c r="B226" i="1"/>
  <c r="F225"/>
  <c r="J84"/>
  <c r="C599" i="4" l="1"/>
  <c r="B600" s="1"/>
  <c r="AD147" i="6"/>
  <c r="L221"/>
  <c r="J222" s="1"/>
  <c r="AF152"/>
  <c r="C226" i="1"/>
  <c r="L226" s="1"/>
  <c r="E226"/>
  <c r="E148" i="6"/>
  <c r="B172" i="4"/>
  <c r="D226" i="1"/>
  <c r="J85"/>
  <c r="E600" i="4" l="1"/>
  <c r="F600"/>
  <c r="D600"/>
  <c r="AB148" i="6"/>
  <c r="K222"/>
  <c r="F148"/>
  <c r="F172" i="4"/>
  <c r="E172"/>
  <c r="J172"/>
  <c r="D172"/>
  <c r="B227" i="1"/>
  <c r="F226"/>
  <c r="J86"/>
  <c r="C600" i="4" l="1"/>
  <c r="B601" s="1"/>
  <c r="R148" i="6"/>
  <c r="P149" s="1"/>
  <c r="Q149" s="1"/>
  <c r="AC148"/>
  <c r="L222"/>
  <c r="J223" s="1"/>
  <c r="C227" i="1"/>
  <c r="L227" s="1"/>
  <c r="E227"/>
  <c r="D149" i="6"/>
  <c r="C172" i="4"/>
  <c r="L172" s="1"/>
  <c r="D227" i="1"/>
  <c r="J87"/>
  <c r="F601" i="4" l="1"/>
  <c r="C601" s="1"/>
  <c r="B602" s="1"/>
  <c r="E601"/>
  <c r="D601"/>
  <c r="AD148" i="6"/>
  <c r="K223"/>
  <c r="L223" s="1"/>
  <c r="J224" s="1"/>
  <c r="AF153"/>
  <c r="E149"/>
  <c r="B173" i="4"/>
  <c r="E173" s="1"/>
  <c r="B228" i="1"/>
  <c r="F227"/>
  <c r="J88"/>
  <c r="F602" i="4" l="1"/>
  <c r="C602" s="1"/>
  <c r="B603" s="1"/>
  <c r="E602"/>
  <c r="D602"/>
  <c r="AB149" i="6"/>
  <c r="K224"/>
  <c r="F149"/>
  <c r="C228" i="1"/>
  <c r="L228" s="1"/>
  <c r="E228"/>
  <c r="J173" i="4"/>
  <c r="F173"/>
  <c r="D173"/>
  <c r="D228" i="1"/>
  <c r="J89"/>
  <c r="E603" i="4" l="1"/>
  <c r="F603"/>
  <c r="D603"/>
  <c r="C173"/>
  <c r="B174" s="1"/>
  <c r="R149" i="6"/>
  <c r="P150" s="1"/>
  <c r="Q150" s="1"/>
  <c r="AC149"/>
  <c r="L224"/>
  <c r="J225" s="1"/>
  <c r="D150"/>
  <c r="B229" i="1"/>
  <c r="F228"/>
  <c r="J90"/>
  <c r="C603" i="4" l="1"/>
  <c r="B604" s="1"/>
  <c r="L173"/>
  <c r="AD149" i="6"/>
  <c r="K225"/>
  <c r="AF154"/>
  <c r="C229" i="1"/>
  <c r="L229" s="1"/>
  <c r="E229"/>
  <c r="F174" i="4"/>
  <c r="E174"/>
  <c r="E150" i="6"/>
  <c r="J174" i="4"/>
  <c r="D174"/>
  <c r="D229" i="1"/>
  <c r="J91"/>
  <c r="F604" i="4" l="1"/>
  <c r="C604" s="1"/>
  <c r="B605" s="1"/>
  <c r="D604"/>
  <c r="E604"/>
  <c r="AB150" i="6"/>
  <c r="L225"/>
  <c r="J226" s="1"/>
  <c r="F150"/>
  <c r="C174" i="4"/>
  <c r="L174" s="1"/>
  <c r="B230" i="1"/>
  <c r="F229"/>
  <c r="J92"/>
  <c r="E605" i="4" l="1"/>
  <c r="D605"/>
  <c r="F605"/>
  <c r="B175"/>
  <c r="E175" s="1"/>
  <c r="AC150" i="6"/>
  <c r="R150"/>
  <c r="P151" s="1"/>
  <c r="Q151" s="1"/>
  <c r="K226"/>
  <c r="C230" i="1"/>
  <c r="L230" s="1"/>
  <c r="E230"/>
  <c r="D151" i="6"/>
  <c r="D230" i="1"/>
  <c r="J93"/>
  <c r="C605" i="4" l="1"/>
  <c r="B606" s="1"/>
  <c r="F175"/>
  <c r="J175"/>
  <c r="D175"/>
  <c r="AD150" i="6"/>
  <c r="L226"/>
  <c r="J227" s="1"/>
  <c r="AF155"/>
  <c r="E151"/>
  <c r="B231" i="1"/>
  <c r="F230"/>
  <c r="J94"/>
  <c r="E606" i="4" l="1"/>
  <c r="D606"/>
  <c r="F606"/>
  <c r="C175"/>
  <c r="L175" s="1"/>
  <c r="AB151" i="6"/>
  <c r="K227"/>
  <c r="F151"/>
  <c r="C231" i="1"/>
  <c r="L231" s="1"/>
  <c r="E231"/>
  <c r="D231"/>
  <c r="J95"/>
  <c r="C606" i="4" l="1"/>
  <c r="B607" s="1"/>
  <c r="B176"/>
  <c r="J176" s="1"/>
  <c r="AC151" i="6"/>
  <c r="R151"/>
  <c r="P152" s="1"/>
  <c r="Q152" s="1"/>
  <c r="L227"/>
  <c r="J228" s="1"/>
  <c r="D152"/>
  <c r="B232" i="1"/>
  <c r="F231"/>
  <c r="J96"/>
  <c r="D607" i="4" l="1"/>
  <c r="F607"/>
  <c r="E607"/>
  <c r="F176"/>
  <c r="E176"/>
  <c r="D176"/>
  <c r="AD151" i="6"/>
  <c r="K228"/>
  <c r="AF156"/>
  <c r="C232" i="1"/>
  <c r="L232" s="1"/>
  <c r="E232"/>
  <c r="E152" i="6"/>
  <c r="D232" i="1"/>
  <c r="J97"/>
  <c r="C607" i="4" l="1"/>
  <c r="B608" s="1"/>
  <c r="C176"/>
  <c r="L176" s="1"/>
  <c r="AB152" i="6"/>
  <c r="L228"/>
  <c r="J229" s="1"/>
  <c r="F152"/>
  <c r="B233" i="1"/>
  <c r="F232"/>
  <c r="J98"/>
  <c r="E608" i="4" l="1"/>
  <c r="F608"/>
  <c r="D608"/>
  <c r="B177"/>
  <c r="E177" s="1"/>
  <c r="R152" i="6"/>
  <c r="P153" s="1"/>
  <c r="Q153" s="1"/>
  <c r="AC152"/>
  <c r="K229"/>
  <c r="C233" i="1"/>
  <c r="L233" s="1"/>
  <c r="E233"/>
  <c r="D153" i="6"/>
  <c r="D233" i="1"/>
  <c r="J99"/>
  <c r="C608" i="4" l="1"/>
  <c r="B609" s="1"/>
  <c r="F177"/>
  <c r="J177"/>
  <c r="D177"/>
  <c r="AD152" i="6"/>
  <c r="L229"/>
  <c r="J230" s="1"/>
  <c r="AF157"/>
  <c r="E153"/>
  <c r="B234" i="1"/>
  <c r="F233"/>
  <c r="J100"/>
  <c r="F609" i="4" l="1"/>
  <c r="D609"/>
  <c r="E609"/>
  <c r="C177"/>
  <c r="L177" s="1"/>
  <c r="AB153" i="6"/>
  <c r="K230"/>
  <c r="F153"/>
  <c r="C234" i="1"/>
  <c r="L234" s="1"/>
  <c r="E234"/>
  <c r="D234"/>
  <c r="J101"/>
  <c r="C609" i="4" l="1"/>
  <c r="B610" s="1"/>
  <c r="B178"/>
  <c r="E178" s="1"/>
  <c r="R153" i="6"/>
  <c r="P154" s="1"/>
  <c r="Q154" s="1"/>
  <c r="AC153"/>
  <c r="L230"/>
  <c r="J231" s="1"/>
  <c r="D154"/>
  <c r="B235" i="1"/>
  <c r="F234"/>
  <c r="J102"/>
  <c r="D610" i="4" l="1"/>
  <c r="F610"/>
  <c r="E610"/>
  <c r="J178"/>
  <c r="F178"/>
  <c r="D178"/>
  <c r="AD153" i="6"/>
  <c r="K231"/>
  <c r="AF158"/>
  <c r="C235" i="1"/>
  <c r="L235" s="1"/>
  <c r="E235"/>
  <c r="E154" i="6"/>
  <c r="D235" i="1"/>
  <c r="J103"/>
  <c r="C610" i="4" l="1"/>
  <c r="B611" s="1"/>
  <c r="C178"/>
  <c r="AB154" i="6"/>
  <c r="L231"/>
  <c r="J232" s="1"/>
  <c r="F154"/>
  <c r="B236" i="1"/>
  <c r="F235"/>
  <c r="J104"/>
  <c r="D611" i="4" l="1"/>
  <c r="E611"/>
  <c r="F611"/>
  <c r="L178"/>
  <c r="B179"/>
  <c r="R154" i="6"/>
  <c r="P155" s="1"/>
  <c r="Q155" s="1"/>
  <c r="AC154"/>
  <c r="K232"/>
  <c r="C236" i="1"/>
  <c r="L236" s="1"/>
  <c r="E236"/>
  <c r="D155" i="6"/>
  <c r="D236" i="1"/>
  <c r="J105"/>
  <c r="C611" i="4" l="1"/>
  <c r="B612" s="1"/>
  <c r="F179"/>
  <c r="J179"/>
  <c r="E179"/>
  <c r="D179"/>
  <c r="AD154" i="6"/>
  <c r="L232"/>
  <c r="J233" s="1"/>
  <c r="AF159"/>
  <c r="E155"/>
  <c r="B237" i="1"/>
  <c r="F236"/>
  <c r="J106"/>
  <c r="E612" i="4" l="1"/>
  <c r="F612"/>
  <c r="D612"/>
  <c r="C179"/>
  <c r="AB155" i="6"/>
  <c r="K233"/>
  <c r="F155"/>
  <c r="C237" i="1"/>
  <c r="L237" s="1"/>
  <c r="E237"/>
  <c r="D237"/>
  <c r="J107"/>
  <c r="C612" i="4" l="1"/>
  <c r="B613" s="1"/>
  <c r="L179"/>
  <c r="B180"/>
  <c r="B238" i="1"/>
  <c r="D238" s="1"/>
  <c r="AC155" i="6"/>
  <c r="R155"/>
  <c r="P156" s="1"/>
  <c r="Q156" s="1"/>
  <c r="L233"/>
  <c r="J234" s="1"/>
  <c r="D156"/>
  <c r="F237" i="1"/>
  <c r="J108"/>
  <c r="D613" i="4" l="1"/>
  <c r="F613"/>
  <c r="E613"/>
  <c r="E180"/>
  <c r="F180"/>
  <c r="C180" s="1"/>
  <c r="L180" s="1"/>
  <c r="D180"/>
  <c r="J180"/>
  <c r="C238" i="1"/>
  <c r="L238" s="1"/>
  <c r="E238"/>
  <c r="AD155" i="6"/>
  <c r="K234"/>
  <c r="AF160"/>
  <c r="E156"/>
  <c r="J109" i="1"/>
  <c r="C613" i="4" l="1"/>
  <c r="B614" s="1"/>
  <c r="F238" i="1"/>
  <c r="B181" i="4"/>
  <c r="B239" i="1"/>
  <c r="D239" s="1"/>
  <c r="AB156" i="6"/>
  <c r="L234"/>
  <c r="J235" s="1"/>
  <c r="F156"/>
  <c r="J110" i="1"/>
  <c r="D614" i="4" l="1"/>
  <c r="F614"/>
  <c r="C614" s="1"/>
  <c r="B615" s="1"/>
  <c r="E614"/>
  <c r="J181"/>
  <c r="D181"/>
  <c r="E181"/>
  <c r="F181"/>
  <c r="C239" i="1"/>
  <c r="L239" s="1"/>
  <c r="E239"/>
  <c r="AC156" i="6"/>
  <c r="R156"/>
  <c r="P157" s="1"/>
  <c r="Q157" s="1"/>
  <c r="K235"/>
  <c r="D157"/>
  <c r="J111" i="1"/>
  <c r="D615" i="4" l="1"/>
  <c r="E615"/>
  <c r="F615"/>
  <c r="F239" i="1"/>
  <c r="B240"/>
  <c r="E240" s="1"/>
  <c r="C181" i="4"/>
  <c r="AD156" i="6"/>
  <c r="L235"/>
  <c r="J236" s="1"/>
  <c r="AF161"/>
  <c r="E157"/>
  <c r="J112" i="1"/>
  <c r="C615" i="4" l="1"/>
  <c r="B616" s="1"/>
  <c r="D240" i="1"/>
  <c r="C240"/>
  <c r="L240" s="1"/>
  <c r="L181" i="4"/>
  <c r="B182"/>
  <c r="AB157" i="6"/>
  <c r="K236"/>
  <c r="F157"/>
  <c r="B241" i="1"/>
  <c r="J113"/>
  <c r="D616" i="4" l="1"/>
  <c r="F616"/>
  <c r="C616" s="1"/>
  <c r="B617" s="1"/>
  <c r="E616"/>
  <c r="F240" i="1"/>
  <c r="D182" i="4"/>
  <c r="J182"/>
  <c r="E182"/>
  <c r="F182"/>
  <c r="AC157" i="6"/>
  <c r="R157"/>
  <c r="P158" s="1"/>
  <c r="Q158" s="1"/>
  <c r="L236"/>
  <c r="J237" s="1"/>
  <c r="C241" i="1"/>
  <c r="L241" s="1"/>
  <c r="E241"/>
  <c r="D158" i="6"/>
  <c r="D241" i="1"/>
  <c r="J114"/>
  <c r="F617" i="4" l="1"/>
  <c r="D617"/>
  <c r="E617"/>
  <c r="C182"/>
  <c r="AD157" i="6"/>
  <c r="K237"/>
  <c r="AF162"/>
  <c r="E158"/>
  <c r="B242" i="1"/>
  <c r="F241"/>
  <c r="J115"/>
  <c r="C617" i="4" l="1"/>
  <c r="B618" s="1"/>
  <c r="B183"/>
  <c r="L182"/>
  <c r="AB158" i="6"/>
  <c r="L237"/>
  <c r="J238" s="1"/>
  <c r="F158"/>
  <c r="C242" i="1"/>
  <c r="L242" s="1"/>
  <c r="E242"/>
  <c r="D242"/>
  <c r="J116"/>
  <c r="F618" i="4" l="1"/>
  <c r="C618" s="1"/>
  <c r="B619" s="1"/>
  <c r="E618"/>
  <c r="D618"/>
  <c r="F183"/>
  <c r="J183"/>
  <c r="E183"/>
  <c r="D183"/>
  <c r="AC158" i="6"/>
  <c r="R158"/>
  <c r="P159" s="1"/>
  <c r="Q159" s="1"/>
  <c r="K238"/>
  <c r="D159"/>
  <c r="B243" i="1"/>
  <c r="F242"/>
  <c r="J117"/>
  <c r="E619" i="4" l="1"/>
  <c r="F619"/>
  <c r="D619"/>
  <c r="C183"/>
  <c r="L183" s="1"/>
  <c r="B184"/>
  <c r="F184" s="1"/>
  <c r="AD158" i="6"/>
  <c r="L238"/>
  <c r="J239" s="1"/>
  <c r="AF163"/>
  <c r="C243" i="1"/>
  <c r="L243" s="1"/>
  <c r="E243"/>
  <c r="E159" i="6"/>
  <c r="D243" i="1"/>
  <c r="J118"/>
  <c r="C619" i="4" l="1"/>
  <c r="B620" s="1"/>
  <c r="D184"/>
  <c r="E184"/>
  <c r="J184"/>
  <c r="AB159" i="6"/>
  <c r="K239"/>
  <c r="F159"/>
  <c r="B244" i="1"/>
  <c r="F243"/>
  <c r="J119"/>
  <c r="D620" i="4" l="1"/>
  <c r="F620"/>
  <c r="C620" s="1"/>
  <c r="B621" s="1"/>
  <c r="E620"/>
  <c r="C184"/>
  <c r="L184"/>
  <c r="B185"/>
  <c r="R159" i="6"/>
  <c r="P160" s="1"/>
  <c r="Q160" s="1"/>
  <c r="AC159"/>
  <c r="L239"/>
  <c r="J240" s="1"/>
  <c r="C244" i="1"/>
  <c r="L244" s="1"/>
  <c r="E244"/>
  <c r="D160" i="6"/>
  <c r="D244" i="1"/>
  <c r="J120"/>
  <c r="D621" i="4" l="1"/>
  <c r="F621"/>
  <c r="C621" s="1"/>
  <c r="B622" s="1"/>
  <c r="E621"/>
  <c r="J185"/>
  <c r="D185"/>
  <c r="E185"/>
  <c r="F185"/>
  <c r="AD159" i="6"/>
  <c r="K240"/>
  <c r="AF164"/>
  <c r="E160"/>
  <c r="B245" i="1"/>
  <c r="F244"/>
  <c r="J121"/>
  <c r="F622" i="4" l="1"/>
  <c r="C622" s="1"/>
  <c r="B623" s="1"/>
  <c r="D622"/>
  <c r="E622"/>
  <c r="C185"/>
  <c r="AB160" i="6"/>
  <c r="L240"/>
  <c r="J241" s="1"/>
  <c r="F160"/>
  <c r="C245" i="1"/>
  <c r="L245" s="1"/>
  <c r="E245"/>
  <c r="D245"/>
  <c r="J122"/>
  <c r="E623" i="4" l="1"/>
  <c r="F623"/>
  <c r="C623" s="1"/>
  <c r="B624" s="1"/>
  <c r="D623"/>
  <c r="L185"/>
  <c r="B186"/>
  <c r="R160" i="6"/>
  <c r="P161" s="1"/>
  <c r="Q161" s="1"/>
  <c r="AC160"/>
  <c r="K241"/>
  <c r="D161"/>
  <c r="B246" i="1"/>
  <c r="F245"/>
  <c r="J123"/>
  <c r="E624" i="4" l="1"/>
  <c r="D624"/>
  <c r="F624"/>
  <c r="F186"/>
  <c r="E186"/>
  <c r="D186"/>
  <c r="J186"/>
  <c r="AD160" i="6"/>
  <c r="L241"/>
  <c r="J242" s="1"/>
  <c r="AF165"/>
  <c r="C246" i="1"/>
  <c r="L246" s="1"/>
  <c r="E246"/>
  <c r="E161" i="6"/>
  <c r="D246" i="1"/>
  <c r="J124"/>
  <c r="C624" i="4" l="1"/>
  <c r="B625" s="1"/>
  <c r="C186"/>
  <c r="L186" s="1"/>
  <c r="AB161" i="6"/>
  <c r="K242"/>
  <c r="F161"/>
  <c r="B247" i="1"/>
  <c r="F246"/>
  <c r="J125"/>
  <c r="F625" i="4" l="1"/>
  <c r="D625"/>
  <c r="E625"/>
  <c r="B187"/>
  <c r="E187" s="1"/>
  <c r="D187"/>
  <c r="F187"/>
  <c r="R161" i="6"/>
  <c r="P162" s="1"/>
  <c r="Q162" s="1"/>
  <c r="AC161"/>
  <c r="L242"/>
  <c r="J243" s="1"/>
  <c r="C247" i="1"/>
  <c r="L247" s="1"/>
  <c r="E247"/>
  <c r="D162" i="6"/>
  <c r="D247" i="1"/>
  <c r="J126"/>
  <c r="C625" i="4" l="1"/>
  <c r="B626" s="1"/>
  <c r="J187"/>
  <c r="C187"/>
  <c r="AD161" i="6"/>
  <c r="K243"/>
  <c r="AF166"/>
  <c r="E162"/>
  <c r="B248" i="1"/>
  <c r="F247"/>
  <c r="J127"/>
  <c r="F626" i="4" l="1"/>
  <c r="C626" s="1"/>
  <c r="B627" s="1"/>
  <c r="D626"/>
  <c r="E626"/>
  <c r="L187"/>
  <c r="B188"/>
  <c r="AB162" i="6"/>
  <c r="L243"/>
  <c r="J244" s="1"/>
  <c r="F162"/>
  <c r="C248" i="1"/>
  <c r="L248" s="1"/>
  <c r="E248"/>
  <c r="D248"/>
  <c r="J128"/>
  <c r="F627" i="4" l="1"/>
  <c r="D627"/>
  <c r="E627"/>
  <c r="E188"/>
  <c r="F188"/>
  <c r="D188"/>
  <c r="J188"/>
  <c r="R162" i="6"/>
  <c r="P163" s="1"/>
  <c r="Q163" s="1"/>
  <c r="AC162"/>
  <c r="K244"/>
  <c r="D163"/>
  <c r="B249" i="1"/>
  <c r="F248"/>
  <c r="J129"/>
  <c r="C627" i="4" l="1"/>
  <c r="B628" s="1"/>
  <c r="C188"/>
  <c r="AD162" i="6"/>
  <c r="L244"/>
  <c r="J245" s="1"/>
  <c r="AF167"/>
  <c r="C249" i="1"/>
  <c r="L249" s="1"/>
  <c r="E249"/>
  <c r="E163" i="6"/>
  <c r="D249" i="1"/>
  <c r="J130"/>
  <c r="E628" i="4" l="1"/>
  <c r="D628"/>
  <c r="F628"/>
  <c r="L188"/>
  <c r="B189"/>
  <c r="AB163" i="6"/>
  <c r="K245"/>
  <c r="F163"/>
  <c r="B250" i="1"/>
  <c r="F249"/>
  <c r="J131"/>
  <c r="C628" i="4" l="1"/>
  <c r="B629" s="1"/>
  <c r="E189"/>
  <c r="J189"/>
  <c r="F189"/>
  <c r="D189"/>
  <c r="R163" i="6"/>
  <c r="P164" s="1"/>
  <c r="Q164" s="1"/>
  <c r="AC163"/>
  <c r="L245"/>
  <c r="J246" s="1"/>
  <c r="C250" i="1"/>
  <c r="L250" s="1"/>
  <c r="E250"/>
  <c r="D164" i="6"/>
  <c r="D250" i="1"/>
  <c r="J132"/>
  <c r="D629" i="4" l="1"/>
  <c r="F629"/>
  <c r="C629" s="1"/>
  <c r="B630" s="1"/>
  <c r="E629"/>
  <c r="C189"/>
  <c r="AD163" i="6"/>
  <c r="K246"/>
  <c r="AF168"/>
  <c r="E164"/>
  <c r="B251" i="1"/>
  <c r="F250"/>
  <c r="J133"/>
  <c r="D630" i="4" l="1"/>
  <c r="F630"/>
  <c r="C630" s="1"/>
  <c r="B631" s="1"/>
  <c r="E630"/>
  <c r="B190"/>
  <c r="L189"/>
  <c r="AB164" i="6"/>
  <c r="L246"/>
  <c r="J247" s="1"/>
  <c r="F164"/>
  <c r="C251" i="1"/>
  <c r="L251" s="1"/>
  <c r="E251"/>
  <c r="D251"/>
  <c r="J134"/>
  <c r="F631" i="4" l="1"/>
  <c r="D631"/>
  <c r="E631"/>
  <c r="E190"/>
  <c r="J190"/>
  <c r="D190"/>
  <c r="F190"/>
  <c r="R164" i="6"/>
  <c r="P165" s="1"/>
  <c r="Q165" s="1"/>
  <c r="AC164"/>
  <c r="K247"/>
  <c r="D165"/>
  <c r="B252" i="1"/>
  <c r="F251"/>
  <c r="J135"/>
  <c r="C631" i="4" l="1"/>
  <c r="B632" s="1"/>
  <c r="C190"/>
  <c r="AD164" i="6"/>
  <c r="L247"/>
  <c r="J248" s="1"/>
  <c r="AF169"/>
  <c r="C252" i="1"/>
  <c r="L252" s="1"/>
  <c r="E252"/>
  <c r="E165" i="6"/>
  <c r="D252" i="1"/>
  <c r="J136"/>
  <c r="E632" i="4" l="1"/>
  <c r="D632"/>
  <c r="F632"/>
  <c r="L190"/>
  <c r="B191"/>
  <c r="AB165" i="6"/>
  <c r="K248"/>
  <c r="F165"/>
  <c r="B253" i="1"/>
  <c r="F252"/>
  <c r="J137"/>
  <c r="C632" i="4" l="1"/>
  <c r="B633" s="1"/>
  <c r="E191"/>
  <c r="D191"/>
  <c r="J191"/>
  <c r="F191"/>
  <c r="R165" i="6"/>
  <c r="P166" s="1"/>
  <c r="Q166" s="1"/>
  <c r="AC165"/>
  <c r="L248"/>
  <c r="J249" s="1"/>
  <c r="C253" i="1"/>
  <c r="L253" s="1"/>
  <c r="E253"/>
  <c r="D166" i="6"/>
  <c r="D253" i="1"/>
  <c r="J138"/>
  <c r="F633" i="4" l="1"/>
  <c r="C633" s="1"/>
  <c r="B634" s="1"/>
  <c r="D633"/>
  <c r="E633"/>
  <c r="C191"/>
  <c r="AD165" i="6"/>
  <c r="K249"/>
  <c r="AF170"/>
  <c r="E166"/>
  <c r="B254" i="1"/>
  <c r="F253"/>
  <c r="J139"/>
  <c r="D634" i="4" l="1"/>
  <c r="F634"/>
  <c r="C634" s="1"/>
  <c r="B635" s="1"/>
  <c r="E634"/>
  <c r="L191"/>
  <c r="B192"/>
  <c r="AB166" i="6"/>
  <c r="L249"/>
  <c r="J250" s="1"/>
  <c r="F166"/>
  <c r="C254" i="1"/>
  <c r="L254" s="1"/>
  <c r="E254"/>
  <c r="D254"/>
  <c r="J140"/>
  <c r="F635" i="4" l="1"/>
  <c r="D635"/>
  <c r="E635"/>
  <c r="E192"/>
  <c r="F192"/>
  <c r="D192"/>
  <c r="J192"/>
  <c r="R166" i="6"/>
  <c r="P167" s="1"/>
  <c r="Q167" s="1"/>
  <c r="AC166"/>
  <c r="K250"/>
  <c r="D167"/>
  <c r="F254" i="1"/>
  <c r="B255"/>
  <c r="J141"/>
  <c r="C635" i="4" l="1"/>
  <c r="B636" s="1"/>
  <c r="C192"/>
  <c r="AD166" i="6"/>
  <c r="L250"/>
  <c r="J251" s="1"/>
  <c r="AF171"/>
  <c r="C255" i="1"/>
  <c r="L255" s="1"/>
  <c r="E255"/>
  <c r="E167" i="6"/>
  <c r="D255" i="1"/>
  <c r="J142"/>
  <c r="F636" i="4" l="1"/>
  <c r="D636"/>
  <c r="E636"/>
  <c r="L192"/>
  <c r="B193"/>
  <c r="AB167" i="6"/>
  <c r="K251"/>
  <c r="F167"/>
  <c r="B256" i="1"/>
  <c r="F255"/>
  <c r="J143"/>
  <c r="C636" i="4" l="1"/>
  <c r="B637" s="1"/>
  <c r="E193"/>
  <c r="F193"/>
  <c r="J193"/>
  <c r="D193"/>
  <c r="R167" i="6"/>
  <c r="P168" s="1"/>
  <c r="Q168" s="1"/>
  <c r="AC167"/>
  <c r="L251"/>
  <c r="J252" s="1"/>
  <c r="C256" i="1"/>
  <c r="L256" s="1"/>
  <c r="E256"/>
  <c r="D168" i="6"/>
  <c r="D256" i="1"/>
  <c r="J144"/>
  <c r="D637" i="4" l="1"/>
  <c r="E637"/>
  <c r="F637"/>
  <c r="C193"/>
  <c r="L193" s="1"/>
  <c r="AD167" i="6"/>
  <c r="K252"/>
  <c r="AF172"/>
  <c r="E168"/>
  <c r="B257" i="1"/>
  <c r="F256"/>
  <c r="J145"/>
  <c r="C637" i="4" l="1"/>
  <c r="B638" s="1"/>
  <c r="B194"/>
  <c r="J194" s="1"/>
  <c r="AB168" i="6"/>
  <c r="L252"/>
  <c r="J253" s="1"/>
  <c r="F168"/>
  <c r="C257" i="1"/>
  <c r="L257" s="1"/>
  <c r="E257"/>
  <c r="D257"/>
  <c r="J146"/>
  <c r="E638" i="4" l="1"/>
  <c r="F638"/>
  <c r="C638" s="1"/>
  <c r="B639" s="1"/>
  <c r="D638"/>
  <c r="F194"/>
  <c r="E194"/>
  <c r="C194" s="1"/>
  <c r="D194"/>
  <c r="R168" i="6"/>
  <c r="P169" s="1"/>
  <c r="Q169" s="1"/>
  <c r="AC168"/>
  <c r="K253"/>
  <c r="D169"/>
  <c r="B258" i="1"/>
  <c r="F257"/>
  <c r="J147"/>
  <c r="B195" i="4" l="1"/>
  <c r="F195" s="1"/>
  <c r="L194"/>
  <c r="F639"/>
  <c r="D639"/>
  <c r="E639"/>
  <c r="E195"/>
  <c r="AD168" i="6"/>
  <c r="L253"/>
  <c r="J254" s="1"/>
  <c r="AF173"/>
  <c r="C258" i="1"/>
  <c r="L258" s="1"/>
  <c r="E258"/>
  <c r="E169" i="6"/>
  <c r="D258" i="1"/>
  <c r="J148"/>
  <c r="C639" i="4" l="1"/>
  <c r="B640" s="1"/>
  <c r="J195"/>
  <c r="D195"/>
  <c r="C195" s="1"/>
  <c r="AB169" i="6"/>
  <c r="K254"/>
  <c r="F169"/>
  <c r="B259" i="1"/>
  <c r="F258"/>
  <c r="J149"/>
  <c r="F640" i="4" l="1"/>
  <c r="D640"/>
  <c r="E640"/>
  <c r="B196"/>
  <c r="L195"/>
  <c r="R169" i="6"/>
  <c r="P170" s="1"/>
  <c r="Q170" s="1"/>
  <c r="AC169"/>
  <c r="L254"/>
  <c r="J255" s="1"/>
  <c r="C259" i="1"/>
  <c r="L259" s="1"/>
  <c r="E259"/>
  <c r="D170" i="6"/>
  <c r="D259" i="1"/>
  <c r="J150"/>
  <c r="C640" i="4" l="1"/>
  <c r="B641" s="1"/>
  <c r="E196"/>
  <c r="J196"/>
  <c r="D196"/>
  <c r="F196"/>
  <c r="C196" s="1"/>
  <c r="AD169" i="6"/>
  <c r="K255"/>
  <c r="AF174"/>
  <c r="E170"/>
  <c r="B260" i="1"/>
  <c r="F259"/>
  <c r="J151"/>
  <c r="L196" i="4" l="1"/>
  <c r="B197"/>
  <c r="E641"/>
  <c r="F641"/>
  <c r="D641"/>
  <c r="AB170" i="6"/>
  <c r="L255"/>
  <c r="J256" s="1"/>
  <c r="F170"/>
  <c r="C260" i="1"/>
  <c r="L260" s="1"/>
  <c r="E260"/>
  <c r="D260"/>
  <c r="J152"/>
  <c r="E197" i="4" l="1"/>
  <c r="D197"/>
  <c r="F197"/>
  <c r="J197"/>
  <c r="C641"/>
  <c r="B642" s="1"/>
  <c r="R170" i="6"/>
  <c r="P171" s="1"/>
  <c r="Q171" s="1"/>
  <c r="AC170"/>
  <c r="K256"/>
  <c r="D171"/>
  <c r="B261" i="1"/>
  <c r="F260"/>
  <c r="J153"/>
  <c r="F642" i="4" l="1"/>
  <c r="D642"/>
  <c r="E642"/>
  <c r="C197"/>
  <c r="AD170" i="6"/>
  <c r="L256"/>
  <c r="J257" s="1"/>
  <c r="AF175"/>
  <c r="C261" i="1"/>
  <c r="L261" s="1"/>
  <c r="E261"/>
  <c r="E171" i="6"/>
  <c r="D261" i="1"/>
  <c r="J154"/>
  <c r="C642" i="4" l="1"/>
  <c r="B643" s="1"/>
  <c r="B198"/>
  <c r="L197"/>
  <c r="AB171" i="6"/>
  <c r="K257"/>
  <c r="F171"/>
  <c r="B262" i="1"/>
  <c r="F261"/>
  <c r="J155"/>
  <c r="F643" i="4" l="1"/>
  <c r="D643"/>
  <c r="E643"/>
  <c r="E198"/>
  <c r="F198"/>
  <c r="C198" s="1"/>
  <c r="L198" s="1"/>
  <c r="D198"/>
  <c r="J198"/>
  <c r="R171" i="6"/>
  <c r="P172" s="1"/>
  <c r="Q172" s="1"/>
  <c r="AC171"/>
  <c r="L257"/>
  <c r="J258" s="1"/>
  <c r="C262" i="1"/>
  <c r="L262" s="1"/>
  <c r="E262"/>
  <c r="D172" i="6"/>
  <c r="D262" i="1"/>
  <c r="J156"/>
  <c r="C643" i="4" l="1"/>
  <c r="B644" s="1"/>
  <c r="B199"/>
  <c r="AD171" i="6"/>
  <c r="K258"/>
  <c r="AF176"/>
  <c r="E172"/>
  <c r="B263" i="1"/>
  <c r="F262"/>
  <c r="J157"/>
  <c r="D644" i="4" l="1"/>
  <c r="E644"/>
  <c r="F644"/>
  <c r="E199"/>
  <c r="J199"/>
  <c r="D199"/>
  <c r="F199"/>
  <c r="AB172" i="6"/>
  <c r="L258"/>
  <c r="J259" s="1"/>
  <c r="F172"/>
  <c r="C263" i="1"/>
  <c r="L263" s="1"/>
  <c r="E263"/>
  <c r="D263"/>
  <c r="J158"/>
  <c r="C644" i="4" l="1"/>
  <c r="B645" s="1"/>
  <c r="C199"/>
  <c r="R172" i="6"/>
  <c r="P173" s="1"/>
  <c r="Q173" s="1"/>
  <c r="AC172"/>
  <c r="K259"/>
  <c r="D173"/>
  <c r="B264" i="1"/>
  <c r="F263"/>
  <c r="J159"/>
  <c r="F645" i="4" l="1"/>
  <c r="D645"/>
  <c r="E645"/>
  <c r="L199"/>
  <c r="B200"/>
  <c r="AD172" i="6"/>
  <c r="L259"/>
  <c r="J260" s="1"/>
  <c r="AF177"/>
  <c r="C264" i="1"/>
  <c r="L264" s="1"/>
  <c r="E264"/>
  <c r="E173" i="6"/>
  <c r="D264" i="1"/>
  <c r="J160"/>
  <c r="E200" i="4" l="1"/>
  <c r="D200"/>
  <c r="J200"/>
  <c r="F200"/>
  <c r="C645"/>
  <c r="B646" s="1"/>
  <c r="AB173" i="6"/>
  <c r="K260"/>
  <c r="F173"/>
  <c r="B265" i="1"/>
  <c r="F264"/>
  <c r="J161"/>
  <c r="D646" i="4" l="1"/>
  <c r="E646"/>
  <c r="F646"/>
  <c r="C200"/>
  <c r="R173" i="6"/>
  <c r="P174" s="1"/>
  <c r="Q174" s="1"/>
  <c r="AC173"/>
  <c r="L260"/>
  <c r="J261" s="1"/>
  <c r="C265" i="1"/>
  <c r="L265" s="1"/>
  <c r="E265"/>
  <c r="D174" i="6"/>
  <c r="D265" i="1"/>
  <c r="J162"/>
  <c r="C646" i="4" l="1"/>
  <c r="B647" s="1"/>
  <c r="L200"/>
  <c r="B201"/>
  <c r="AD173" i="6"/>
  <c r="K261"/>
  <c r="AF178"/>
  <c r="E174"/>
  <c r="B266" i="1"/>
  <c r="F265"/>
  <c r="J163"/>
  <c r="D647" i="4" l="1"/>
  <c r="F647"/>
  <c r="C647" s="1"/>
  <c r="B648" s="1"/>
  <c r="F648" s="1"/>
  <c r="E647"/>
  <c r="D201"/>
  <c r="E201"/>
  <c r="F201"/>
  <c r="C201" s="1"/>
  <c r="B202" s="1"/>
  <c r="E202" s="1"/>
  <c r="J201"/>
  <c r="AB174" i="6"/>
  <c r="L261"/>
  <c r="J262" s="1"/>
  <c r="F174"/>
  <c r="C266" i="1"/>
  <c r="L266" s="1"/>
  <c r="E266"/>
  <c r="D202" i="4"/>
  <c r="D266" i="1"/>
  <c r="J164"/>
  <c r="J202" i="4" l="1"/>
  <c r="E648"/>
  <c r="D648"/>
  <c r="F202"/>
  <c r="L201"/>
  <c r="C648"/>
  <c r="B649" s="1"/>
  <c r="F649" s="1"/>
  <c r="R174" i="6"/>
  <c r="P175" s="1"/>
  <c r="Q175" s="1"/>
  <c r="AC174"/>
  <c r="K262"/>
  <c r="C202" i="4"/>
  <c r="B203" s="1"/>
  <c r="E203" s="1"/>
  <c r="D175" i="6"/>
  <c r="F266" i="1"/>
  <c r="B267"/>
  <c r="J165"/>
  <c r="E649" i="4" l="1"/>
  <c r="D649"/>
  <c r="AD174" i="6"/>
  <c r="L262"/>
  <c r="J263" s="1"/>
  <c r="AF179"/>
  <c r="L202" i="4"/>
  <c r="C267" i="1"/>
  <c r="L267" s="1"/>
  <c r="E267"/>
  <c r="E175" i="6"/>
  <c r="F203" i="4"/>
  <c r="D203"/>
  <c r="J203"/>
  <c r="D267" i="1"/>
  <c r="J166"/>
  <c r="C649" i="4" l="1"/>
  <c r="B650" s="1"/>
  <c r="D650" s="1"/>
  <c r="AB175" i="6"/>
  <c r="K263"/>
  <c r="F175"/>
  <c r="C203" i="4"/>
  <c r="B268" i="1"/>
  <c r="F267"/>
  <c r="J167"/>
  <c r="F650" i="4" l="1"/>
  <c r="E650"/>
  <c r="R175" i="6"/>
  <c r="P176" s="1"/>
  <c r="Q176" s="1"/>
  <c r="AC175"/>
  <c r="L263"/>
  <c r="J264" s="1"/>
  <c r="C268" i="1"/>
  <c r="L268" s="1"/>
  <c r="E268"/>
  <c r="D176" i="6"/>
  <c r="L203" i="4"/>
  <c r="B204"/>
  <c r="E204" s="1"/>
  <c r="D268" i="1"/>
  <c r="J168"/>
  <c r="C650" i="4" l="1"/>
  <c r="B651" s="1"/>
  <c r="E651" s="1"/>
  <c r="AD175" i="6"/>
  <c r="K264"/>
  <c r="AF180"/>
  <c r="E176"/>
  <c r="D204" i="4"/>
  <c r="F204"/>
  <c r="J204"/>
  <c r="B269" i="1"/>
  <c r="F268"/>
  <c r="J169"/>
  <c r="D651" i="4" l="1"/>
  <c r="F651"/>
  <c r="AB176" i="6"/>
  <c r="L264"/>
  <c r="J265" s="1"/>
  <c r="F176"/>
  <c r="C269" i="1"/>
  <c r="L269" s="1"/>
  <c r="E269"/>
  <c r="C204" i="4"/>
  <c r="D269" i="1"/>
  <c r="J170"/>
  <c r="C651" i="4" l="1"/>
  <c r="B652" s="1"/>
  <c r="F652" s="1"/>
  <c r="R176" i="6"/>
  <c r="P177" s="1"/>
  <c r="Q177" s="1"/>
  <c r="AC176"/>
  <c r="K265"/>
  <c r="D177"/>
  <c r="L204" i="4"/>
  <c r="B205"/>
  <c r="E205" s="1"/>
  <c r="B270" i="1"/>
  <c r="F269"/>
  <c r="J171"/>
  <c r="E652" i="4" l="1"/>
  <c r="C652" s="1"/>
  <c r="B653" s="1"/>
  <c r="E653" s="1"/>
  <c r="D652"/>
  <c r="AD176" i="6"/>
  <c r="L265"/>
  <c r="J266" s="1"/>
  <c r="AF181"/>
  <c r="C270" i="1"/>
  <c r="L270" s="1"/>
  <c r="E270"/>
  <c r="E177" i="6"/>
  <c r="D205" i="4"/>
  <c r="F205"/>
  <c r="J205"/>
  <c r="D270" i="1"/>
  <c r="J172"/>
  <c r="F653" i="4" l="1"/>
  <c r="C653" s="1"/>
  <c r="B654" s="1"/>
  <c r="D653"/>
  <c r="AB177" i="6"/>
  <c r="K266"/>
  <c r="F177"/>
  <c r="C205" i="4"/>
  <c r="B271" i="1"/>
  <c r="F270"/>
  <c r="J173"/>
  <c r="E654" i="4" l="1"/>
  <c r="F654"/>
  <c r="D654"/>
  <c r="R177" i="6"/>
  <c r="P178" s="1"/>
  <c r="Q178" s="1"/>
  <c r="AC177"/>
  <c r="L266"/>
  <c r="J267" s="1"/>
  <c r="C271" i="1"/>
  <c r="L271" s="1"/>
  <c r="E271"/>
  <c r="D178" i="6"/>
  <c r="L205" i="4"/>
  <c r="B206"/>
  <c r="E206" s="1"/>
  <c r="D271" i="1"/>
  <c r="J174"/>
  <c r="C654" i="4" l="1"/>
  <c r="B655" s="1"/>
  <c r="F655" s="1"/>
  <c r="AD177" i="6"/>
  <c r="K267"/>
  <c r="AF182"/>
  <c r="E178"/>
  <c r="F206" i="4"/>
  <c r="D206"/>
  <c r="J206"/>
  <c r="B272" i="1"/>
  <c r="F271"/>
  <c r="J175"/>
  <c r="D655" i="4" l="1"/>
  <c r="E655"/>
  <c r="AB178" i="6"/>
  <c r="L267"/>
  <c r="J268" s="1"/>
  <c r="F178"/>
  <c r="C272" i="1"/>
  <c r="L272" s="1"/>
  <c r="E272"/>
  <c r="C206" i="4"/>
  <c r="D272" i="1"/>
  <c r="J176"/>
  <c r="C655" i="4" l="1"/>
  <c r="B656" s="1"/>
  <c r="R178" i="6"/>
  <c r="P179" s="1"/>
  <c r="Q179" s="1"/>
  <c r="AC178"/>
  <c r="K268"/>
  <c r="D179"/>
  <c r="L206" i="4"/>
  <c r="B207"/>
  <c r="E207" s="1"/>
  <c r="B273" i="1"/>
  <c r="F272"/>
  <c r="J177"/>
  <c r="D656" i="4" l="1"/>
  <c r="E656"/>
  <c r="F656"/>
  <c r="AD178" i="6"/>
  <c r="L268"/>
  <c r="J269" s="1"/>
  <c r="AF183"/>
  <c r="C273" i="1"/>
  <c r="L273" s="1"/>
  <c r="E273"/>
  <c r="E179" i="6"/>
  <c r="F207" i="4"/>
  <c r="D207"/>
  <c r="J207"/>
  <c r="D273" i="1"/>
  <c r="J178"/>
  <c r="C656" i="4" l="1"/>
  <c r="B657" s="1"/>
  <c r="AB179" i="6"/>
  <c r="K269"/>
  <c r="F179"/>
  <c r="C207" i="4"/>
  <c r="B274" i="1"/>
  <c r="F273"/>
  <c r="J179"/>
  <c r="F657" i="4" l="1"/>
  <c r="E657"/>
  <c r="D657"/>
  <c r="R179" i="6"/>
  <c r="P180" s="1"/>
  <c r="Q180" s="1"/>
  <c r="AC179"/>
  <c r="L269"/>
  <c r="J270" s="1"/>
  <c r="C274" i="1"/>
  <c r="L274" s="1"/>
  <c r="E274"/>
  <c r="D180" i="6"/>
  <c r="B208" i="4"/>
  <c r="E208" s="1"/>
  <c r="L207"/>
  <c r="D274" i="1"/>
  <c r="J180"/>
  <c r="C657" i="4" l="1"/>
  <c r="B658" s="1"/>
  <c r="AD179" i="6"/>
  <c r="K270"/>
  <c r="AF184"/>
  <c r="E180"/>
  <c r="J208" i="4"/>
  <c r="D208"/>
  <c r="F208"/>
  <c r="B275" i="1"/>
  <c r="F274"/>
  <c r="J181"/>
  <c r="E658" i="4" l="1"/>
  <c r="F658"/>
  <c r="D658"/>
  <c r="AB180" i="6"/>
  <c r="L270"/>
  <c r="J271" s="1"/>
  <c r="F180"/>
  <c r="C275" i="1"/>
  <c r="L275" s="1"/>
  <c r="E275"/>
  <c r="C208" i="4"/>
  <c r="L208" s="1"/>
  <c r="D275" i="1"/>
  <c r="J182"/>
  <c r="C658" i="4" l="1"/>
  <c r="B659" s="1"/>
  <c r="R180" i="6"/>
  <c r="P181" s="1"/>
  <c r="Q181" s="1"/>
  <c r="AC180"/>
  <c r="K271"/>
  <c r="D181"/>
  <c r="B209" i="4"/>
  <c r="B276" i="1"/>
  <c r="F275"/>
  <c r="J183"/>
  <c r="D659" i="4" l="1"/>
  <c r="F659"/>
  <c r="E659"/>
  <c r="AD180" i="6"/>
  <c r="L271"/>
  <c r="J272" s="1"/>
  <c r="AF185"/>
  <c r="C276" i="1"/>
  <c r="L276" s="1"/>
  <c r="E276"/>
  <c r="J209" i="4"/>
  <c r="E209"/>
  <c r="E181" i="6"/>
  <c r="F209" i="4"/>
  <c r="D209"/>
  <c r="D276" i="1"/>
  <c r="J184"/>
  <c r="C659" i="4" l="1"/>
  <c r="B660" s="1"/>
  <c r="AB181" i="6"/>
  <c r="K272"/>
  <c r="F181"/>
  <c r="C209" i="4"/>
  <c r="B210" s="1"/>
  <c r="F276" i="1"/>
  <c r="B277"/>
  <c r="E277" s="1"/>
  <c r="J185"/>
  <c r="E660" i="4" l="1"/>
  <c r="D660"/>
  <c r="F660"/>
  <c r="R181" i="6"/>
  <c r="P182" s="1"/>
  <c r="Q182" s="1"/>
  <c r="AC181"/>
  <c r="L272"/>
  <c r="J273" s="1"/>
  <c r="J210" i="4"/>
  <c r="E210"/>
  <c r="L209"/>
  <c r="D182" i="6"/>
  <c r="D210" i="4"/>
  <c r="F210"/>
  <c r="C277" i="1"/>
  <c r="L277" s="1"/>
  <c r="D277"/>
  <c r="J186"/>
  <c r="C660" i="4" l="1"/>
  <c r="B661" s="1"/>
  <c r="AD181" i="6"/>
  <c r="K273"/>
  <c r="AF186"/>
  <c r="C210" i="4"/>
  <c r="B211" s="1"/>
  <c r="E211" s="1"/>
  <c r="E182" i="6"/>
  <c r="F277" i="1"/>
  <c r="B278"/>
  <c r="E278" s="1"/>
  <c r="J187"/>
  <c r="D661" i="4" l="1"/>
  <c r="F661"/>
  <c r="E661"/>
  <c r="AB182" i="6"/>
  <c r="L273"/>
  <c r="J274" s="1"/>
  <c r="F182"/>
  <c r="L210" i="4"/>
  <c r="F211"/>
  <c r="D211"/>
  <c r="J211"/>
  <c r="D278" i="1"/>
  <c r="C278"/>
  <c r="L278" s="1"/>
  <c r="J188"/>
  <c r="C661" i="4" l="1"/>
  <c r="B662" s="1"/>
  <c r="D662" s="1"/>
  <c r="R182" i="6"/>
  <c r="P183" s="1"/>
  <c r="Q183" s="1"/>
  <c r="AC182"/>
  <c r="K274"/>
  <c r="D183"/>
  <c r="C211" i="4"/>
  <c r="F278" i="1"/>
  <c r="B279"/>
  <c r="E279" s="1"/>
  <c r="J189"/>
  <c r="E662" i="4" l="1"/>
  <c r="F662"/>
  <c r="AD182" i="6"/>
  <c r="L274"/>
  <c r="J275" s="1"/>
  <c r="AF187"/>
  <c r="E183"/>
  <c r="L211" i="4"/>
  <c r="B212"/>
  <c r="E212" s="1"/>
  <c r="C279" i="1"/>
  <c r="L279" s="1"/>
  <c r="D279"/>
  <c r="J190"/>
  <c r="C662" i="4" l="1"/>
  <c r="B663" s="1"/>
  <c r="AB183" i="6"/>
  <c r="K275"/>
  <c r="F183"/>
  <c r="D212" i="4"/>
  <c r="F212"/>
  <c r="J212"/>
  <c r="F279" i="1"/>
  <c r="B280"/>
  <c r="E280" s="1"/>
  <c r="J191"/>
  <c r="D663" i="4" l="1"/>
  <c r="E663"/>
  <c r="F663"/>
  <c r="R183" i="6"/>
  <c r="P184" s="1"/>
  <c r="Q184" s="1"/>
  <c r="AC183"/>
  <c r="L275"/>
  <c r="J276" s="1"/>
  <c r="D184"/>
  <c r="C212" i="4"/>
  <c r="D280" i="1"/>
  <c r="C280"/>
  <c r="L280" s="1"/>
  <c r="J192"/>
  <c r="C663" i="4" l="1"/>
  <c r="B664" s="1"/>
  <c r="AD183" i="6"/>
  <c r="K276"/>
  <c r="AF188"/>
  <c r="E184"/>
  <c r="L212" i="4"/>
  <c r="B213"/>
  <c r="E213" s="1"/>
  <c r="F280" i="1"/>
  <c r="B281"/>
  <c r="E281" s="1"/>
  <c r="J193"/>
  <c r="E664" i="4" l="1"/>
  <c r="F664"/>
  <c r="C664" s="1"/>
  <c r="B665" s="1"/>
  <c r="E665" s="1"/>
  <c r="D664"/>
  <c r="AB184" i="6"/>
  <c r="L276"/>
  <c r="J277" s="1"/>
  <c r="F184"/>
  <c r="D213" i="4"/>
  <c r="F213"/>
  <c r="J213"/>
  <c r="D281" i="1"/>
  <c r="C281"/>
  <c r="L281" s="1"/>
  <c r="J194"/>
  <c r="D665" i="4" l="1"/>
  <c r="F665"/>
  <c r="C665" s="1"/>
  <c r="B666" s="1"/>
  <c r="R184" i="6"/>
  <c r="P185" s="1"/>
  <c r="Q185" s="1"/>
  <c r="AC184"/>
  <c r="K277"/>
  <c r="D185"/>
  <c r="C213" i="4"/>
  <c r="F281" i="1"/>
  <c r="B282"/>
  <c r="E282" s="1"/>
  <c r="J195"/>
  <c r="D666" i="4" l="1"/>
  <c r="F666"/>
  <c r="C666" s="1"/>
  <c r="B667" s="1"/>
  <c r="E666"/>
  <c r="AD184" i="6"/>
  <c r="L277"/>
  <c r="J278" s="1"/>
  <c r="AF189"/>
  <c r="E185"/>
  <c r="L213" i="4"/>
  <c r="B214"/>
  <c r="E214" s="1"/>
  <c r="D282" i="1"/>
  <c r="C282"/>
  <c r="L282" s="1"/>
  <c r="J196"/>
  <c r="F667" i="4" l="1"/>
  <c r="E667"/>
  <c r="D667"/>
  <c r="AB185" i="6"/>
  <c r="K278"/>
  <c r="L278" s="1"/>
  <c r="J279" s="1"/>
  <c r="F185"/>
  <c r="F214" i="4"/>
  <c r="D214"/>
  <c r="J214"/>
  <c r="F282" i="1"/>
  <c r="B283"/>
  <c r="E283" s="1"/>
  <c r="J197"/>
  <c r="C667" i="4" l="1"/>
  <c r="B668" s="1"/>
  <c r="R185" i="6"/>
  <c r="P186" s="1"/>
  <c r="Q186" s="1"/>
  <c r="AC185"/>
  <c r="K279"/>
  <c r="D186"/>
  <c r="C214" i="4"/>
  <c r="C283" i="1"/>
  <c r="L283" s="1"/>
  <c r="D283"/>
  <c r="J198"/>
  <c r="D668" i="4" l="1"/>
  <c r="E668"/>
  <c r="F668"/>
  <c r="AD185" i="6"/>
  <c r="L279"/>
  <c r="J280" s="1"/>
  <c r="AF190"/>
  <c r="E186"/>
  <c r="L214" i="4"/>
  <c r="B215"/>
  <c r="E215" s="1"/>
  <c r="F283" i="1"/>
  <c r="B284"/>
  <c r="E284" s="1"/>
  <c r="J199"/>
  <c r="C668" i="4" l="1"/>
  <c r="B669" s="1"/>
  <c r="AB186" i="6"/>
  <c r="K280"/>
  <c r="F186"/>
  <c r="D215" i="4"/>
  <c r="J215"/>
  <c r="F215"/>
  <c r="D284" i="1"/>
  <c r="C284"/>
  <c r="L284" s="1"/>
  <c r="J200"/>
  <c r="E669" i="4" l="1"/>
  <c r="F669"/>
  <c r="D669"/>
  <c r="R186" i="6"/>
  <c r="P187" s="1"/>
  <c r="Q187" s="1"/>
  <c r="AC186"/>
  <c r="L280"/>
  <c r="J281" s="1"/>
  <c r="D187"/>
  <c r="C215" i="4"/>
  <c r="L215" s="1"/>
  <c r="F284" i="1"/>
  <c r="B285"/>
  <c r="E285" s="1"/>
  <c r="J201"/>
  <c r="C669" i="4" l="1"/>
  <c r="B670" s="1"/>
  <c r="D670" s="1"/>
  <c r="F670"/>
  <c r="AD186" i="6"/>
  <c r="K281"/>
  <c r="AF191"/>
  <c r="E187"/>
  <c r="B216" i="4"/>
  <c r="D285" i="1"/>
  <c r="C285"/>
  <c r="L285" s="1"/>
  <c r="J202"/>
  <c r="E670" i="4" l="1"/>
  <c r="C670" s="1"/>
  <c r="B671" s="1"/>
  <c r="AB187" i="6"/>
  <c r="L281"/>
  <c r="J282" s="1"/>
  <c r="F187"/>
  <c r="D216" i="4"/>
  <c r="E216"/>
  <c r="J216"/>
  <c r="F216"/>
  <c r="F285" i="1"/>
  <c r="B286"/>
  <c r="E286" s="1"/>
  <c r="J203"/>
  <c r="E671" i="4" l="1"/>
  <c r="F671"/>
  <c r="C671" s="1"/>
  <c r="B672" s="1"/>
  <c r="D671"/>
  <c r="R187" i="6"/>
  <c r="P188" s="1"/>
  <c r="Q188" s="1"/>
  <c r="AC187"/>
  <c r="K282"/>
  <c r="D188"/>
  <c r="C216" i="4"/>
  <c r="L216" s="1"/>
  <c r="D286" i="1"/>
  <c r="C286"/>
  <c r="L286" s="1"/>
  <c r="J204"/>
  <c r="D672" i="4" l="1"/>
  <c r="E672"/>
  <c r="C672" s="1"/>
  <c r="B673" s="1"/>
  <c r="F672"/>
  <c r="AD187" i="6"/>
  <c r="L282"/>
  <c r="J283" s="1"/>
  <c r="AF192"/>
  <c r="E188"/>
  <c r="B217" i="4"/>
  <c r="F286" i="1"/>
  <c r="B287"/>
  <c r="E287" s="1"/>
  <c r="J205"/>
  <c r="E673" i="4" l="1"/>
  <c r="F673"/>
  <c r="D673"/>
  <c r="AB188" i="6"/>
  <c r="K283"/>
  <c r="F188"/>
  <c r="D217" i="4"/>
  <c r="E217"/>
  <c r="J217"/>
  <c r="F217"/>
  <c r="C287" i="1"/>
  <c r="L287" s="1"/>
  <c r="D287"/>
  <c r="J206"/>
  <c r="C673" i="4" l="1"/>
  <c r="B674" s="1"/>
  <c r="D674" s="1"/>
  <c r="D676" s="1"/>
  <c r="D347" s="1"/>
  <c r="F674"/>
  <c r="R188" i="6"/>
  <c r="P189" s="1"/>
  <c r="Q189" s="1"/>
  <c r="AC188"/>
  <c r="L283"/>
  <c r="J284" s="1"/>
  <c r="D189"/>
  <c r="C217" i="4"/>
  <c r="B218" s="1"/>
  <c r="F287" i="1"/>
  <c r="B288"/>
  <c r="E288" s="1"/>
  <c r="J207"/>
  <c r="E674" i="4" l="1"/>
  <c r="E676" s="1"/>
  <c r="E347" s="1"/>
  <c r="F676"/>
  <c r="F347" s="1"/>
  <c r="AD188" i="6"/>
  <c r="K284"/>
  <c r="AF193"/>
  <c r="F218" i="4"/>
  <c r="E218"/>
  <c r="E189" i="6"/>
  <c r="D218" i="4"/>
  <c r="J218"/>
  <c r="L217"/>
  <c r="D288" i="1"/>
  <c r="C288"/>
  <c r="L288" s="1"/>
  <c r="J208"/>
  <c r="C674" i="4" l="1"/>
  <c r="C676" s="1"/>
  <c r="C347" s="1"/>
  <c r="AB189" i="6"/>
  <c r="L284"/>
  <c r="J285" s="1"/>
  <c r="F189"/>
  <c r="C218" i="4"/>
  <c r="F288" i="1"/>
  <c r="B289"/>
  <c r="E289" s="1"/>
  <c r="J209"/>
  <c r="R189" i="6" l="1"/>
  <c r="P190" s="1"/>
  <c r="Q190" s="1"/>
  <c r="AC189"/>
  <c r="K285"/>
  <c r="D190"/>
  <c r="B219" i="4"/>
  <c r="E219" s="1"/>
  <c r="L218"/>
  <c r="D289" i="1"/>
  <c r="C289"/>
  <c r="L289" s="1"/>
  <c r="J210"/>
  <c r="AD189" i="6" l="1"/>
  <c r="L285"/>
  <c r="J286" s="1"/>
  <c r="AF194"/>
  <c r="E190"/>
  <c r="F219" i="4"/>
  <c r="C219" s="1"/>
  <c r="L219" s="1"/>
  <c r="D219"/>
  <c r="J219"/>
  <c r="F289" i="1"/>
  <c r="B290"/>
  <c r="E290" s="1"/>
  <c r="J211"/>
  <c r="AB190" i="6" l="1"/>
  <c r="K286"/>
  <c r="F190"/>
  <c r="B220" i="4"/>
  <c r="C290" i="1"/>
  <c r="L290" s="1"/>
  <c r="D290"/>
  <c r="J212"/>
  <c r="R190" i="6" l="1"/>
  <c r="P191" s="1"/>
  <c r="Q191" s="1"/>
  <c r="AC190"/>
  <c r="L286"/>
  <c r="J287" s="1"/>
  <c r="J220" i="4"/>
  <c r="E220"/>
  <c r="D191" i="6"/>
  <c r="F220" i="4"/>
  <c r="D220"/>
  <c r="F290" i="1"/>
  <c r="B291"/>
  <c r="E291" s="1"/>
  <c r="J213"/>
  <c r="AD190" i="6" l="1"/>
  <c r="K287"/>
  <c r="L287" s="1"/>
  <c r="J288" s="1"/>
  <c r="AF195"/>
  <c r="C220" i="4"/>
  <c r="L220" s="1"/>
  <c r="E191" i="6"/>
  <c r="D291" i="1"/>
  <c r="C291"/>
  <c r="L291" s="1"/>
  <c r="J214"/>
  <c r="AB191" i="6" l="1"/>
  <c r="F191"/>
  <c r="B221" i="4"/>
  <c r="J221" s="1"/>
  <c r="F291" i="1"/>
  <c r="B292"/>
  <c r="E292" s="1"/>
  <c r="J215"/>
  <c r="R191" i="6" l="1"/>
  <c r="P192" s="1"/>
  <c r="Q192" s="1"/>
  <c r="AC191"/>
  <c r="K288"/>
  <c r="D221" i="4"/>
  <c r="E221"/>
  <c r="F221"/>
  <c r="D192" i="6"/>
  <c r="C292" i="1"/>
  <c r="L292" s="1"/>
  <c r="D292"/>
  <c r="J216"/>
  <c r="AD191" i="6" l="1"/>
  <c r="L288"/>
  <c r="J289" s="1"/>
  <c r="AF196"/>
  <c r="C221" i="4"/>
  <c r="E192" i="6"/>
  <c r="F292" i="1"/>
  <c r="B293"/>
  <c r="E293" s="1"/>
  <c r="J217"/>
  <c r="AB192" i="6" l="1"/>
  <c r="K289"/>
  <c r="F192"/>
  <c r="L221" i="4"/>
  <c r="B222"/>
  <c r="C293" i="1"/>
  <c r="L293" s="1"/>
  <c r="D293"/>
  <c r="J218"/>
  <c r="R192" i="6" l="1"/>
  <c r="P193" s="1"/>
  <c r="Q193" s="1"/>
  <c r="AC192"/>
  <c r="L289"/>
  <c r="J290" s="1"/>
  <c r="J222" i="4"/>
  <c r="E222"/>
  <c r="F222"/>
  <c r="D222"/>
  <c r="D193" i="6"/>
  <c r="F293" i="1"/>
  <c r="B294"/>
  <c r="E294" s="1"/>
  <c r="J219"/>
  <c r="AD192" i="6" l="1"/>
  <c r="K290"/>
  <c r="AF197"/>
  <c r="C222" i="4"/>
  <c r="E193" i="6"/>
  <c r="C294" i="1"/>
  <c r="L294" s="1"/>
  <c r="D294"/>
  <c r="J220"/>
  <c r="AB193" i="6" l="1"/>
  <c r="L290"/>
  <c r="J291" s="1"/>
  <c r="F193"/>
  <c r="L222" i="4"/>
  <c r="B223"/>
  <c r="F294" i="1"/>
  <c r="B295"/>
  <c r="E295" s="1"/>
  <c r="J221"/>
  <c r="R193" i="6" l="1"/>
  <c r="P194" s="1"/>
  <c r="Q194" s="1"/>
  <c r="AC193"/>
  <c r="K291"/>
  <c r="E223" i="4"/>
  <c r="J223"/>
  <c r="D223"/>
  <c r="F223"/>
  <c r="D194" i="6"/>
  <c r="C295" i="1"/>
  <c r="L295" s="1"/>
  <c r="D295"/>
  <c r="J222"/>
  <c r="AD193" i="6" l="1"/>
  <c r="L291"/>
  <c r="J292" s="1"/>
  <c r="AF198"/>
  <c r="C223" i="4"/>
  <c r="E194" i="6"/>
  <c r="F295" i="1"/>
  <c r="B296"/>
  <c r="E296" s="1"/>
  <c r="J223"/>
  <c r="AB194" i="6" l="1"/>
  <c r="K292"/>
  <c r="F194"/>
  <c r="L223" i="4"/>
  <c r="B224"/>
  <c r="C296" i="1"/>
  <c r="L296" s="1"/>
  <c r="D296"/>
  <c r="J224"/>
  <c r="R194" i="6" l="1"/>
  <c r="P195" s="1"/>
  <c r="Q195" s="1"/>
  <c r="AC194"/>
  <c r="L292"/>
  <c r="J293" s="1"/>
  <c r="E224" i="4"/>
  <c r="J224"/>
  <c r="D224"/>
  <c r="F224"/>
  <c r="D195" i="6"/>
  <c r="F296" i="1"/>
  <c r="B297"/>
  <c r="E297" s="1"/>
  <c r="J225"/>
  <c r="AD194" i="6" l="1"/>
  <c r="K293"/>
  <c r="AF199"/>
  <c r="C224" i="4"/>
  <c r="E195" i="6"/>
  <c r="D297" i="1"/>
  <c r="C297"/>
  <c r="L297" s="1"/>
  <c r="J226"/>
  <c r="AB195" i="6" l="1"/>
  <c r="L293"/>
  <c r="J294" s="1"/>
  <c r="F195"/>
  <c r="L224" i="4"/>
  <c r="B225"/>
  <c r="F297" i="1"/>
  <c r="B298"/>
  <c r="E298" s="1"/>
  <c r="J227"/>
  <c r="R195" i="6" l="1"/>
  <c r="P196" s="1"/>
  <c r="Q196" s="1"/>
  <c r="AC195"/>
  <c r="K294"/>
  <c r="E225" i="4"/>
  <c r="F225"/>
  <c r="D225"/>
  <c r="J225"/>
  <c r="D196" i="6"/>
  <c r="D298" i="1"/>
  <c r="C298"/>
  <c r="L298" s="1"/>
  <c r="J228"/>
  <c r="AD195" i="6" l="1"/>
  <c r="L294"/>
  <c r="J295" s="1"/>
  <c r="AF200"/>
  <c r="C225" i="4"/>
  <c r="E196" i="6"/>
  <c r="F298" i="1"/>
  <c r="B299"/>
  <c r="E299" s="1"/>
  <c r="J229"/>
  <c r="AB196" i="6" l="1"/>
  <c r="K295"/>
  <c r="F196"/>
  <c r="L225" i="4"/>
  <c r="B226"/>
  <c r="D299" i="1"/>
  <c r="C299"/>
  <c r="L299" s="1"/>
  <c r="J230"/>
  <c r="R196" i="6" l="1"/>
  <c r="P197" s="1"/>
  <c r="Q197" s="1"/>
  <c r="AC196"/>
  <c r="L295"/>
  <c r="J296" s="1"/>
  <c r="J226" i="4"/>
  <c r="D226"/>
  <c r="F226"/>
  <c r="E226"/>
  <c r="D197" i="6"/>
  <c r="F299" i="1"/>
  <c r="B300"/>
  <c r="E300" s="1"/>
  <c r="J231"/>
  <c r="AD196" i="6" l="1"/>
  <c r="K296"/>
  <c r="AF201"/>
  <c r="C226" i="4"/>
  <c r="E197" i="6"/>
  <c r="C300" i="1"/>
  <c r="L300" s="1"/>
  <c r="D300"/>
  <c r="J232"/>
  <c r="AB197" i="6" l="1"/>
  <c r="L296"/>
  <c r="J297" s="1"/>
  <c r="F197"/>
  <c r="B227" i="4"/>
  <c r="L226"/>
  <c r="F300" i="1"/>
  <c r="B301"/>
  <c r="E301" s="1"/>
  <c r="J233"/>
  <c r="R197" i="6" l="1"/>
  <c r="P198" s="1"/>
  <c r="Q198" s="1"/>
  <c r="AC197"/>
  <c r="K297"/>
  <c r="E227" i="4"/>
  <c r="D227"/>
  <c r="F227"/>
  <c r="J227"/>
  <c r="D198" i="6"/>
  <c r="C301" i="1"/>
  <c r="L301" s="1"/>
  <c r="D301"/>
  <c r="J234"/>
  <c r="AD197" i="6" l="1"/>
  <c r="L297"/>
  <c r="J298" s="1"/>
  <c r="AF202"/>
  <c r="C227" i="4"/>
  <c r="E198" i="6"/>
  <c r="F301" i="1"/>
  <c r="B302"/>
  <c r="E302" s="1"/>
  <c r="J235"/>
  <c r="AB198" i="6" l="1"/>
  <c r="K298"/>
  <c r="F198"/>
  <c r="L227" i="4"/>
  <c r="B228"/>
  <c r="C302" i="1"/>
  <c r="L302" s="1"/>
  <c r="D302"/>
  <c r="J236"/>
  <c r="R198" i="6" l="1"/>
  <c r="P199" s="1"/>
  <c r="Q199" s="1"/>
  <c r="AC198"/>
  <c r="L298"/>
  <c r="J299" s="1"/>
  <c r="E228" i="4"/>
  <c r="D228"/>
  <c r="F228"/>
  <c r="J228"/>
  <c r="D199" i="6"/>
  <c r="F302" i="1"/>
  <c r="B303"/>
  <c r="E303" s="1"/>
  <c r="J237"/>
  <c r="AD198" i="6" l="1"/>
  <c r="K299"/>
  <c r="AF203"/>
  <c r="C228" i="4"/>
  <c r="L228" s="1"/>
  <c r="E199" i="6"/>
  <c r="D303" i="1"/>
  <c r="C303"/>
  <c r="L303" s="1"/>
  <c r="J238"/>
  <c r="AB199" i="6" l="1"/>
  <c r="L299"/>
  <c r="J300" s="1"/>
  <c r="F199"/>
  <c r="B229" i="4"/>
  <c r="J229" s="1"/>
  <c r="F303" i="1"/>
  <c r="B304"/>
  <c r="E304" s="1"/>
  <c r="J239"/>
  <c r="R199" i="6" l="1"/>
  <c r="P200" s="1"/>
  <c r="Q200" s="1"/>
  <c r="AC199"/>
  <c r="K300"/>
  <c r="E229" i="4"/>
  <c r="D229"/>
  <c r="F229"/>
  <c r="D200" i="6"/>
  <c r="C304" i="1"/>
  <c r="L304" s="1"/>
  <c r="D304"/>
  <c r="J240"/>
  <c r="C229" i="4" l="1"/>
  <c r="B230" s="1"/>
  <c r="AD199" i="6"/>
  <c r="L300"/>
  <c r="J301" s="1"/>
  <c r="AF204"/>
  <c r="E200"/>
  <c r="F304" i="1"/>
  <c r="B305"/>
  <c r="E305" s="1"/>
  <c r="J241"/>
  <c r="L229" i="4" l="1"/>
  <c r="AB200" i="6"/>
  <c r="K301"/>
  <c r="F200"/>
  <c r="E230" i="4"/>
  <c r="J230"/>
  <c r="D230"/>
  <c r="F230"/>
  <c r="D305" i="1"/>
  <c r="C305"/>
  <c r="L305" s="1"/>
  <c r="J242"/>
  <c r="R200" i="6" l="1"/>
  <c r="P201" s="1"/>
  <c r="Q201" s="1"/>
  <c r="AC200"/>
  <c r="L301"/>
  <c r="J302" s="1"/>
  <c r="C230" i="4"/>
  <c r="D201" i="6"/>
  <c r="F305" i="1"/>
  <c r="B306"/>
  <c r="E306" s="1"/>
  <c r="J243"/>
  <c r="AD200" i="6" l="1"/>
  <c r="K302"/>
  <c r="AF205"/>
  <c r="L230" i="4"/>
  <c r="B231"/>
  <c r="E201" i="6"/>
  <c r="D306" i="1"/>
  <c r="C306"/>
  <c r="L306" s="1"/>
  <c r="J244"/>
  <c r="AB201" i="6" l="1"/>
  <c r="L302"/>
  <c r="J303" s="1"/>
  <c r="F201"/>
  <c r="E231" i="4"/>
  <c r="J231"/>
  <c r="D231"/>
  <c r="F231"/>
  <c r="F306" i="1"/>
  <c r="B307"/>
  <c r="E307" s="1"/>
  <c r="J245"/>
  <c r="R201" i="6" l="1"/>
  <c r="P202" s="1"/>
  <c r="Q202" s="1"/>
  <c r="AC201"/>
  <c r="K303"/>
  <c r="C231" i="4"/>
  <c r="D202" i="6"/>
  <c r="D307" i="1"/>
  <c r="C307"/>
  <c r="L307" s="1"/>
  <c r="J246"/>
  <c r="AD201" i="6" l="1"/>
  <c r="L303"/>
  <c r="AF206"/>
  <c r="L231" i="4"/>
  <c r="B232"/>
  <c r="E202" i="6"/>
  <c r="F307" i="1"/>
  <c r="B308"/>
  <c r="E308" s="1"/>
  <c r="J247"/>
  <c r="AB202" i="6" l="1"/>
  <c r="J304"/>
  <c r="K304" s="1"/>
  <c r="L304" s="1"/>
  <c r="F202"/>
  <c r="E232" i="4"/>
  <c r="J232"/>
  <c r="D232"/>
  <c r="F232"/>
  <c r="C308" i="1"/>
  <c r="L308" s="1"/>
  <c r="D308"/>
  <c r="J248"/>
  <c r="R202" i="6" l="1"/>
  <c r="P203" s="1"/>
  <c r="Q203" s="1"/>
  <c r="AC202"/>
  <c r="J305"/>
  <c r="K305" s="1"/>
  <c r="L305" s="1"/>
  <c r="C232" i="4"/>
  <c r="D203" i="6"/>
  <c r="F308" i="1"/>
  <c r="B309"/>
  <c r="E309" s="1"/>
  <c r="J249"/>
  <c r="AD202" i="6" l="1"/>
  <c r="J306"/>
  <c r="K306" s="1"/>
  <c r="L306" s="1"/>
  <c r="J307" s="1"/>
  <c r="K307" s="1"/>
  <c r="L307" s="1"/>
  <c r="AF207"/>
  <c r="L232" i="4"/>
  <c r="B233"/>
  <c r="E203" i="6"/>
  <c r="C309" i="1"/>
  <c r="L309" s="1"/>
  <c r="D309"/>
  <c r="J250"/>
  <c r="AB203" i="6" l="1"/>
  <c r="F203"/>
  <c r="E233" i="4"/>
  <c r="J233"/>
  <c r="F233"/>
  <c r="D233"/>
  <c r="F309" i="1"/>
  <c r="B310"/>
  <c r="E310" s="1"/>
  <c r="J251"/>
  <c r="R203" i="6" l="1"/>
  <c r="P204" s="1"/>
  <c r="Q204" s="1"/>
  <c r="AC203"/>
  <c r="C233" i="4"/>
  <c r="D204" i="6"/>
  <c r="C310" i="1"/>
  <c r="L310" s="1"/>
  <c r="D310"/>
  <c r="J252"/>
  <c r="AD203" i="6" l="1"/>
  <c r="AF208"/>
  <c r="L233" i="4"/>
  <c r="B234"/>
  <c r="E204" i="6"/>
  <c r="F310" i="1"/>
  <c r="B311"/>
  <c r="E311" s="1"/>
  <c r="J253"/>
  <c r="AB204" i="6" l="1"/>
  <c r="F204"/>
  <c r="E234" i="4"/>
  <c r="J234"/>
  <c r="D234"/>
  <c r="F234"/>
  <c r="D311" i="1"/>
  <c r="C311"/>
  <c r="L311" s="1"/>
  <c r="J254"/>
  <c r="R204" i="6" l="1"/>
  <c r="P205" s="1"/>
  <c r="Q205" s="1"/>
  <c r="AC204"/>
  <c r="C234" i="4"/>
  <c r="D205" i="6"/>
  <c r="F311" i="1"/>
  <c r="B312"/>
  <c r="E312" s="1"/>
  <c r="J255"/>
  <c r="AD204" i="6" l="1"/>
  <c r="AF209"/>
  <c r="L234" i="4"/>
  <c r="B235"/>
  <c r="E205" i="6"/>
  <c r="C312" i="1"/>
  <c r="L312" s="1"/>
  <c r="D312"/>
  <c r="J256"/>
  <c r="AB205" i="6" l="1"/>
  <c r="F205"/>
  <c r="E235" i="4"/>
  <c r="J235"/>
  <c r="F235"/>
  <c r="D235"/>
  <c r="F312" i="1"/>
  <c r="B313"/>
  <c r="E313" s="1"/>
  <c r="J257"/>
  <c r="R205" i="6" l="1"/>
  <c r="P206" s="1"/>
  <c r="Q206" s="1"/>
  <c r="AC205"/>
  <c r="C235" i="4"/>
  <c r="D206" i="6"/>
  <c r="D313" i="1"/>
  <c r="C313"/>
  <c r="L313" s="1"/>
  <c r="J258"/>
  <c r="AD205" i="6" l="1"/>
  <c r="AF210"/>
  <c r="L235" i="4"/>
  <c r="B236"/>
  <c r="E206" i="6"/>
  <c r="F313" i="1"/>
  <c r="B314"/>
  <c r="E314" s="1"/>
  <c r="J259"/>
  <c r="AB206" i="6" l="1"/>
  <c r="F206"/>
  <c r="E236" i="4"/>
  <c r="J236"/>
  <c r="D236"/>
  <c r="F236"/>
  <c r="D314" i="1"/>
  <c r="C314"/>
  <c r="L314" s="1"/>
  <c r="J260"/>
  <c r="R206" i="6" l="1"/>
  <c r="P207" s="1"/>
  <c r="Q207" s="1"/>
  <c r="AC206"/>
  <c r="C236" i="4"/>
  <c r="D207" i="6"/>
  <c r="F314" i="1"/>
  <c r="B315"/>
  <c r="E315" s="1"/>
  <c r="J261"/>
  <c r="AD206" i="6" l="1"/>
  <c r="AF211"/>
  <c r="L236" i="4"/>
  <c r="B237"/>
  <c r="E207" i="6"/>
  <c r="D315" i="1"/>
  <c r="C315"/>
  <c r="L315" s="1"/>
  <c r="J262"/>
  <c r="AB207" i="6" l="1"/>
  <c r="F207"/>
  <c r="E237" i="4"/>
  <c r="J237"/>
  <c r="F237"/>
  <c r="D237"/>
  <c r="F315" i="1"/>
  <c r="B316"/>
  <c r="E316" s="1"/>
  <c r="J263"/>
  <c r="R207" i="6" l="1"/>
  <c r="P208" s="1"/>
  <c r="Q208" s="1"/>
  <c r="AC207"/>
  <c r="C237" i="4"/>
  <c r="D208" i="6"/>
  <c r="D316" i="1"/>
  <c r="C316"/>
  <c r="L316" s="1"/>
  <c r="J264"/>
  <c r="AD207" i="6" l="1"/>
  <c r="AF212"/>
  <c r="L237" i="4"/>
  <c r="B238"/>
  <c r="E208" i="6"/>
  <c r="F316" i="1"/>
  <c r="B317"/>
  <c r="E317" s="1"/>
  <c r="J265"/>
  <c r="AB208" i="6" l="1"/>
  <c r="F208"/>
  <c r="E238" i="4"/>
  <c r="J238"/>
  <c r="D238"/>
  <c r="F238"/>
  <c r="D317" i="1"/>
  <c r="C317"/>
  <c r="L317" s="1"/>
  <c r="J266"/>
  <c r="R208" i="6" l="1"/>
  <c r="P209" s="1"/>
  <c r="Q209" s="1"/>
  <c r="AC208"/>
  <c r="C238" i="4"/>
  <c r="D209" i="6"/>
  <c r="F317" i="1"/>
  <c r="B318"/>
  <c r="E318" s="1"/>
  <c r="J267"/>
  <c r="AD208" i="6" l="1"/>
  <c r="AF213"/>
  <c r="L238" i="4"/>
  <c r="B239"/>
  <c r="E209" i="6"/>
  <c r="D318" i="1"/>
  <c r="C318"/>
  <c r="L318" s="1"/>
  <c r="J268"/>
  <c r="AB209" i="6" l="1"/>
  <c r="F209"/>
  <c r="E239" i="4"/>
  <c r="J239"/>
  <c r="F239"/>
  <c r="D239"/>
  <c r="F318" i="1"/>
  <c r="B319"/>
  <c r="E319" s="1"/>
  <c r="J269"/>
  <c r="R209" i="6" l="1"/>
  <c r="P210" s="1"/>
  <c r="Q210" s="1"/>
  <c r="AC209"/>
  <c r="C239" i="4"/>
  <c r="D210" i="6"/>
  <c r="D319" i="1"/>
  <c r="C319"/>
  <c r="L319" s="1"/>
  <c r="J270"/>
  <c r="AD209" i="6" l="1"/>
  <c r="AF214"/>
  <c r="L239" i="4"/>
  <c r="B240"/>
  <c r="E210" i="6"/>
  <c r="F319" i="1"/>
  <c r="B320"/>
  <c r="E320" s="1"/>
  <c r="J271"/>
  <c r="AB210" i="6" l="1"/>
  <c r="F210"/>
  <c r="E240" i="4"/>
  <c r="J240"/>
  <c r="F240"/>
  <c r="D240"/>
  <c r="D320" i="1"/>
  <c r="C320"/>
  <c r="L320" s="1"/>
  <c r="J272"/>
  <c r="R210" i="6" l="1"/>
  <c r="P211" s="1"/>
  <c r="Q211" s="1"/>
  <c r="AC210"/>
  <c r="C240" i="4"/>
  <c r="D211" i="6"/>
  <c r="F320" i="1"/>
  <c r="B321"/>
  <c r="E321" s="1"/>
  <c r="J273"/>
  <c r="AD210" i="6" l="1"/>
  <c r="AF215"/>
  <c r="L240" i="4"/>
  <c r="B241"/>
  <c r="E211" i="6"/>
  <c r="C321" i="1"/>
  <c r="L321" s="1"/>
  <c r="D321"/>
  <c r="J274"/>
  <c r="AB211" i="6" l="1"/>
  <c r="F211"/>
  <c r="E241" i="4"/>
  <c r="J241"/>
  <c r="D241"/>
  <c r="F241"/>
  <c r="F321" i="1"/>
  <c r="B322"/>
  <c r="E322" s="1"/>
  <c r="J275"/>
  <c r="R211" i="6" l="1"/>
  <c r="P212" s="1"/>
  <c r="Q212" s="1"/>
  <c r="AC211"/>
  <c r="C241" i="4"/>
  <c r="D212" i="6"/>
  <c r="D322" i="1"/>
  <c r="C322"/>
  <c r="L322" s="1"/>
  <c r="J276"/>
  <c r="AD211" i="6" l="1"/>
  <c r="AF216"/>
  <c r="L241" i="4"/>
  <c r="B242"/>
  <c r="E212" i="6"/>
  <c r="F322" i="1"/>
  <c r="B323"/>
  <c r="E323" s="1"/>
  <c r="J277"/>
  <c r="AB212" i="6" l="1"/>
  <c r="F212"/>
  <c r="E242" i="4"/>
  <c r="J242"/>
  <c r="D242"/>
  <c r="F242"/>
  <c r="D323" i="1"/>
  <c r="C323"/>
  <c r="L323" s="1"/>
  <c r="J278"/>
  <c r="R212" i="6" l="1"/>
  <c r="P213" s="1"/>
  <c r="Q213" s="1"/>
  <c r="AC212"/>
  <c r="C242" i="4"/>
  <c r="D213" i="6"/>
  <c r="F323" i="1"/>
  <c r="B324"/>
  <c r="E324" s="1"/>
  <c r="J279"/>
  <c r="AD212" i="6" l="1"/>
  <c r="AF217"/>
  <c r="L242" i="4"/>
  <c r="B243"/>
  <c r="E213" i="6"/>
  <c r="C324" i="1"/>
  <c r="L324" s="1"/>
  <c r="D324"/>
  <c r="J280"/>
  <c r="AB213" i="6" l="1"/>
  <c r="F213"/>
  <c r="J243" i="4"/>
  <c r="F243"/>
  <c r="D243"/>
  <c r="E243"/>
  <c r="F324" i="1"/>
  <c r="B325"/>
  <c r="E325" s="1"/>
  <c r="J281"/>
  <c r="C243" i="4" l="1"/>
  <c r="B244" s="1"/>
  <c r="R213" i="6"/>
  <c r="P214" s="1"/>
  <c r="Q214" s="1"/>
  <c r="AC213"/>
  <c r="D214"/>
  <c r="C325" i="1"/>
  <c r="L325" s="1"/>
  <c r="D325"/>
  <c r="J282"/>
  <c r="L243" i="4" l="1"/>
  <c r="AD213" i="6"/>
  <c r="AF218"/>
  <c r="E244" i="4"/>
  <c r="D244"/>
  <c r="J244"/>
  <c r="F244"/>
  <c r="E214" i="6"/>
  <c r="F325" i="1"/>
  <c r="B326"/>
  <c r="E326" s="1"/>
  <c r="J283"/>
  <c r="AB214" i="6" l="1"/>
  <c r="F214"/>
  <c r="C244" i="4"/>
  <c r="D326" i="1"/>
  <c r="C326"/>
  <c r="L326" s="1"/>
  <c r="J284"/>
  <c r="R214" i="6" l="1"/>
  <c r="P215" s="1"/>
  <c r="Q215" s="1"/>
  <c r="AC214"/>
  <c r="L244" i="4"/>
  <c r="B245"/>
  <c r="D215" i="6"/>
  <c r="F326" i="1"/>
  <c r="B327"/>
  <c r="E327" s="1"/>
  <c r="J285"/>
  <c r="AD214" i="6" l="1"/>
  <c r="AF219"/>
  <c r="E245" i="4"/>
  <c r="J245"/>
  <c r="D245"/>
  <c r="F245"/>
  <c r="E215" i="6"/>
  <c r="C327" i="1"/>
  <c r="L327" s="1"/>
  <c r="D327"/>
  <c r="J286"/>
  <c r="AB215" i="6" l="1"/>
  <c r="F215"/>
  <c r="C245" i="4"/>
  <c r="F327" i="1"/>
  <c r="B328"/>
  <c r="E328" s="1"/>
  <c r="J287"/>
  <c r="R215" i="6" l="1"/>
  <c r="P216" s="1"/>
  <c r="Q216" s="1"/>
  <c r="AC215"/>
  <c r="L245" i="4"/>
  <c r="B246"/>
  <c r="D216" i="6"/>
  <c r="D328" i="1"/>
  <c r="C328"/>
  <c r="J288"/>
  <c r="AD215" i="6" l="1"/>
  <c r="AF220"/>
  <c r="E246" i="4"/>
  <c r="J246"/>
  <c r="F246"/>
  <c r="D246"/>
  <c r="E216" i="6"/>
  <c r="B329" i="1"/>
  <c r="E329" s="1"/>
  <c r="L328"/>
  <c r="F328"/>
  <c r="J289"/>
  <c r="AB216" i="6" l="1"/>
  <c r="F216"/>
  <c r="C246" i="4"/>
  <c r="C329" i="1"/>
  <c r="D329"/>
  <c r="J290"/>
  <c r="R216" i="6" l="1"/>
  <c r="P217" s="1"/>
  <c r="Q217" s="1"/>
  <c r="AC216"/>
  <c r="L246" i="4"/>
  <c r="B247"/>
  <c r="D217" i="6"/>
  <c r="B330" i="1"/>
  <c r="E330" s="1"/>
  <c r="L329"/>
  <c r="F329"/>
  <c r="J291"/>
  <c r="AD216" i="6" l="1"/>
  <c r="AF221"/>
  <c r="E247" i="4"/>
  <c r="J247"/>
  <c r="F247"/>
  <c r="D247"/>
  <c r="E217" i="6"/>
  <c r="C330" i="1"/>
  <c r="B331" s="1"/>
  <c r="E331" s="1"/>
  <c r="D330"/>
  <c r="J292"/>
  <c r="AB217" i="6" l="1"/>
  <c r="F217"/>
  <c r="C247" i="4"/>
  <c r="L330" i="1"/>
  <c r="F330"/>
  <c r="C331"/>
  <c r="B332" s="1"/>
  <c r="E332" s="1"/>
  <c r="D331"/>
  <c r="J293"/>
  <c r="R217" i="6" l="1"/>
  <c r="P218" s="1"/>
  <c r="Q218" s="1"/>
  <c r="AC217"/>
  <c r="L247" i="4"/>
  <c r="B248"/>
  <c r="D218" i="6"/>
  <c r="L331" i="1"/>
  <c r="F331"/>
  <c r="C332"/>
  <c r="D332"/>
  <c r="J294"/>
  <c r="AD217" i="6" l="1"/>
  <c r="AF222"/>
  <c r="E248" i="4"/>
  <c r="J248"/>
  <c r="F248"/>
  <c r="D248"/>
  <c r="E218" i="6"/>
  <c r="L332" i="1"/>
  <c r="F332"/>
  <c r="B333"/>
  <c r="E333" s="1"/>
  <c r="J295"/>
  <c r="AB218" i="6" l="1"/>
  <c r="F218"/>
  <c r="C248" i="4"/>
  <c r="C333" i="1"/>
  <c r="D333"/>
  <c r="J296"/>
  <c r="R218" i="6" l="1"/>
  <c r="P219" s="1"/>
  <c r="Q219" s="1"/>
  <c r="AC218"/>
  <c r="L248" i="4"/>
  <c r="B249"/>
  <c r="D219" i="6"/>
  <c r="L333" i="1"/>
  <c r="B334"/>
  <c r="E334" s="1"/>
  <c r="F333"/>
  <c r="J297"/>
  <c r="AD218" i="6" l="1"/>
  <c r="AF223"/>
  <c r="E249" i="4"/>
  <c r="J249"/>
  <c r="D249"/>
  <c r="F249"/>
  <c r="E219" i="6"/>
  <c r="C334" i="1"/>
  <c r="D334"/>
  <c r="J298"/>
  <c r="AB219" i="6" l="1"/>
  <c r="F219"/>
  <c r="C249" i="4"/>
  <c r="L334" i="1"/>
  <c r="F334"/>
  <c r="B335"/>
  <c r="E335" s="1"/>
  <c r="J299"/>
  <c r="R219" i="6" l="1"/>
  <c r="P220" s="1"/>
  <c r="Q220" s="1"/>
  <c r="AC219"/>
  <c r="L249" i="4"/>
  <c r="B250"/>
  <c r="D220" i="6"/>
  <c r="C335" i="1"/>
  <c r="D335"/>
  <c r="J300"/>
  <c r="AD219" i="6" l="1"/>
  <c r="AF224"/>
  <c r="J250" i="4"/>
  <c r="F250"/>
  <c r="E250"/>
  <c r="D250"/>
  <c r="E220" i="6"/>
  <c r="L335" i="1"/>
  <c r="F335"/>
  <c r="B336"/>
  <c r="E336" s="1"/>
  <c r="J301"/>
  <c r="C250" i="4" l="1"/>
  <c r="B251" s="1"/>
  <c r="AB220" i="6"/>
  <c r="F220"/>
  <c r="C336" i="1"/>
  <c r="D336"/>
  <c r="J302"/>
  <c r="L250" i="4" l="1"/>
  <c r="R220" i="6"/>
  <c r="P221" s="1"/>
  <c r="Q221" s="1"/>
  <c r="AC220"/>
  <c r="E251" i="4"/>
  <c r="D251"/>
  <c r="J251"/>
  <c r="F251"/>
  <c r="D221" i="6"/>
  <c r="L336" i="1"/>
  <c r="F336"/>
  <c r="B337"/>
  <c r="E337" s="1"/>
  <c r="J303"/>
  <c r="AD220" i="6" l="1"/>
  <c r="AF225"/>
  <c r="C251" i="4"/>
  <c r="E221" i="6"/>
  <c r="C337" i="1"/>
  <c r="D337"/>
  <c r="J304"/>
  <c r="AB221" i="6" l="1"/>
  <c r="F221"/>
  <c r="L251" i="4"/>
  <c r="B252"/>
  <c r="L337" i="1"/>
  <c r="F337"/>
  <c r="B338"/>
  <c r="E338" s="1"/>
  <c r="J305"/>
  <c r="R221" i="6" l="1"/>
  <c r="P222" s="1"/>
  <c r="Q222" s="1"/>
  <c r="AC221"/>
  <c r="E252" i="4"/>
  <c r="D252"/>
  <c r="F252"/>
  <c r="J252"/>
  <c r="D222" i="6"/>
  <c r="C338" i="1"/>
  <c r="D338"/>
  <c r="J306"/>
  <c r="AD221" i="6" l="1"/>
  <c r="AF226"/>
  <c r="C252" i="4"/>
  <c r="E222" i="6"/>
  <c r="L338" i="1"/>
  <c r="F338"/>
  <c r="B339"/>
  <c r="E339" s="1"/>
  <c r="J307"/>
  <c r="AB222" i="6" l="1"/>
  <c r="F222"/>
  <c r="L252" i="4"/>
  <c r="B253"/>
  <c r="C339" i="1"/>
  <c r="D339"/>
  <c r="J308"/>
  <c r="R222" i="6" l="1"/>
  <c r="P223" s="1"/>
  <c r="Q223" s="1"/>
  <c r="AC222"/>
  <c r="E253" i="4"/>
  <c r="J253"/>
  <c r="D253"/>
  <c r="F253"/>
  <c r="D223" i="6"/>
  <c r="L339" i="1"/>
  <c r="F339"/>
  <c r="B340"/>
  <c r="E340" s="1"/>
  <c r="J309"/>
  <c r="AD222" i="6" l="1"/>
  <c r="AF227"/>
  <c r="C253" i="4"/>
  <c r="E223" i="6"/>
  <c r="C340" i="1"/>
  <c r="D340"/>
  <c r="J310"/>
  <c r="AB223" i="6" l="1"/>
  <c r="F223"/>
  <c r="L253" i="4"/>
  <c r="B254"/>
  <c r="L340" i="1"/>
  <c r="F340"/>
  <c r="J311"/>
  <c r="R223" i="6" l="1"/>
  <c r="P224" s="1"/>
  <c r="Q224" s="1"/>
  <c r="AC223"/>
  <c r="E254" i="4"/>
  <c r="J254"/>
  <c r="F254"/>
  <c r="D254"/>
  <c r="D224" i="6"/>
  <c r="J312" i="1"/>
  <c r="AD223" i="6" l="1"/>
  <c r="AF228"/>
  <c r="C254" i="4"/>
  <c r="E224" i="6"/>
  <c r="J313" i="1"/>
  <c r="AB224" i="6" l="1"/>
  <c r="F224"/>
  <c r="L254" i="4"/>
  <c r="B255"/>
  <c r="J314" i="1"/>
  <c r="R224" i="6" l="1"/>
  <c r="P225" s="1"/>
  <c r="Q225" s="1"/>
  <c r="AC224"/>
  <c r="E255" i="4"/>
  <c r="J255"/>
  <c r="F255"/>
  <c r="D255"/>
  <c r="D225" i="6"/>
  <c r="J315" i="1"/>
  <c r="AD224" i="6" l="1"/>
  <c r="AF229"/>
  <c r="C255" i="4"/>
  <c r="E225" i="6"/>
  <c r="J316" i="1"/>
  <c r="AB225" i="6" l="1"/>
  <c r="F225"/>
  <c r="L255" i="4"/>
  <c r="B256"/>
  <c r="J317" i="1"/>
  <c r="R225" i="6" l="1"/>
  <c r="P226" s="1"/>
  <c r="Q226" s="1"/>
  <c r="AC225"/>
  <c r="E256" i="4"/>
  <c r="J256"/>
  <c r="F256"/>
  <c r="D256"/>
  <c r="D226" i="6"/>
  <c r="J318" i="1"/>
  <c r="AD225" i="6" l="1"/>
  <c r="AF230"/>
  <c r="C256" i="4"/>
  <c r="E226" i="6"/>
  <c r="J319" i="1"/>
  <c r="AB226" i="6" l="1"/>
  <c r="F226"/>
  <c r="L256" i="4"/>
  <c r="B257"/>
  <c r="J320" i="1"/>
  <c r="R226" i="6" l="1"/>
  <c r="P227" s="1"/>
  <c r="Q227" s="1"/>
  <c r="AC226"/>
  <c r="E257" i="4"/>
  <c r="J257"/>
  <c r="F257"/>
  <c r="D257"/>
  <c r="D227" i="6"/>
  <c r="J321" i="1"/>
  <c r="AD226" i="6" l="1"/>
  <c r="AF231"/>
  <c r="C257" i="4"/>
  <c r="E227" i="6"/>
  <c r="J322" i="1"/>
  <c r="AB227" i="6" l="1"/>
  <c r="F227"/>
  <c r="L257" i="4"/>
  <c r="B258"/>
  <c r="J323" i="1"/>
  <c r="R227" i="6" l="1"/>
  <c r="P228" s="1"/>
  <c r="Q228" s="1"/>
  <c r="AC227"/>
  <c r="E258" i="4"/>
  <c r="J258"/>
  <c r="D258"/>
  <c r="F258"/>
  <c r="D228" i="6"/>
  <c r="J324" i="1"/>
  <c r="AD227" i="6" l="1"/>
  <c r="AF232"/>
  <c r="C258" i="4"/>
  <c r="E228" i="6"/>
  <c r="J325" i="1"/>
  <c r="AB228" i="6" l="1"/>
  <c r="F228"/>
  <c r="L258" i="4"/>
  <c r="B259"/>
  <c r="J326" i="1"/>
  <c r="R228" i="6" l="1"/>
  <c r="P229" s="1"/>
  <c r="Q229" s="1"/>
  <c r="AC228"/>
  <c r="E259" i="4"/>
  <c r="J259"/>
  <c r="D259"/>
  <c r="F259"/>
  <c r="D229" i="6"/>
  <c r="J327" i="1"/>
  <c r="AD228" i="6" l="1"/>
  <c r="AF233"/>
  <c r="C259" i="4"/>
  <c r="E229" i="6"/>
  <c r="J328" i="1"/>
  <c r="AB229" i="6" l="1"/>
  <c r="F229"/>
  <c r="L259" i="4"/>
  <c r="B260"/>
  <c r="J329" i="1"/>
  <c r="R229" i="6" l="1"/>
  <c r="P230" s="1"/>
  <c r="Q230" s="1"/>
  <c r="AC229"/>
  <c r="E260" i="4"/>
  <c r="J260"/>
  <c r="F260"/>
  <c r="D260"/>
  <c r="D230" i="6"/>
  <c r="J330" i="1"/>
  <c r="AD229" i="6" l="1"/>
  <c r="AF234"/>
  <c r="C260" i="4"/>
  <c r="E230" i="6"/>
  <c r="J331" i="1"/>
  <c r="AB230" i="6" l="1"/>
  <c r="F230"/>
  <c r="L260" i="4"/>
  <c r="B261"/>
  <c r="J332" i="1"/>
  <c r="R230" i="6" l="1"/>
  <c r="P231" s="1"/>
  <c r="Q231" s="1"/>
  <c r="AC230"/>
  <c r="E261" i="4"/>
  <c r="J261"/>
  <c r="D261"/>
  <c r="F261"/>
  <c r="D231" i="6"/>
  <c r="J333" i="1"/>
  <c r="AD230" i="6" l="1"/>
  <c r="AF235"/>
  <c r="C261" i="4"/>
  <c r="E231" i="6"/>
  <c r="J334" i="1"/>
  <c r="AB231" i="6" l="1"/>
  <c r="F231"/>
  <c r="L261" i="4"/>
  <c r="B262"/>
  <c r="J335" i="1"/>
  <c r="R231" i="6" l="1"/>
  <c r="P232" s="1"/>
  <c r="Q232" s="1"/>
  <c r="AC231"/>
  <c r="E262" i="4"/>
  <c r="J262"/>
  <c r="D262"/>
  <c r="F262"/>
  <c r="D232" i="6"/>
  <c r="J336" i="1"/>
  <c r="AD231" i="6" l="1"/>
  <c r="AF236"/>
  <c r="C262" i="4"/>
  <c r="E232" i="6"/>
  <c r="J337" i="1"/>
  <c r="AB232" i="6" l="1"/>
  <c r="F232"/>
  <c r="L262" i="4"/>
  <c r="B263"/>
  <c r="J338" i="1"/>
  <c r="R232" i="6" l="1"/>
  <c r="P233" s="1"/>
  <c r="Q233" s="1"/>
  <c r="AC232"/>
  <c r="E263" i="4"/>
  <c r="J263"/>
  <c r="D263"/>
  <c r="F263"/>
  <c r="D233" i="6"/>
  <c r="E12" i="1"/>
  <c r="E346" s="1"/>
  <c r="J339"/>
  <c r="AD232" i="6" l="1"/>
  <c r="AF237"/>
  <c r="C263" i="4"/>
  <c r="E233" i="6"/>
  <c r="J340" i="1"/>
  <c r="B12" s="1"/>
  <c r="D12"/>
  <c r="D346" s="1"/>
  <c r="AB233" i="6" l="1"/>
  <c r="F233"/>
  <c r="L263" i="4"/>
  <c r="B264"/>
  <c r="B346" i="1"/>
  <c r="C12"/>
  <c r="C346" s="1"/>
  <c r="F12"/>
  <c r="F346" s="1"/>
  <c r="R233" i="6" l="1"/>
  <c r="P234" s="1"/>
  <c r="Q234" s="1"/>
  <c r="AC233"/>
  <c r="E264" i="4"/>
  <c r="F264"/>
  <c r="J264"/>
  <c r="D264"/>
  <c r="D234" i="6"/>
  <c r="B350" i="1"/>
  <c r="E350" s="1"/>
  <c r="AD233" i="6" l="1"/>
  <c r="AF238"/>
  <c r="C264" i="4"/>
  <c r="L264" s="1"/>
  <c r="E234" i="6"/>
  <c r="C350" i="1"/>
  <c r="B351" s="1"/>
  <c r="D350"/>
  <c r="AB234" i="6" l="1"/>
  <c r="F234"/>
  <c r="B265" i="4"/>
  <c r="J265" s="1"/>
  <c r="E351" i="1"/>
  <c r="D351"/>
  <c r="C351"/>
  <c r="B352" s="1"/>
  <c r="F350"/>
  <c r="R234" i="6" l="1"/>
  <c r="P235" s="1"/>
  <c r="Q235" s="1"/>
  <c r="AC234"/>
  <c r="F265" i="4"/>
  <c r="E265"/>
  <c r="D265"/>
  <c r="D235" i="6"/>
  <c r="C352" i="1"/>
  <c r="B353" s="1"/>
  <c r="E352"/>
  <c r="D352"/>
  <c r="F351"/>
  <c r="AD234" i="6" l="1"/>
  <c r="AF239"/>
  <c r="C265" i="4"/>
  <c r="B266" s="1"/>
  <c r="E235" i="6"/>
  <c r="D353" i="1"/>
  <c r="C353"/>
  <c r="B354" s="1"/>
  <c r="E353"/>
  <c r="F352"/>
  <c r="AB235" i="6" l="1"/>
  <c r="F235"/>
  <c r="L265" i="4"/>
  <c r="E266"/>
  <c r="J266"/>
  <c r="F266"/>
  <c r="D266"/>
  <c r="F353" i="1"/>
  <c r="E354"/>
  <c r="D354"/>
  <c r="C354"/>
  <c r="R235" i="6" l="1"/>
  <c r="P236" s="1"/>
  <c r="Q236" s="1"/>
  <c r="AC235"/>
  <c r="C266" i="4"/>
  <c r="D236" i="6"/>
  <c r="F354" i="1"/>
  <c r="B355"/>
  <c r="AD235" i="6" l="1"/>
  <c r="AF240"/>
  <c r="L266" i="4"/>
  <c r="B267"/>
  <c r="E236" i="6"/>
  <c r="E355" i="1"/>
  <c r="D355"/>
  <c r="C355"/>
  <c r="B356" s="1"/>
  <c r="AB236" i="6" l="1"/>
  <c r="F236"/>
  <c r="E267" i="4"/>
  <c r="J267"/>
  <c r="D267"/>
  <c r="F267"/>
  <c r="C356" i="1"/>
  <c r="B357" s="1"/>
  <c r="E356"/>
  <c r="D356"/>
  <c r="F355"/>
  <c r="R236" i="6" l="1"/>
  <c r="P237" s="1"/>
  <c r="Q237" s="1"/>
  <c r="AC236"/>
  <c r="C267" i="4"/>
  <c r="D237" i="6"/>
  <c r="D357" i="1"/>
  <c r="C357"/>
  <c r="B358" s="1"/>
  <c r="E357"/>
  <c r="F356"/>
  <c r="AD236" i="6" l="1"/>
  <c r="AF241"/>
  <c r="L267" i="4"/>
  <c r="B268"/>
  <c r="E237" i="6"/>
  <c r="E358" i="1"/>
  <c r="D358"/>
  <c r="C358"/>
  <c r="B359" s="1"/>
  <c r="F357"/>
  <c r="AB237" i="6" l="1"/>
  <c r="F237"/>
  <c r="E268" i="4"/>
  <c r="J268"/>
  <c r="F268"/>
  <c r="D268"/>
  <c r="F358" i="1"/>
  <c r="E359"/>
  <c r="D359"/>
  <c r="C359"/>
  <c r="B360" s="1"/>
  <c r="R237" i="6" l="1"/>
  <c r="P238" s="1"/>
  <c r="Q238" s="1"/>
  <c r="AC237"/>
  <c r="C268" i="4"/>
  <c r="D238" i="6"/>
  <c r="F359" i="1"/>
  <c r="C360"/>
  <c r="B361" s="1"/>
  <c r="E360"/>
  <c r="D360"/>
  <c r="AD237" i="6" l="1"/>
  <c r="AF242"/>
  <c r="L268" i="4"/>
  <c r="B269"/>
  <c r="E238" i="6"/>
  <c r="D361" i="1"/>
  <c r="C361"/>
  <c r="B362" s="1"/>
  <c r="E361"/>
  <c r="F360"/>
  <c r="AB238" i="6" l="1"/>
  <c r="F238"/>
  <c r="E269" i="4"/>
  <c r="J269"/>
  <c r="F269"/>
  <c r="D269"/>
  <c r="E362" i="1"/>
  <c r="D362"/>
  <c r="C362"/>
  <c r="B363" s="1"/>
  <c r="F361"/>
  <c r="R238" i="6" l="1"/>
  <c r="P239" s="1"/>
  <c r="Q239" s="1"/>
  <c r="AC238"/>
  <c r="C269" i="4"/>
  <c r="D239" i="6"/>
  <c r="F362" i="1"/>
  <c r="E363"/>
  <c r="D363"/>
  <c r="C363"/>
  <c r="B364" s="1"/>
  <c r="AD238" i="6" l="1"/>
  <c r="AF243"/>
  <c r="L269" i="4"/>
  <c r="B270"/>
  <c r="E239" i="6"/>
  <c r="F363" i="1"/>
  <c r="C364"/>
  <c r="B365" s="1"/>
  <c r="E364"/>
  <c r="D364"/>
  <c r="AB239" i="6" l="1"/>
  <c r="F239"/>
  <c r="E270" i="4"/>
  <c r="J270"/>
  <c r="D270"/>
  <c r="F270"/>
  <c r="D365" i="1"/>
  <c r="C365"/>
  <c r="B366" s="1"/>
  <c r="E365"/>
  <c r="F364"/>
  <c r="R239" i="6" l="1"/>
  <c r="P240" s="1"/>
  <c r="Q240" s="1"/>
  <c r="AC239"/>
  <c r="C270" i="4"/>
  <c r="D240" i="6"/>
  <c r="E366" i="1"/>
  <c r="D366"/>
  <c r="C366"/>
  <c r="B367" s="1"/>
  <c r="F365"/>
  <c r="AD239" i="6" l="1"/>
  <c r="AF244"/>
  <c r="L270" i="4"/>
  <c r="B271"/>
  <c r="E240" i="6"/>
  <c r="F366" i="1"/>
  <c r="E367"/>
  <c r="D367"/>
  <c r="C367"/>
  <c r="B368" s="1"/>
  <c r="AB240" i="6" l="1"/>
  <c r="F240"/>
  <c r="E271" i="4"/>
  <c r="J271"/>
  <c r="F271"/>
  <c r="D271"/>
  <c r="F367" i="1"/>
  <c r="C368"/>
  <c r="B369" s="1"/>
  <c r="E368"/>
  <c r="D368"/>
  <c r="R240" i="6" l="1"/>
  <c r="P241" s="1"/>
  <c r="Q241" s="1"/>
  <c r="AC240"/>
  <c r="C271" i="4"/>
  <c r="D241" i="6"/>
  <c r="D369" i="1"/>
  <c r="C369"/>
  <c r="B370" s="1"/>
  <c r="E369"/>
  <c r="F368"/>
  <c r="AD240" i="6" l="1"/>
  <c r="AF245"/>
  <c r="L271" i="4"/>
  <c r="B272"/>
  <c r="E241" i="6"/>
  <c r="E370" i="1"/>
  <c r="D370"/>
  <c r="C370"/>
  <c r="B371" s="1"/>
  <c r="F369"/>
  <c r="AB241" i="6" l="1"/>
  <c r="F241"/>
  <c r="E272" i="4"/>
  <c r="J272"/>
  <c r="F272"/>
  <c r="D272"/>
  <c r="F370" i="1"/>
  <c r="E371"/>
  <c r="D371"/>
  <c r="C371"/>
  <c r="B372" s="1"/>
  <c r="R241" i="6" l="1"/>
  <c r="P242" s="1"/>
  <c r="Q242" s="1"/>
  <c r="AC241"/>
  <c r="C272" i="4"/>
  <c r="D242" i="6"/>
  <c r="F371" i="1"/>
  <c r="C372"/>
  <c r="B373" s="1"/>
  <c r="E372"/>
  <c r="D372"/>
  <c r="AD241" i="6" l="1"/>
  <c r="AF246"/>
  <c r="L272" i="4"/>
  <c r="B273"/>
  <c r="E242" i="6"/>
  <c r="D373" i="1"/>
  <c r="C373"/>
  <c r="B374" s="1"/>
  <c r="E373"/>
  <c r="F372"/>
  <c r="AB242" i="6" l="1"/>
  <c r="F242"/>
  <c r="E273" i="4"/>
  <c r="J273"/>
  <c r="F273"/>
  <c r="D273"/>
  <c r="E374" i="1"/>
  <c r="D374"/>
  <c r="C374"/>
  <c r="B375" s="1"/>
  <c r="F373"/>
  <c r="R242" i="6" l="1"/>
  <c r="P243" s="1"/>
  <c r="Q243" s="1"/>
  <c r="AC242"/>
  <c r="C273" i="4"/>
  <c r="D243" i="6"/>
  <c r="F374" i="1"/>
  <c r="E375"/>
  <c r="D375"/>
  <c r="C375"/>
  <c r="B376" s="1"/>
  <c r="AD242" i="6" l="1"/>
  <c r="AF247"/>
  <c r="L273" i="4"/>
  <c r="B274"/>
  <c r="E243" i="6"/>
  <c r="F375" i="1"/>
  <c r="C376"/>
  <c r="B377" s="1"/>
  <c r="E376"/>
  <c r="D376"/>
  <c r="AB243" i="6" l="1"/>
  <c r="F243"/>
  <c r="E274" i="4"/>
  <c r="J274"/>
  <c r="F274"/>
  <c r="D274"/>
  <c r="D377" i="1"/>
  <c r="C377"/>
  <c r="B378" s="1"/>
  <c r="E377"/>
  <c r="F376"/>
  <c r="R243" i="6" l="1"/>
  <c r="P244" s="1"/>
  <c r="Q244" s="1"/>
  <c r="AC243"/>
  <c r="C274" i="4"/>
  <c r="D244" i="6"/>
  <c r="E378" i="1"/>
  <c r="D378"/>
  <c r="C378"/>
  <c r="B379" s="1"/>
  <c r="F377"/>
  <c r="AD243" i="6" l="1"/>
  <c r="AF248"/>
  <c r="L274" i="4"/>
  <c r="B275"/>
  <c r="E244" i="6"/>
  <c r="F378" i="1"/>
  <c r="E379"/>
  <c r="D379"/>
  <c r="C379"/>
  <c r="B380" s="1"/>
  <c r="AB244" i="6" l="1"/>
  <c r="F244"/>
  <c r="E275" i="4"/>
  <c r="J275"/>
  <c r="D275"/>
  <c r="F275"/>
  <c r="F379" i="1"/>
  <c r="C380"/>
  <c r="B381" s="1"/>
  <c r="E380"/>
  <c r="D380"/>
  <c r="R244" i="6" l="1"/>
  <c r="P245" s="1"/>
  <c r="Q245" s="1"/>
  <c r="AC244"/>
  <c r="C275" i="4"/>
  <c r="D245" i="6"/>
  <c r="D381" i="1"/>
  <c r="C381"/>
  <c r="B382" s="1"/>
  <c r="E381"/>
  <c r="F380"/>
  <c r="AD244" i="6" l="1"/>
  <c r="AF249"/>
  <c r="L275" i="4"/>
  <c r="B276"/>
  <c r="E245" i="6"/>
  <c r="E382" i="1"/>
  <c r="D382"/>
  <c r="C382"/>
  <c r="B383" s="1"/>
  <c r="F381"/>
  <c r="AB245" i="6" l="1"/>
  <c r="F245"/>
  <c r="E276" i="4"/>
  <c r="D276"/>
  <c r="F276"/>
  <c r="J276"/>
  <c r="F382" i="1"/>
  <c r="E383"/>
  <c r="D383"/>
  <c r="C383"/>
  <c r="B384" s="1"/>
  <c r="R245" i="6" l="1"/>
  <c r="P246" s="1"/>
  <c r="Q246" s="1"/>
  <c r="AC245"/>
  <c r="C276" i="4"/>
  <c r="D246" i="6"/>
  <c r="F383" i="1"/>
  <c r="C384"/>
  <c r="E384"/>
  <c r="D384"/>
  <c r="AD245" i="6" l="1"/>
  <c r="AF250"/>
  <c r="L276" i="4"/>
  <c r="B277"/>
  <c r="E246" i="6"/>
  <c r="F384" i="1"/>
  <c r="AB246" i="6" l="1"/>
  <c r="F246"/>
  <c r="E277" i="4"/>
  <c r="F277"/>
  <c r="J277"/>
  <c r="D277"/>
  <c r="B385" i="1"/>
  <c r="D385" s="1"/>
  <c r="R246" i="6" l="1"/>
  <c r="P247" s="1"/>
  <c r="Q247" s="1"/>
  <c r="AC246"/>
  <c r="C277" i="4"/>
  <c r="D247" i="6"/>
  <c r="E385" i="1"/>
  <c r="C385"/>
  <c r="B386" s="1"/>
  <c r="AD246" i="6" l="1"/>
  <c r="AF251"/>
  <c r="L277" i="4"/>
  <c r="B278"/>
  <c r="E247" i="6"/>
  <c r="F385" i="1"/>
  <c r="E386"/>
  <c r="D386"/>
  <c r="C386"/>
  <c r="AB247" i="6" l="1"/>
  <c r="F247"/>
  <c r="E278" i="4"/>
  <c r="D278"/>
  <c r="J278"/>
  <c r="F278"/>
  <c r="F386" i="1"/>
  <c r="B387"/>
  <c r="R247" i="6" l="1"/>
  <c r="P248" s="1"/>
  <c r="Q248" s="1"/>
  <c r="AC247"/>
  <c r="D248"/>
  <c r="AF252" s="1"/>
  <c r="C278" i="4"/>
  <c r="D387" i="1"/>
  <c r="C387"/>
  <c r="B388" s="1"/>
  <c r="E387"/>
  <c r="AD247" i="6" l="1"/>
  <c r="E248"/>
  <c r="F248" s="1"/>
  <c r="L278" i="4"/>
  <c r="B279"/>
  <c r="F387" i="1"/>
  <c r="E388"/>
  <c r="C388"/>
  <c r="B389" s="1"/>
  <c r="D388"/>
  <c r="AB248" i="6" l="1"/>
  <c r="E279" i="4"/>
  <c r="D279"/>
  <c r="J279"/>
  <c r="F279"/>
  <c r="F388" i="1"/>
  <c r="C389"/>
  <c r="E389"/>
  <c r="D389"/>
  <c r="R248" i="6" l="1"/>
  <c r="P249" s="1"/>
  <c r="Q249" s="1"/>
  <c r="AC248"/>
  <c r="D249"/>
  <c r="AF253" s="1"/>
  <c r="C279" i="4"/>
  <c r="F389" i="1"/>
  <c r="B390"/>
  <c r="C390" s="1"/>
  <c r="AD248" i="6" l="1"/>
  <c r="E249"/>
  <c r="F249" s="1"/>
  <c r="L279" i="4"/>
  <c r="B280"/>
  <c r="D390" i="1"/>
  <c r="E390"/>
  <c r="B391"/>
  <c r="D391" s="1"/>
  <c r="AB249" i="6" l="1"/>
  <c r="E280" i="4"/>
  <c r="J280"/>
  <c r="D280"/>
  <c r="F280"/>
  <c r="F390" i="1"/>
  <c r="E391"/>
  <c r="C391"/>
  <c r="R249" i="6" l="1"/>
  <c r="P250" s="1"/>
  <c r="Q250" s="1"/>
  <c r="AC249"/>
  <c r="D250"/>
  <c r="AF254" s="1"/>
  <c r="C280" i="4"/>
  <c r="F391" i="1"/>
  <c r="B392"/>
  <c r="E392" s="1"/>
  <c r="AD249" i="6" l="1"/>
  <c r="E250"/>
  <c r="F250" s="1"/>
  <c r="L280" i="4"/>
  <c r="B281"/>
  <c r="C392" i="1"/>
  <c r="D392"/>
  <c r="AB250" i="6" l="1"/>
  <c r="E281" i="4"/>
  <c r="J281"/>
  <c r="F281"/>
  <c r="D281"/>
  <c r="F392" i="1"/>
  <c r="B393"/>
  <c r="C393" s="1"/>
  <c r="B394" s="1"/>
  <c r="R250" i="6" l="1"/>
  <c r="P251" s="1"/>
  <c r="Q251" s="1"/>
  <c r="AC250"/>
  <c r="D251"/>
  <c r="AF255" s="1"/>
  <c r="C281" i="4"/>
  <c r="D393" i="1"/>
  <c r="E393"/>
  <c r="C394"/>
  <c r="B395" s="1"/>
  <c r="D394"/>
  <c r="E394"/>
  <c r="AD250" i="6" l="1"/>
  <c r="E251"/>
  <c r="F251" s="1"/>
  <c r="L281" i="4"/>
  <c r="B282"/>
  <c r="F393" i="1"/>
  <c r="E395"/>
  <c r="C395"/>
  <c r="B396" s="1"/>
  <c r="D395"/>
  <c r="F394"/>
  <c r="AB251" i="6" l="1"/>
  <c r="E282" i="4"/>
  <c r="J282"/>
  <c r="F282"/>
  <c r="D282"/>
  <c r="F395" i="1"/>
  <c r="D396"/>
  <c r="E396"/>
  <c r="C396"/>
  <c r="B397" s="1"/>
  <c r="R251" i="6" l="1"/>
  <c r="P252" s="1"/>
  <c r="Q252" s="1"/>
  <c r="AC251"/>
  <c r="D252"/>
  <c r="AF256" s="1"/>
  <c r="C282" i="4"/>
  <c r="F396" i="1"/>
  <c r="E397"/>
  <c r="D397"/>
  <c r="C397"/>
  <c r="AD251" i="6" l="1"/>
  <c r="E252"/>
  <c r="F252" s="1"/>
  <c r="L282" i="4"/>
  <c r="B283"/>
  <c r="B398" i="1"/>
  <c r="F397"/>
  <c r="AB252" i="6" l="1"/>
  <c r="E283" i="4"/>
  <c r="J283"/>
  <c r="D283"/>
  <c r="F283"/>
  <c r="D398" i="1"/>
  <c r="E398"/>
  <c r="C398"/>
  <c r="B399" s="1"/>
  <c r="R252" i="6" l="1"/>
  <c r="P253" s="1"/>
  <c r="Q253" s="1"/>
  <c r="AC252"/>
  <c r="D253"/>
  <c r="AF257" s="1"/>
  <c r="C283" i="4"/>
  <c r="F398" i="1"/>
  <c r="C399"/>
  <c r="B400" s="1"/>
  <c r="D399"/>
  <c r="E399"/>
  <c r="AD252" i="6" l="1"/>
  <c r="E253"/>
  <c r="F253" s="1"/>
  <c r="L283" i="4"/>
  <c r="B284"/>
  <c r="F399" i="1"/>
  <c r="C400"/>
  <c r="E400"/>
  <c r="D400"/>
  <c r="AB253" i="6" l="1"/>
  <c r="E284" i="4"/>
  <c r="J284"/>
  <c r="D284"/>
  <c r="F284"/>
  <c r="B401" i="1"/>
  <c r="F400"/>
  <c r="R253" i="6" l="1"/>
  <c r="P254" s="1"/>
  <c r="Q254" s="1"/>
  <c r="AC253"/>
  <c r="D254"/>
  <c r="AF258" s="1"/>
  <c r="C284" i="4"/>
  <c r="C401" i="1"/>
  <c r="D401"/>
  <c r="E401"/>
  <c r="AD253" i="6" l="1"/>
  <c r="E254"/>
  <c r="F254" s="1"/>
  <c r="L284" i="4"/>
  <c r="B285"/>
  <c r="B402" i="1"/>
  <c r="F401"/>
  <c r="AB254" i="6" l="1"/>
  <c r="E285" i="4"/>
  <c r="J285"/>
  <c r="D285"/>
  <c r="F285"/>
  <c r="C402" i="1"/>
  <c r="B403" s="1"/>
  <c r="D402"/>
  <c r="E402"/>
  <c r="R254" i="6" l="1"/>
  <c r="P255" s="1"/>
  <c r="Q255" s="1"/>
  <c r="AC254"/>
  <c r="D255"/>
  <c r="AF259" s="1"/>
  <c r="C285" i="4"/>
  <c r="C403" i="1"/>
  <c r="B404" s="1"/>
  <c r="D403"/>
  <c r="E403"/>
  <c r="F402"/>
  <c r="AD254" i="6" l="1"/>
  <c r="E255"/>
  <c r="F255" s="1"/>
  <c r="L285" i="4"/>
  <c r="B286"/>
  <c r="F403" i="1"/>
  <c r="C404"/>
  <c r="D404"/>
  <c r="E404"/>
  <c r="AB255" i="6" l="1"/>
  <c r="E286" i="4"/>
  <c r="J286"/>
  <c r="D286"/>
  <c r="F286"/>
  <c r="F404" i="1"/>
  <c r="B405"/>
  <c r="R255" i="6" l="1"/>
  <c r="P256" s="1"/>
  <c r="Q256" s="1"/>
  <c r="AC255"/>
  <c r="D256"/>
  <c r="AF260" s="1"/>
  <c r="C286" i="4"/>
  <c r="C405" i="1"/>
  <c r="D405"/>
  <c r="E405"/>
  <c r="AD255" i="6" l="1"/>
  <c r="E256"/>
  <c r="F256" s="1"/>
  <c r="L286" i="4"/>
  <c r="B287"/>
  <c r="B406" i="1"/>
  <c r="F405"/>
  <c r="AB256" i="6" l="1"/>
  <c r="D287" i="4"/>
  <c r="E287"/>
  <c r="J287"/>
  <c r="F287"/>
  <c r="E406" i="1"/>
  <c r="C406"/>
  <c r="B407" s="1"/>
  <c r="D406"/>
  <c r="R256" i="6" l="1"/>
  <c r="P257" s="1"/>
  <c r="Q257" s="1"/>
  <c r="AC256"/>
  <c r="D257"/>
  <c r="AF261" s="1"/>
  <c r="C287" i="4"/>
  <c r="F406" i="1"/>
  <c r="E407"/>
  <c r="C407"/>
  <c r="B408" s="1"/>
  <c r="D407"/>
  <c r="AD256" i="6" l="1"/>
  <c r="E257"/>
  <c r="F257" s="1"/>
  <c r="L287" i="4"/>
  <c r="B288"/>
  <c r="F407" i="1"/>
  <c r="D408"/>
  <c r="E408"/>
  <c r="C408"/>
  <c r="AB257" i="6" l="1"/>
  <c r="D288" i="4"/>
  <c r="E288"/>
  <c r="F288"/>
  <c r="J288"/>
  <c r="F408" i="1"/>
  <c r="R257" i="6" l="1"/>
  <c r="P258" s="1"/>
  <c r="Q258" s="1"/>
  <c r="AC257"/>
  <c r="D258"/>
  <c r="AF262" s="1"/>
  <c r="C288" i="4"/>
  <c r="AD257" i="6" l="1"/>
  <c r="E258"/>
  <c r="F258" s="1"/>
  <c r="B289" i="4"/>
  <c r="L288"/>
  <c r="AB258" i="6" l="1"/>
  <c r="E289" i="4"/>
  <c r="D289"/>
  <c r="F289"/>
  <c r="J289"/>
  <c r="R258" i="6" l="1"/>
  <c r="P259" s="1"/>
  <c r="Q259" s="1"/>
  <c r="AC258"/>
  <c r="D259"/>
  <c r="AF263" s="1"/>
  <c r="C289" i="4"/>
  <c r="AD258" i="6" l="1"/>
  <c r="E259"/>
  <c r="F259" s="1"/>
  <c r="L289" i="4"/>
  <c r="B290"/>
  <c r="AB259" i="6" l="1"/>
  <c r="E290" i="4"/>
  <c r="J290"/>
  <c r="D290"/>
  <c r="F290"/>
  <c r="R259" i="6" l="1"/>
  <c r="P260" s="1"/>
  <c r="Q260" s="1"/>
  <c r="AC259"/>
  <c r="D260"/>
  <c r="AF264" s="1"/>
  <c r="C290" i="4"/>
  <c r="AD259" i="6" l="1"/>
  <c r="E260"/>
  <c r="F260" s="1"/>
  <c r="L290" i="4"/>
  <c r="B291"/>
  <c r="AB260" i="6" l="1"/>
  <c r="E291" i="4"/>
  <c r="J291"/>
  <c r="D291"/>
  <c r="F291"/>
  <c r="R260" i="6" l="1"/>
  <c r="P261" s="1"/>
  <c r="Q261" s="1"/>
  <c r="AC260"/>
  <c r="D261"/>
  <c r="AF265" s="1"/>
  <c r="C291" i="4"/>
  <c r="AD260" i="6" l="1"/>
  <c r="E261"/>
  <c r="F261" s="1"/>
  <c r="L291" i="4"/>
  <c r="B292"/>
  <c r="AB261" i="6" l="1"/>
  <c r="E292" i="4"/>
  <c r="J292"/>
  <c r="F292"/>
  <c r="D292"/>
  <c r="R261" i="6" l="1"/>
  <c r="P262" s="1"/>
  <c r="Q262" s="1"/>
  <c r="AC261"/>
  <c r="D262"/>
  <c r="AF266" s="1"/>
  <c r="C292" i="4"/>
  <c r="AD261" i="6" l="1"/>
  <c r="E262"/>
  <c r="F262" s="1"/>
  <c r="L292" i="4"/>
  <c r="B293"/>
  <c r="AB262" i="6" l="1"/>
  <c r="E293" i="4"/>
  <c r="J293"/>
  <c r="D293"/>
  <c r="F293"/>
  <c r="R262" i="6" l="1"/>
  <c r="P263" s="1"/>
  <c r="Q263" s="1"/>
  <c r="AC262"/>
  <c r="D263"/>
  <c r="AF267" s="1"/>
  <c r="C293" i="4"/>
  <c r="AD262" i="6" l="1"/>
  <c r="E263"/>
  <c r="F263" s="1"/>
  <c r="L293" i="4"/>
  <c r="B294"/>
  <c r="AB263" i="6" l="1"/>
  <c r="E294" i="4"/>
  <c r="J294"/>
  <c r="D294"/>
  <c r="F294"/>
  <c r="R263" i="6" l="1"/>
  <c r="P264" s="1"/>
  <c r="Q264" s="1"/>
  <c r="AC263"/>
  <c r="D264"/>
  <c r="AF268" s="1"/>
  <c r="C294" i="4"/>
  <c r="AD263" i="6" l="1"/>
  <c r="E264"/>
  <c r="F264" s="1"/>
  <c r="L294" i="4"/>
  <c r="B295"/>
  <c r="AB264" i="6" l="1"/>
  <c r="E295" i="4"/>
  <c r="J295"/>
  <c r="F295"/>
  <c r="D295"/>
  <c r="R264" i="6" l="1"/>
  <c r="P265" s="1"/>
  <c r="Q265" s="1"/>
  <c r="AC264"/>
  <c r="D265"/>
  <c r="AF269" s="1"/>
  <c r="C295" i="4"/>
  <c r="AD264" i="6" l="1"/>
  <c r="E265"/>
  <c r="F265" s="1"/>
  <c r="L295" i="4"/>
  <c r="B296"/>
  <c r="AB265" i="6" l="1"/>
  <c r="E296" i="4"/>
  <c r="J296"/>
  <c r="F296"/>
  <c r="D296"/>
  <c r="R265" i="6" l="1"/>
  <c r="P266" s="1"/>
  <c r="Q266" s="1"/>
  <c r="AC265"/>
  <c r="D266"/>
  <c r="AF270" s="1"/>
  <c r="C296" i="4"/>
  <c r="AD265" i="6" l="1"/>
  <c r="E266"/>
  <c r="F266" s="1"/>
  <c r="L296" i="4"/>
  <c r="B297"/>
  <c r="AB266" i="6" l="1"/>
  <c r="E297" i="4"/>
  <c r="J297"/>
  <c r="D297"/>
  <c r="F297"/>
  <c r="R266" i="6" l="1"/>
  <c r="P267" s="1"/>
  <c r="Q267" s="1"/>
  <c r="AC266"/>
  <c r="D267"/>
  <c r="AF271" s="1"/>
  <c r="C297" i="4"/>
  <c r="AD266" i="6" l="1"/>
  <c r="E267"/>
  <c r="F267" s="1"/>
  <c r="L297" i="4"/>
  <c r="B298"/>
  <c r="AB267" i="6" l="1"/>
  <c r="E298" i="4"/>
  <c r="J298"/>
  <c r="D298"/>
  <c r="F298"/>
  <c r="R267" i="6" l="1"/>
  <c r="P268" s="1"/>
  <c r="Q268" s="1"/>
  <c r="AC267"/>
  <c r="D268"/>
  <c r="AF272" s="1"/>
  <c r="C298" i="4"/>
  <c r="AD267" i="6" l="1"/>
  <c r="E268"/>
  <c r="F268" s="1"/>
  <c r="L298" i="4"/>
  <c r="B299"/>
  <c r="AB268" i="6" l="1"/>
  <c r="E299" i="4"/>
  <c r="J299"/>
  <c r="F299"/>
  <c r="D299"/>
  <c r="R268" i="6" l="1"/>
  <c r="P269" s="1"/>
  <c r="Q269" s="1"/>
  <c r="AC268"/>
  <c r="D269"/>
  <c r="AF273" s="1"/>
  <c r="C299" i="4"/>
  <c r="AD268" i="6" l="1"/>
  <c r="E269"/>
  <c r="F269" s="1"/>
  <c r="L299" i="4"/>
  <c r="B300"/>
  <c r="AB269" i="6" l="1"/>
  <c r="E300" i="4"/>
  <c r="J300"/>
  <c r="D300"/>
  <c r="F300"/>
  <c r="R269" i="6" l="1"/>
  <c r="P270" s="1"/>
  <c r="Q270" s="1"/>
  <c r="AC269"/>
  <c r="D270"/>
  <c r="AF274" s="1"/>
  <c r="C300" i="4"/>
  <c r="AD269" i="6" l="1"/>
  <c r="E270"/>
  <c r="F270" s="1"/>
  <c r="L300" i="4"/>
  <c r="B301"/>
  <c r="AB270" i="6" l="1"/>
  <c r="E301" i="4"/>
  <c r="J301"/>
  <c r="D301"/>
  <c r="F301"/>
  <c r="R270" i="6" l="1"/>
  <c r="P271" s="1"/>
  <c r="Q271" s="1"/>
  <c r="AC270"/>
  <c r="D271"/>
  <c r="AF275" s="1"/>
  <c r="C301" i="4"/>
  <c r="AD270" i="6" l="1"/>
  <c r="E271"/>
  <c r="F271" s="1"/>
  <c r="L301" i="4"/>
  <c r="B302"/>
  <c r="AB271" i="6" l="1"/>
  <c r="E302" i="4"/>
  <c r="J302"/>
  <c r="D302"/>
  <c r="F302"/>
  <c r="R271" i="6" l="1"/>
  <c r="P272" s="1"/>
  <c r="Q272" s="1"/>
  <c r="AC271"/>
  <c r="D272"/>
  <c r="AF276" s="1"/>
  <c r="C302" i="4"/>
  <c r="AD271" i="6" l="1"/>
  <c r="E272"/>
  <c r="F272" s="1"/>
  <c r="L302" i="4"/>
  <c r="B303"/>
  <c r="AB272" i="6" l="1"/>
  <c r="E303" i="4"/>
  <c r="J303"/>
  <c r="F303"/>
  <c r="D303"/>
  <c r="R272" i="6" l="1"/>
  <c r="P273" s="1"/>
  <c r="Q273" s="1"/>
  <c r="AC272"/>
  <c r="D273"/>
  <c r="AF277" s="1"/>
  <c r="C303" i="4"/>
  <c r="AD272" i="6" l="1"/>
  <c r="E273"/>
  <c r="F273" s="1"/>
  <c r="L303" i="4"/>
  <c r="B304"/>
  <c r="AB273" i="6" l="1"/>
  <c r="D304" i="4"/>
  <c r="J304"/>
  <c r="F304"/>
  <c r="E304"/>
  <c r="C304" l="1"/>
  <c r="L304" s="1"/>
  <c r="R273" i="6"/>
  <c r="P274" s="1"/>
  <c r="Q274" s="1"/>
  <c r="AC273"/>
  <c r="D274"/>
  <c r="AF278" s="1"/>
  <c r="B305" i="4"/>
  <c r="AD273" i="6" l="1"/>
  <c r="E274"/>
  <c r="F274" s="1"/>
  <c r="E305" i="4"/>
  <c r="F305"/>
  <c r="J305"/>
  <c r="D305"/>
  <c r="AB274" i="6" l="1"/>
  <c r="C305" i="4"/>
  <c r="R274" i="6" l="1"/>
  <c r="P275" s="1"/>
  <c r="Q275" s="1"/>
  <c r="AC274"/>
  <c r="D275"/>
  <c r="AF279" s="1"/>
  <c r="L305" i="4"/>
  <c r="B306"/>
  <c r="AD274" i="6" l="1"/>
  <c r="E275"/>
  <c r="F275" s="1"/>
  <c r="E306" i="4"/>
  <c r="D306"/>
  <c r="F306"/>
  <c r="J306"/>
  <c r="AB275" i="6" l="1"/>
  <c r="C306" i="4"/>
  <c r="R275" i="6" l="1"/>
  <c r="P276" s="1"/>
  <c r="Q276" s="1"/>
  <c r="AC275"/>
  <c r="D276"/>
  <c r="AF280" s="1"/>
  <c r="L306" i="4"/>
  <c r="B307"/>
  <c r="AD275" i="6" l="1"/>
  <c r="E276"/>
  <c r="F276" s="1"/>
  <c r="E307" i="4"/>
  <c r="J307"/>
  <c r="F307"/>
  <c r="D307"/>
  <c r="AB276" i="6" l="1"/>
  <c r="C307" i="4"/>
  <c r="R276" i="6" l="1"/>
  <c r="P277" s="1"/>
  <c r="Q277" s="1"/>
  <c r="AC276"/>
  <c r="D277"/>
  <c r="AF281" s="1"/>
  <c r="L307" i="4"/>
  <c r="B308"/>
  <c r="AD276" i="6" l="1"/>
  <c r="E277"/>
  <c r="F277" s="1"/>
  <c r="D308" i="4"/>
  <c r="E308"/>
  <c r="F308"/>
  <c r="J308"/>
  <c r="AB277" i="6" l="1"/>
  <c r="C308" i="4"/>
  <c r="R277" i="6" l="1"/>
  <c r="P278" s="1"/>
  <c r="Q278" s="1"/>
  <c r="AC277"/>
  <c r="D278"/>
  <c r="AF282" s="1"/>
  <c r="L308" i="4"/>
  <c r="B309"/>
  <c r="AD277" i="6" l="1"/>
  <c r="E278"/>
  <c r="F278" s="1"/>
  <c r="E309" i="4"/>
  <c r="F309"/>
  <c r="J309"/>
  <c r="D309"/>
  <c r="AB278" i="6" l="1"/>
  <c r="C309" i="4"/>
  <c r="R278" i="6" l="1"/>
  <c r="P279" s="1"/>
  <c r="Q279" s="1"/>
  <c r="AC278"/>
  <c r="D279"/>
  <c r="AF283" s="1"/>
  <c r="L309" i="4"/>
  <c r="B310"/>
  <c r="AD278" i="6" l="1"/>
  <c r="E279"/>
  <c r="F279" s="1"/>
  <c r="E310" i="4"/>
  <c r="D310"/>
  <c r="F310"/>
  <c r="J310"/>
  <c r="AB279" i="6" l="1"/>
  <c r="C310" i="4"/>
  <c r="R279" i="6" l="1"/>
  <c r="P280" s="1"/>
  <c r="Q280" s="1"/>
  <c r="AC279"/>
  <c r="D280"/>
  <c r="AF284" s="1"/>
  <c r="L310" i="4"/>
  <c r="B311"/>
  <c r="AD279" i="6" l="1"/>
  <c r="E280"/>
  <c r="F280" s="1"/>
  <c r="E311" i="4"/>
  <c r="D311"/>
  <c r="F311"/>
  <c r="J311"/>
  <c r="AB280" i="6" l="1"/>
  <c r="C311" i="4"/>
  <c r="R280" i="6" l="1"/>
  <c r="P281" s="1"/>
  <c r="Q281" s="1"/>
  <c r="AC280"/>
  <c r="D281"/>
  <c r="AF285" s="1"/>
  <c r="L311" i="4"/>
  <c r="B312"/>
  <c r="AD280" i="6" l="1"/>
  <c r="E281"/>
  <c r="F281" s="1"/>
  <c r="D312" i="4"/>
  <c r="J312"/>
  <c r="E312"/>
  <c r="F312"/>
  <c r="AB281" i="6" l="1"/>
  <c r="C312" i="4"/>
  <c r="R281" i="6" l="1"/>
  <c r="P282" s="1"/>
  <c r="Q282" s="1"/>
  <c r="AC281"/>
  <c r="D282"/>
  <c r="AF286" s="1"/>
  <c r="L312" i="4"/>
  <c r="B313"/>
  <c r="AD281" i="6" l="1"/>
  <c r="E282"/>
  <c r="F282" s="1"/>
  <c r="E313" i="4"/>
  <c r="F313"/>
  <c r="J313"/>
  <c r="D313"/>
  <c r="AB282" i="6" l="1"/>
  <c r="C313" i="4"/>
  <c r="R282" i="6" l="1"/>
  <c r="P283" s="1"/>
  <c r="Q283" s="1"/>
  <c r="AC282"/>
  <c r="D283"/>
  <c r="AF287" s="1"/>
  <c r="L313" i="4"/>
  <c r="B314"/>
  <c r="AD282" i="6" l="1"/>
  <c r="E283"/>
  <c r="F283" s="1"/>
  <c r="E314" i="4"/>
  <c r="J314"/>
  <c r="F314"/>
  <c r="D314"/>
  <c r="AB283" i="6" l="1"/>
  <c r="C314" i="4"/>
  <c r="R283" i="6" l="1"/>
  <c r="P284" s="1"/>
  <c r="Q284" s="1"/>
  <c r="AC283"/>
  <c r="D284"/>
  <c r="AF288" s="1"/>
  <c r="L314" i="4"/>
  <c r="B315"/>
  <c r="AD283" i="6" l="1"/>
  <c r="E284"/>
  <c r="F284" s="1"/>
  <c r="E315" i="4"/>
  <c r="D315"/>
  <c r="F315"/>
  <c r="J315"/>
  <c r="AB284" i="6" l="1"/>
  <c r="C315" i="4"/>
  <c r="R284" i="6" l="1"/>
  <c r="P285" s="1"/>
  <c r="Q285" s="1"/>
  <c r="AC284"/>
  <c r="D285"/>
  <c r="AF289" s="1"/>
  <c r="L315" i="4"/>
  <c r="B316"/>
  <c r="AD284" i="6" l="1"/>
  <c r="E285"/>
  <c r="F285" s="1"/>
  <c r="F316" i="4"/>
  <c r="E316"/>
  <c r="D316"/>
  <c r="J316"/>
  <c r="C316" l="1"/>
  <c r="L316" s="1"/>
  <c r="AB285" i="6"/>
  <c r="B317" i="4" l="1"/>
  <c r="F317" s="1"/>
  <c r="R285" i="6"/>
  <c r="P286" s="1"/>
  <c r="Q286" s="1"/>
  <c r="AC285"/>
  <c r="D286"/>
  <c r="AF290" s="1"/>
  <c r="E317" i="4" l="1"/>
  <c r="C317" s="1"/>
  <c r="J317"/>
  <c r="D317"/>
  <c r="AD285" i="6"/>
  <c r="E286"/>
  <c r="F286" s="1"/>
  <c r="AB286" l="1"/>
  <c r="L317" i="4"/>
  <c r="B318"/>
  <c r="R286" i="6" l="1"/>
  <c r="P287" s="1"/>
  <c r="Q287" s="1"/>
  <c r="AC286"/>
  <c r="D287"/>
  <c r="AF291" s="1"/>
  <c r="E318" i="4"/>
  <c r="J318"/>
  <c r="F318"/>
  <c r="D318"/>
  <c r="AD286" i="6" l="1"/>
  <c r="E287"/>
  <c r="F287" s="1"/>
  <c r="C318" i="4"/>
  <c r="AB287" i="6" l="1"/>
  <c r="L318" i="4"/>
  <c r="B319"/>
  <c r="R287" i="6" l="1"/>
  <c r="P288" s="1"/>
  <c r="Q288" s="1"/>
  <c r="AC287"/>
  <c r="D288"/>
  <c r="AF292" s="1"/>
  <c r="E319" i="4"/>
  <c r="J319"/>
  <c r="D319"/>
  <c r="F319"/>
  <c r="AD287" i="6" l="1"/>
  <c r="E288"/>
  <c r="F288" s="1"/>
  <c r="C319" i="4"/>
  <c r="AB288" i="6" l="1"/>
  <c r="L319" i="4"/>
  <c r="B320"/>
  <c r="R288" i="6" l="1"/>
  <c r="P289" s="1"/>
  <c r="Q289" s="1"/>
  <c r="AC288"/>
  <c r="D289"/>
  <c r="AF293" s="1"/>
  <c r="E320" i="4"/>
  <c r="D320"/>
  <c r="F320"/>
  <c r="J320"/>
  <c r="AD288" i="6" l="1"/>
  <c r="E289"/>
  <c r="F289" s="1"/>
  <c r="C320" i="4"/>
  <c r="AB289" i="6" l="1"/>
  <c r="B321" i="4"/>
  <c r="L320"/>
  <c r="R289" i="6" l="1"/>
  <c r="P290" s="1"/>
  <c r="Q290" s="1"/>
  <c r="AC289"/>
  <c r="D290"/>
  <c r="AF294" s="1"/>
  <c r="E321" i="4"/>
  <c r="F321"/>
  <c r="D321"/>
  <c r="J321"/>
  <c r="AD289" i="6" l="1"/>
  <c r="E290"/>
  <c r="F290" s="1"/>
  <c r="C321" i="4"/>
  <c r="AB290" i="6" l="1"/>
  <c r="B322" i="4"/>
  <c r="L321"/>
  <c r="R290" i="6" l="1"/>
  <c r="P291" s="1"/>
  <c r="Q291" s="1"/>
  <c r="AC290"/>
  <c r="D291"/>
  <c r="AF295" s="1"/>
  <c r="E322" i="4"/>
  <c r="J322"/>
  <c r="D322"/>
  <c r="F322"/>
  <c r="AD290" i="6" l="1"/>
  <c r="E291"/>
  <c r="F291" s="1"/>
  <c r="C322" i="4"/>
  <c r="AB291" i="6" l="1"/>
  <c r="L322" i="4"/>
  <c r="B323"/>
  <c r="R291" i="6" l="1"/>
  <c r="P292" s="1"/>
  <c r="Q292" s="1"/>
  <c r="AC291"/>
  <c r="D292"/>
  <c r="AF296" s="1"/>
  <c r="E323" i="4"/>
  <c r="J323"/>
  <c r="F323"/>
  <c r="D323"/>
  <c r="AD291" i="6" l="1"/>
  <c r="E292"/>
  <c r="F292" s="1"/>
  <c r="C323" i="4"/>
  <c r="AB292" i="6" l="1"/>
  <c r="L323" i="4"/>
  <c r="B324"/>
  <c r="R292" i="6" l="1"/>
  <c r="P293" s="1"/>
  <c r="Q293" s="1"/>
  <c r="AC292"/>
  <c r="D293"/>
  <c r="AF297" s="1"/>
  <c r="F324" i="4"/>
  <c r="E324"/>
  <c r="J324"/>
  <c r="D324"/>
  <c r="C324" l="1"/>
  <c r="B325" s="1"/>
  <c r="AD292" i="6"/>
  <c r="E293"/>
  <c r="F293" s="1"/>
  <c r="L324" i="4" l="1"/>
  <c r="AB293" i="6"/>
  <c r="E325" i="4"/>
  <c r="J325"/>
  <c r="D325"/>
  <c r="F325"/>
  <c r="R293" i="6" l="1"/>
  <c r="P294" s="1"/>
  <c r="Q294" s="1"/>
  <c r="AC293"/>
  <c r="D294"/>
  <c r="AF298" s="1"/>
  <c r="C325" i="4"/>
  <c r="AD293" i="6" l="1"/>
  <c r="E294"/>
  <c r="F294" s="1"/>
  <c r="L325" i="4"/>
  <c r="B326"/>
  <c r="AB294" i="6" l="1"/>
  <c r="E326" i="4"/>
  <c r="J326"/>
  <c r="F326"/>
  <c r="D326"/>
  <c r="R294" i="6" l="1"/>
  <c r="P295" s="1"/>
  <c r="Q295" s="1"/>
  <c r="AC294"/>
  <c r="D295"/>
  <c r="AF299" s="1"/>
  <c r="C326" i="4"/>
  <c r="AD294" i="6" l="1"/>
  <c r="E295"/>
  <c r="F295" s="1"/>
  <c r="L326" i="4"/>
  <c r="B327"/>
  <c r="AB295" i="6" l="1"/>
  <c r="E327" i="4"/>
  <c r="J327"/>
  <c r="F327"/>
  <c r="D327"/>
  <c r="R295" i="6" l="1"/>
  <c r="P296" s="1"/>
  <c r="Q296" s="1"/>
  <c r="AC295"/>
  <c r="D296"/>
  <c r="AF300" s="1"/>
  <c r="C327" i="4"/>
  <c r="AD295" i="6" l="1"/>
  <c r="E296"/>
  <c r="F296" s="1"/>
  <c r="L327" i="4"/>
  <c r="B328"/>
  <c r="AB296" i="6" l="1"/>
  <c r="E328" i="4"/>
  <c r="F328"/>
  <c r="D328"/>
  <c r="J328"/>
  <c r="R296" i="6" l="1"/>
  <c r="P297" s="1"/>
  <c r="Q297" s="1"/>
  <c r="AC296"/>
  <c r="D297"/>
  <c r="AF301" s="1"/>
  <c r="C328" i="4"/>
  <c r="L328" s="1"/>
  <c r="AD296" i="6" l="1"/>
  <c r="E297"/>
  <c r="F297" s="1"/>
  <c r="B329" i="4"/>
  <c r="D329" s="1"/>
  <c r="AB297" i="6" l="1"/>
  <c r="F329" i="4"/>
  <c r="E329"/>
  <c r="J329"/>
  <c r="C329" l="1"/>
  <c r="B330" s="1"/>
  <c r="R297" i="6"/>
  <c r="P298" s="1"/>
  <c r="Q298" s="1"/>
  <c r="AC297"/>
  <c r="D298"/>
  <c r="AF302" s="1"/>
  <c r="L329" i="4" l="1"/>
  <c r="AD297" i="6"/>
  <c r="E298"/>
  <c r="F298" s="1"/>
  <c r="E330" i="4"/>
  <c r="D330"/>
  <c r="J330"/>
  <c r="F330"/>
  <c r="AB298" i="6" l="1"/>
  <c r="C330" i="4"/>
  <c r="R298" i="6" l="1"/>
  <c r="P299" s="1"/>
  <c r="Q299" s="1"/>
  <c r="AC298"/>
  <c r="D299"/>
  <c r="AF303" s="1"/>
  <c r="L330" i="4"/>
  <c r="B331"/>
  <c r="AD298" i="6" l="1"/>
  <c r="E299"/>
  <c r="F299" s="1"/>
  <c r="E331" i="4"/>
  <c r="F331"/>
  <c r="J331"/>
  <c r="D331"/>
  <c r="AB299" i="6" l="1"/>
  <c r="C331" i="4"/>
  <c r="R299" i="6" l="1"/>
  <c r="P300" s="1"/>
  <c r="Q300" s="1"/>
  <c r="AC299"/>
  <c r="D300"/>
  <c r="AF304" s="1"/>
  <c r="L331" i="4"/>
  <c r="B332"/>
  <c r="AD299" i="6" l="1"/>
  <c r="E300"/>
  <c r="F300" s="1"/>
  <c r="D332" i="4"/>
  <c r="F332"/>
  <c r="E332"/>
  <c r="J332"/>
  <c r="AB300" i="6" l="1"/>
  <c r="C332" i="4"/>
  <c r="R300" i="6" l="1"/>
  <c r="P301" s="1"/>
  <c r="Q301" s="1"/>
  <c r="AC300"/>
  <c r="D301"/>
  <c r="AF305" s="1"/>
  <c r="L332" i="4"/>
  <c r="B333"/>
  <c r="AD300" i="6" l="1"/>
  <c r="E301"/>
  <c r="F301" s="1"/>
  <c r="E333" i="4"/>
  <c r="F333"/>
  <c r="D333"/>
  <c r="J333"/>
  <c r="AB301" i="6" l="1"/>
  <c r="C333" i="4"/>
  <c r="R301" i="6" l="1"/>
  <c r="P302" s="1"/>
  <c r="Q302" s="1"/>
  <c r="AC301"/>
  <c r="D302"/>
  <c r="AF306" s="1"/>
  <c r="L333" i="4"/>
  <c r="B334"/>
  <c r="AD301" i="6" l="1"/>
  <c r="E302"/>
  <c r="E334" i="4"/>
  <c r="D334"/>
  <c r="F334"/>
  <c r="J334"/>
  <c r="F302" i="6" l="1"/>
  <c r="AC302"/>
  <c r="AB302"/>
  <c r="C334" i="4"/>
  <c r="R302" i="6" l="1"/>
  <c r="P303" s="1"/>
  <c r="Q303" s="1"/>
  <c r="D303"/>
  <c r="B335" i="4"/>
  <c r="L334"/>
  <c r="AD302" i="6" l="1"/>
  <c r="AA308"/>
  <c r="C308"/>
  <c r="E303"/>
  <c r="F303" s="1"/>
  <c r="E335" i="4"/>
  <c r="D335"/>
  <c r="F335"/>
  <c r="J335"/>
  <c r="AB303" i="6" l="1"/>
  <c r="AF307"/>
  <c r="C335" i="4"/>
  <c r="AF308" i="6" l="1"/>
  <c r="AF6" s="1"/>
  <c r="AC4" s="1"/>
  <c r="R303"/>
  <c r="P304" s="1"/>
  <c r="Q304" s="1"/>
  <c r="AC303"/>
  <c r="D304"/>
  <c r="L335" i="4"/>
  <c r="B336"/>
  <c r="AD303" i="6" l="1"/>
  <c r="E304"/>
  <c r="F304" s="1"/>
  <c r="E336" i="4"/>
  <c r="J336"/>
  <c r="F336"/>
  <c r="D336"/>
  <c r="AB304" i="6" l="1"/>
  <c r="C336" i="4"/>
  <c r="R304" i="6" l="1"/>
  <c r="P305" s="1"/>
  <c r="Q305" s="1"/>
  <c r="AC304"/>
  <c r="D305"/>
  <c r="L336" i="4"/>
  <c r="B337"/>
  <c r="AD304" i="6" l="1"/>
  <c r="E305"/>
  <c r="F305" s="1"/>
  <c r="E337" i="4"/>
  <c r="D337"/>
  <c r="F337"/>
  <c r="J337"/>
  <c r="AB305" i="6" l="1"/>
  <c r="C337" i="4"/>
  <c r="R305" i="6" l="1"/>
  <c r="P306" s="1"/>
  <c r="Q306" s="1"/>
  <c r="AC305"/>
  <c r="D306"/>
  <c r="B338" i="4"/>
  <c r="L337"/>
  <c r="AD305" i="6" l="1"/>
  <c r="E306"/>
  <c r="F306" s="1"/>
  <c r="J338" i="4"/>
  <c r="D338"/>
  <c r="E338"/>
  <c r="F338"/>
  <c r="AB306" i="6" l="1"/>
  <c r="C338" i="4"/>
  <c r="R306" i="6" l="1"/>
  <c r="P307" s="1"/>
  <c r="Q307" s="1"/>
  <c r="AC306"/>
  <c r="D307"/>
  <c r="B339" i="4"/>
  <c r="L338"/>
  <c r="AD306" i="6" l="1"/>
  <c r="E307"/>
  <c r="F307" s="1"/>
  <c r="D308"/>
  <c r="E339" i="4"/>
  <c r="F339"/>
  <c r="D339"/>
  <c r="J339"/>
  <c r="AB307" i="6" l="1"/>
  <c r="P308"/>
  <c r="E308"/>
  <c r="C339" i="4"/>
  <c r="AC307" i="6" l="1"/>
  <c r="Q308"/>
  <c r="R307"/>
  <c r="AD307" s="1"/>
  <c r="J308"/>
  <c r="AB308"/>
  <c r="L339" i="4"/>
  <c r="B340"/>
  <c r="K308" i="6" l="1"/>
  <c r="AC308"/>
  <c r="E340" i="4"/>
  <c r="E12" s="1"/>
  <c r="E346" s="1"/>
  <c r="E345" s="1"/>
  <c r="J340"/>
  <c r="B12" s="1"/>
  <c r="B346" s="1"/>
  <c r="F340"/>
  <c r="D340"/>
  <c r="D12" s="1"/>
  <c r="D346" s="1"/>
  <c r="D345" s="1"/>
  <c r="C340" l="1"/>
  <c r="F12"/>
  <c r="F346" s="1"/>
  <c r="F345" s="1"/>
  <c r="G345" s="1"/>
  <c r="L340" l="1"/>
  <c r="A13" s="1"/>
  <c r="C12"/>
  <c r="C346" s="1"/>
  <c r="B409" i="1" l="1"/>
  <c r="D409" l="1"/>
  <c r="E409"/>
  <c r="C409"/>
  <c r="B410" s="1"/>
  <c r="E410" l="1"/>
  <c r="D410"/>
  <c r="C410"/>
  <c r="B411" s="1"/>
  <c r="F409"/>
  <c r="F410" l="1"/>
  <c r="E411"/>
  <c r="D411"/>
  <c r="C411"/>
  <c r="B412" s="1"/>
  <c r="F411" l="1"/>
  <c r="E412"/>
  <c r="D412"/>
  <c r="C412"/>
  <c r="F412" l="1"/>
  <c r="B413"/>
  <c r="D413" s="1"/>
  <c r="C413" l="1"/>
  <c r="F413" s="1"/>
  <c r="E413"/>
  <c r="B414" l="1"/>
  <c r="C414" s="1"/>
  <c r="B415" l="1"/>
  <c r="E415" s="1"/>
  <c r="E414"/>
  <c r="D414"/>
  <c r="F414" l="1"/>
  <c r="D415"/>
  <c r="C415"/>
  <c r="B416" s="1"/>
  <c r="E416" s="1"/>
  <c r="C416"/>
  <c r="F416" l="1"/>
  <c r="D416"/>
  <c r="B417"/>
  <c r="D417" s="1"/>
  <c r="F415"/>
  <c r="C417" l="1"/>
  <c r="B418" s="1"/>
  <c r="E417"/>
  <c r="F417" l="1"/>
  <c r="E418"/>
  <c r="B419"/>
  <c r="C418"/>
  <c r="D418"/>
  <c r="F418" l="1"/>
  <c r="E419"/>
  <c r="B420"/>
  <c r="C419"/>
  <c r="D419"/>
  <c r="C420" l="1"/>
  <c r="F420" s="1"/>
  <c r="D420"/>
  <c r="E420"/>
  <c r="F419"/>
  <c r="B421" l="1"/>
  <c r="B422" l="1"/>
  <c r="D422" s="1"/>
  <c r="C421"/>
  <c r="F421" s="1"/>
  <c r="D421"/>
  <c r="E421"/>
  <c r="E422" l="1"/>
  <c r="C422"/>
  <c r="F422" l="1"/>
  <c r="B423"/>
  <c r="E423" s="1"/>
  <c r="D423" l="1"/>
  <c r="C423"/>
  <c r="F423" l="1"/>
  <c r="B424"/>
  <c r="D424" s="1"/>
  <c r="E424" l="1"/>
  <c r="C424"/>
  <c r="B425" s="1"/>
  <c r="C425" s="1"/>
  <c r="F425" l="1"/>
  <c r="D425"/>
  <c r="F424"/>
  <c r="E425"/>
  <c r="B426"/>
  <c r="D426" l="1"/>
  <c r="C426"/>
  <c r="E426"/>
  <c r="F426" l="1"/>
  <c r="B427"/>
  <c r="D427" l="1"/>
  <c r="E427"/>
  <c r="B428"/>
  <c r="C427"/>
  <c r="C428" l="1"/>
  <c r="F428" s="1"/>
  <c r="D428"/>
  <c r="E428"/>
  <c r="F427"/>
  <c r="B429" l="1"/>
  <c r="D429" l="1"/>
  <c r="E429"/>
  <c r="B430"/>
  <c r="C429"/>
  <c r="D430" l="1"/>
  <c r="E430"/>
  <c r="B431"/>
  <c r="C430"/>
  <c r="F429"/>
  <c r="C431" l="1"/>
  <c r="D431"/>
  <c r="E431"/>
  <c r="F430"/>
  <c r="F431" l="1"/>
  <c r="B432"/>
  <c r="D432" l="1"/>
  <c r="B433"/>
  <c r="E432"/>
  <c r="C432"/>
  <c r="C433" l="1"/>
  <c r="F433" s="1"/>
  <c r="D433"/>
  <c r="E433"/>
  <c r="F432"/>
  <c r="B434" l="1"/>
  <c r="C434" l="1"/>
  <c r="F434" s="1"/>
  <c r="E434"/>
  <c r="D434"/>
  <c r="B435" l="1"/>
  <c r="D435" l="1"/>
  <c r="E435"/>
  <c r="B436"/>
  <c r="C435"/>
  <c r="C436" l="1"/>
  <c r="D436"/>
  <c r="E436"/>
  <c r="F435"/>
  <c r="F436" l="1"/>
  <c r="B437"/>
  <c r="E437" l="1"/>
  <c r="C437"/>
  <c r="B438" s="1"/>
  <c r="D437"/>
  <c r="E438" l="1"/>
  <c r="C438"/>
  <c r="B439" s="1"/>
  <c r="D438"/>
  <c r="F437"/>
  <c r="E439" l="1"/>
  <c r="C439"/>
  <c r="B440" s="1"/>
  <c r="D439"/>
  <c r="F438"/>
  <c r="C440" l="1"/>
  <c r="F440" s="1"/>
  <c r="D440"/>
  <c r="E440"/>
  <c r="F439"/>
  <c r="B441" l="1"/>
  <c r="D441" l="1"/>
  <c r="E441"/>
  <c r="C441"/>
  <c r="F441" l="1"/>
  <c r="B442"/>
  <c r="C442" l="1"/>
  <c r="F442" s="1"/>
  <c r="E442"/>
  <c r="D442"/>
  <c r="B443" l="1"/>
  <c r="E443" s="1"/>
  <c r="C443" l="1"/>
  <c r="F443" s="1"/>
  <c r="D443"/>
  <c r="B444" l="1"/>
  <c r="D444" s="1"/>
  <c r="C444" l="1"/>
  <c r="F444" s="1"/>
  <c r="E444"/>
  <c r="B445" l="1"/>
  <c r="E445" s="1"/>
  <c r="C445" l="1"/>
  <c r="B446" s="1"/>
  <c r="D445"/>
  <c r="F445" l="1"/>
  <c r="D446"/>
  <c r="E446"/>
  <c r="C446"/>
  <c r="F446" l="1"/>
  <c r="B447"/>
  <c r="C447" l="1"/>
  <c r="F447" s="1"/>
  <c r="E447"/>
  <c r="D447"/>
  <c r="B448" l="1"/>
  <c r="E448" s="1"/>
  <c r="C448" l="1"/>
  <c r="F448" s="1"/>
  <c r="D448"/>
  <c r="B449" l="1"/>
  <c r="C449" s="1"/>
  <c r="D449" l="1"/>
  <c r="F449" s="1"/>
  <c r="E449"/>
  <c r="B450"/>
  <c r="C450" l="1"/>
  <c r="F450" s="1"/>
  <c r="E450"/>
  <c r="D450"/>
  <c r="B451" l="1"/>
  <c r="D451" l="1"/>
  <c r="E451"/>
  <c r="C451"/>
  <c r="B452" s="1"/>
  <c r="F451" l="1"/>
  <c r="C452"/>
  <c r="F452" s="1"/>
  <c r="E452"/>
  <c r="D452"/>
  <c r="B453" l="1"/>
  <c r="C453" l="1"/>
  <c r="D453"/>
  <c r="E453"/>
  <c r="F453" l="1"/>
  <c r="B454"/>
  <c r="E454" l="1"/>
  <c r="B455"/>
  <c r="C454"/>
  <c r="D454"/>
  <c r="D455" l="1"/>
  <c r="C455"/>
  <c r="F455" s="1"/>
  <c r="E455"/>
  <c r="F454"/>
  <c r="B456" l="1"/>
  <c r="C456" l="1"/>
  <c r="B457" s="1"/>
  <c r="D456"/>
  <c r="E456"/>
  <c r="F456" l="1"/>
  <c r="E457"/>
  <c r="C457"/>
  <c r="B458" s="1"/>
  <c r="D457"/>
  <c r="F457" l="1"/>
  <c r="C458"/>
  <c r="D458"/>
  <c r="E458"/>
  <c r="F458" l="1"/>
  <c r="B459"/>
  <c r="D459" l="1"/>
  <c r="E459"/>
  <c r="C459"/>
  <c r="B460" s="1"/>
  <c r="F459" l="1"/>
  <c r="C460"/>
  <c r="F460" s="1"/>
  <c r="D460"/>
  <c r="E460"/>
  <c r="B461" l="1"/>
  <c r="C461" s="1"/>
  <c r="E461" l="1"/>
  <c r="D461"/>
  <c r="F461" s="1"/>
  <c r="B462"/>
  <c r="D462"/>
  <c r="B463" l="1"/>
  <c r="C463" s="1"/>
  <c r="C462"/>
  <c r="F462" s="1"/>
  <c r="E462"/>
  <c r="D463" l="1"/>
  <c r="F463" s="1"/>
  <c r="E463"/>
  <c r="B464"/>
  <c r="E464" s="1"/>
  <c r="D464" l="1"/>
  <c r="C464"/>
  <c r="F464" l="1"/>
  <c r="B465"/>
  <c r="E465" s="1"/>
  <c r="C465" l="1"/>
  <c r="F465" s="1"/>
  <c r="D465"/>
  <c r="B466" l="1"/>
  <c r="B467" l="1"/>
  <c r="E467" s="1"/>
  <c r="D466"/>
  <c r="E466"/>
  <c r="C466"/>
  <c r="F466"/>
  <c r="D467" l="1"/>
  <c r="C467"/>
  <c r="B468" s="1"/>
  <c r="F467" l="1"/>
  <c r="E468"/>
  <c r="B469"/>
  <c r="C468"/>
  <c r="D468"/>
  <c r="F468" l="1"/>
  <c r="C469"/>
  <c r="F469" s="1"/>
  <c r="D469"/>
  <c r="E469"/>
  <c r="B470" l="1"/>
  <c r="D470" l="1"/>
  <c r="B471"/>
  <c r="E470"/>
  <c r="C470"/>
  <c r="C471" l="1"/>
  <c r="D471"/>
  <c r="E471"/>
  <c r="F470"/>
  <c r="F471" l="1"/>
  <c r="B472"/>
  <c r="C472" s="1"/>
  <c r="D472" l="1"/>
  <c r="F472" s="1"/>
  <c r="E472"/>
  <c r="B473"/>
  <c r="D473" l="1"/>
  <c r="E473"/>
  <c r="C473"/>
  <c r="B474" s="1"/>
  <c r="F473" l="1"/>
  <c r="D474"/>
  <c r="E474"/>
  <c r="C474"/>
  <c r="F474" l="1"/>
  <c r="B475"/>
  <c r="E475" l="1"/>
  <c r="B476"/>
  <c r="C475"/>
  <c r="D475"/>
  <c r="C476" l="1"/>
  <c r="F476" s="1"/>
  <c r="E476"/>
  <c r="D476"/>
  <c r="F475"/>
  <c r="B477" l="1"/>
  <c r="B478" l="1"/>
  <c r="C478" s="1"/>
  <c r="D477"/>
  <c r="E477"/>
  <c r="C477"/>
  <c r="F477"/>
  <c r="D478" l="1"/>
  <c r="F478" s="1"/>
  <c r="E478"/>
  <c r="B479"/>
  <c r="E479" l="1"/>
  <c r="D479"/>
  <c r="C479"/>
  <c r="F479" l="1"/>
  <c r="B480"/>
  <c r="D480" l="1"/>
  <c r="B481"/>
  <c r="E480"/>
  <c r="C480"/>
  <c r="D481" l="1"/>
  <c r="E481"/>
  <c r="B482"/>
  <c r="C481"/>
  <c r="F480"/>
  <c r="E482" l="1"/>
  <c r="B483"/>
  <c r="D482"/>
  <c r="C482"/>
  <c r="F481"/>
  <c r="D483" l="1"/>
  <c r="C483"/>
  <c r="F483" s="1"/>
  <c r="E483"/>
  <c r="F482"/>
  <c r="B484" l="1"/>
  <c r="D484" l="1"/>
  <c r="B485"/>
  <c r="E484"/>
  <c r="C484"/>
  <c r="C485" l="1"/>
  <c r="B486" s="1"/>
  <c r="E485"/>
  <c r="D485"/>
  <c r="F484"/>
  <c r="F485" l="1"/>
  <c r="E486"/>
  <c r="C486"/>
  <c r="D486"/>
  <c r="F486" l="1"/>
  <c r="B487"/>
  <c r="C487" l="1"/>
  <c r="F487" s="1"/>
  <c r="D487"/>
  <c r="E487"/>
  <c r="B488" l="1"/>
  <c r="B489" l="1"/>
  <c r="D488"/>
  <c r="E488"/>
  <c r="C488"/>
  <c r="F488"/>
  <c r="B490" l="1"/>
  <c r="D490" s="1"/>
  <c r="E489"/>
  <c r="F489" s="1"/>
  <c r="D489"/>
  <c r="C489"/>
  <c r="C490" l="1"/>
  <c r="B491" s="1"/>
  <c r="E490"/>
  <c r="F490" l="1"/>
  <c r="D491"/>
  <c r="E491"/>
  <c r="C491"/>
  <c r="B492" s="1"/>
  <c r="C492" l="1"/>
  <c r="D492"/>
  <c r="E492"/>
  <c r="F491"/>
  <c r="F492" l="1"/>
  <c r="B493"/>
  <c r="E493" l="1"/>
  <c r="D493"/>
  <c r="B494"/>
  <c r="C493"/>
  <c r="D494" l="1"/>
  <c r="B495"/>
  <c r="E494"/>
  <c r="C494"/>
  <c r="F493"/>
  <c r="D495" l="1"/>
  <c r="C495"/>
  <c r="B496"/>
  <c r="E495"/>
  <c r="F494"/>
  <c r="F495" l="1"/>
  <c r="D496"/>
  <c r="B497"/>
  <c r="E496"/>
  <c r="C496"/>
  <c r="E497" l="1"/>
  <c r="D497"/>
  <c r="C497"/>
  <c r="B498" s="1"/>
  <c r="F496"/>
  <c r="F497" l="1"/>
  <c r="C498"/>
  <c r="F498" s="1"/>
  <c r="E498"/>
  <c r="D498"/>
  <c r="B499" l="1"/>
  <c r="E499" l="1"/>
  <c r="C499"/>
  <c r="B500" s="1"/>
  <c r="D499"/>
  <c r="C500" l="1"/>
  <c r="F500" s="1"/>
  <c r="D500"/>
  <c r="E500"/>
  <c r="F499"/>
  <c r="B501" l="1"/>
  <c r="D501" l="1"/>
  <c r="B502"/>
  <c r="E501"/>
  <c r="C501"/>
  <c r="D502" l="1"/>
  <c r="C502"/>
  <c r="E502"/>
  <c r="F501"/>
  <c r="F502" l="1"/>
  <c r="B503"/>
  <c r="E503" l="1"/>
  <c r="C503"/>
  <c r="D503"/>
  <c r="F503" l="1"/>
  <c r="B504"/>
  <c r="E504" l="1"/>
  <c r="C504"/>
  <c r="B505" s="1"/>
  <c r="D504"/>
  <c r="C505" l="1"/>
  <c r="E505"/>
  <c r="D505"/>
  <c r="F504"/>
  <c r="F505" l="1"/>
  <c r="B506"/>
  <c r="E506" l="1"/>
  <c r="D506"/>
  <c r="C506"/>
  <c r="F506" l="1"/>
  <c r="B507"/>
  <c r="D507" l="1"/>
  <c r="E507"/>
  <c r="B508"/>
  <c r="C507"/>
  <c r="D508" l="1"/>
  <c r="E508"/>
  <c r="B509"/>
  <c r="C508"/>
  <c r="F507"/>
  <c r="D509" l="1"/>
  <c r="B510"/>
  <c r="C509"/>
  <c r="E509"/>
  <c r="F508"/>
  <c r="F509" l="1"/>
  <c r="C510"/>
  <c r="E510"/>
  <c r="D510"/>
  <c r="F510" l="1"/>
  <c r="B511"/>
  <c r="C511" l="1"/>
  <c r="F511" s="1"/>
  <c r="D511"/>
  <c r="E511"/>
  <c r="B512" l="1"/>
  <c r="E512" s="1"/>
  <c r="C512" l="1"/>
  <c r="B513" s="1"/>
  <c r="D512"/>
  <c r="F512" l="1"/>
  <c r="E513"/>
  <c r="D513"/>
  <c r="C513"/>
  <c r="B514" s="1"/>
  <c r="E514" l="1"/>
  <c r="B515"/>
  <c r="D514"/>
  <c r="C514"/>
  <c r="F513"/>
  <c r="E515" l="1"/>
  <c r="C515"/>
  <c r="D515"/>
  <c r="F514"/>
  <c r="F515" l="1"/>
  <c r="B516"/>
  <c r="D516" l="1"/>
  <c r="E516"/>
  <c r="B517"/>
  <c r="C516"/>
  <c r="C517" l="1"/>
  <c r="F517" s="1"/>
  <c r="E517"/>
  <c r="D517"/>
  <c r="F516"/>
  <c r="B518" l="1"/>
  <c r="E518" l="1"/>
  <c r="D518"/>
  <c r="B519"/>
  <c r="C518"/>
  <c r="D519" l="1"/>
  <c r="E519"/>
  <c r="C519"/>
  <c r="F518"/>
  <c r="F519" l="1"/>
  <c r="B520"/>
  <c r="E520" l="1"/>
  <c r="B521"/>
  <c r="C520"/>
  <c r="D520"/>
  <c r="C521" l="1"/>
  <c r="F521" s="1"/>
  <c r="D521"/>
  <c r="E521"/>
  <c r="F520"/>
  <c r="B522" l="1"/>
  <c r="D522" s="1"/>
  <c r="C522" l="1"/>
  <c r="B523" s="1"/>
  <c r="E522"/>
  <c r="F522" l="1"/>
  <c r="E523"/>
  <c r="D523"/>
  <c r="C523"/>
  <c r="F523" l="1"/>
  <c r="B524"/>
  <c r="D524" l="1"/>
  <c r="E524"/>
  <c r="C524"/>
  <c r="F524" l="1"/>
  <c r="B525"/>
  <c r="D525" l="1"/>
  <c r="B526"/>
  <c r="C525"/>
  <c r="E525"/>
  <c r="F525" l="1"/>
  <c r="C526"/>
  <c r="E526"/>
  <c r="D526"/>
  <c r="B527"/>
  <c r="E527" l="1"/>
  <c r="B528"/>
  <c r="C527"/>
  <c r="D527"/>
  <c r="F526"/>
  <c r="F527" l="1"/>
  <c r="E528"/>
  <c r="D528"/>
  <c r="C528"/>
  <c r="F528" l="1"/>
  <c r="B529"/>
  <c r="C529" l="1"/>
  <c r="E529"/>
  <c r="D529"/>
  <c r="F529" l="1"/>
  <c r="B530"/>
  <c r="E530" l="1"/>
  <c r="D530"/>
  <c r="C530"/>
  <c r="F530" l="1"/>
  <c r="B531"/>
  <c r="E531" l="1"/>
  <c r="C531"/>
  <c r="B532" s="1"/>
  <c r="D531"/>
  <c r="F531" l="1"/>
  <c r="C532"/>
  <c r="D532"/>
  <c r="E532"/>
  <c r="F532" l="1"/>
  <c r="B533"/>
  <c r="D533" s="1"/>
  <c r="E533" l="1"/>
  <c r="C533"/>
  <c r="B534" s="1"/>
  <c r="F533" l="1"/>
  <c r="E534"/>
  <c r="D534"/>
  <c r="C534"/>
  <c r="B535" s="1"/>
  <c r="E535" l="1"/>
  <c r="C535"/>
  <c r="B536" s="1"/>
  <c r="D535"/>
  <c r="F534"/>
  <c r="C536" l="1"/>
  <c r="F536" s="1"/>
  <c r="D536"/>
  <c r="E536"/>
  <c r="F535"/>
  <c r="B537" l="1"/>
  <c r="B538" l="1"/>
  <c r="C538" s="1"/>
  <c r="E537"/>
  <c r="D537"/>
  <c r="C537"/>
  <c r="F537"/>
  <c r="D538" l="1"/>
  <c r="F538" s="1"/>
  <c r="E538"/>
  <c r="B539"/>
  <c r="D539" s="1"/>
  <c r="E539" l="1"/>
  <c r="C539"/>
  <c r="B540" s="1"/>
  <c r="B541" l="1"/>
  <c r="F539"/>
  <c r="D540"/>
  <c r="C540"/>
  <c r="E540"/>
  <c r="F540" s="1"/>
  <c r="B542" l="1"/>
  <c r="D542" s="1"/>
  <c r="C541"/>
  <c r="F541" s="1"/>
  <c r="E541"/>
  <c r="D541"/>
  <c r="C542" l="1"/>
  <c r="F542" s="1"/>
  <c r="E542"/>
  <c r="B543" l="1"/>
  <c r="D543" s="1"/>
  <c r="E543" l="1"/>
  <c r="C543"/>
  <c r="B544" s="1"/>
  <c r="D544" s="1"/>
  <c r="F543" l="1"/>
  <c r="E544"/>
  <c r="C544"/>
  <c r="F544" l="1"/>
  <c r="B545"/>
  <c r="B546" l="1"/>
  <c r="E546" s="1"/>
  <c r="E545"/>
  <c r="C545"/>
  <c r="D545"/>
  <c r="F545"/>
  <c r="D546" l="1"/>
  <c r="B547"/>
  <c r="E547" s="1"/>
  <c r="C546"/>
  <c r="F546" l="1"/>
  <c r="C547"/>
  <c r="B548" s="1"/>
  <c r="D547"/>
  <c r="F547" l="1"/>
  <c r="E548"/>
  <c r="C548"/>
  <c r="D548"/>
  <c r="F548" l="1"/>
  <c r="B549"/>
  <c r="C549" l="1"/>
  <c r="F549" s="1"/>
  <c r="E549"/>
  <c r="D549"/>
  <c r="B550" l="1"/>
  <c r="E550" l="1"/>
  <c r="D550"/>
  <c r="C550"/>
  <c r="B551" s="1"/>
  <c r="F550" l="1"/>
  <c r="D551"/>
  <c r="E551"/>
  <c r="C551"/>
  <c r="B552"/>
  <c r="D552" l="1"/>
  <c r="E552"/>
  <c r="C552"/>
  <c r="F551"/>
  <c r="F552" l="1"/>
  <c r="B553"/>
  <c r="C553" l="1"/>
  <c r="F553" s="1"/>
  <c r="B554"/>
  <c r="E553"/>
  <c r="D553"/>
  <c r="D554" l="1"/>
  <c r="C554"/>
  <c r="B555" s="1"/>
  <c r="E554"/>
  <c r="E555" l="1"/>
  <c r="C555"/>
  <c r="B556" s="1"/>
  <c r="D555"/>
  <c r="F554"/>
  <c r="B557" l="1"/>
  <c r="E556"/>
  <c r="D556"/>
  <c r="C556"/>
  <c r="F555"/>
  <c r="D557" l="1"/>
  <c r="E557"/>
  <c r="C557"/>
  <c r="B558" s="1"/>
  <c r="F556"/>
  <c r="F557" l="1"/>
  <c r="D558"/>
  <c r="E558"/>
  <c r="C558"/>
  <c r="B559"/>
  <c r="C559" l="1"/>
  <c r="F559" s="1"/>
  <c r="D559"/>
  <c r="E559"/>
  <c r="F558"/>
  <c r="B560" l="1"/>
  <c r="C560" s="1"/>
  <c r="E560" l="1"/>
  <c r="D560"/>
  <c r="F560" s="1"/>
  <c r="B561"/>
  <c r="C561" l="1"/>
  <c r="F561" s="1"/>
  <c r="D561"/>
  <c r="E561"/>
  <c r="B562" l="1"/>
  <c r="C562" s="1"/>
  <c r="B563" s="1"/>
  <c r="D562" l="1"/>
  <c r="F562" s="1"/>
  <c r="E562"/>
  <c r="C563"/>
  <c r="E563"/>
  <c r="D563"/>
  <c r="F563" l="1"/>
  <c r="B564"/>
  <c r="C564" l="1"/>
  <c r="F564" s="1"/>
  <c r="D564"/>
  <c r="E564"/>
  <c r="B565" l="1"/>
  <c r="E565" s="1"/>
  <c r="D565" l="1"/>
  <c r="C565"/>
  <c r="F565" l="1"/>
  <c r="B566"/>
  <c r="C566" s="1"/>
  <c r="D566" l="1"/>
  <c r="F566" s="1"/>
  <c r="E566"/>
  <c r="B567"/>
  <c r="D567" l="1"/>
  <c r="C567"/>
  <c r="E567"/>
  <c r="F567" l="1"/>
  <c r="B568"/>
  <c r="E568" l="1"/>
  <c r="D568"/>
  <c r="C568"/>
  <c r="F568" l="1"/>
  <c r="B569"/>
  <c r="D569" l="1"/>
  <c r="E569"/>
  <c r="C569"/>
  <c r="F569" l="1"/>
  <c r="B570"/>
  <c r="C570" l="1"/>
  <c r="F570" s="1"/>
  <c r="E570"/>
  <c r="D570"/>
  <c r="B571" l="1"/>
  <c r="E571" s="1"/>
  <c r="C571" l="1"/>
  <c r="F571" s="1"/>
  <c r="D571"/>
  <c r="B572" l="1"/>
  <c r="E572" s="1"/>
  <c r="D572" l="1"/>
  <c r="C572"/>
  <c r="F572" l="1"/>
  <c r="B573"/>
  <c r="E573" s="1"/>
  <c r="D573" l="1"/>
  <c r="C573"/>
  <c r="F573" l="1"/>
  <c r="B574"/>
  <c r="E574" s="1"/>
  <c r="D574" l="1"/>
  <c r="C574"/>
  <c r="F574" l="1"/>
  <c r="B575"/>
  <c r="D575" s="1"/>
  <c r="C575" l="1"/>
  <c r="F575" s="1"/>
  <c r="E575"/>
  <c r="B576" l="1"/>
  <c r="E576" s="1"/>
  <c r="C576" l="1"/>
  <c r="B577" s="1"/>
  <c r="D576"/>
  <c r="F576" l="1"/>
  <c r="E577"/>
  <c r="D577"/>
  <c r="C577"/>
  <c r="F577" l="1"/>
  <c r="B578"/>
  <c r="C578" l="1"/>
  <c r="F578" s="1"/>
  <c r="D578"/>
  <c r="E578"/>
  <c r="B579" l="1"/>
  <c r="B580" l="1"/>
  <c r="C579"/>
  <c r="E579"/>
  <c r="D579"/>
  <c r="E580" l="1"/>
  <c r="D580"/>
  <c r="C580"/>
  <c r="F579"/>
  <c r="F580" l="1"/>
  <c r="B581"/>
  <c r="D581" l="1"/>
  <c r="C581"/>
  <c r="E581"/>
  <c r="F581" l="1"/>
  <c r="B582"/>
  <c r="C582" l="1"/>
  <c r="F582" s="1"/>
  <c r="E582"/>
  <c r="D582"/>
  <c r="B583" l="1"/>
  <c r="C583" s="1"/>
  <c r="D583" l="1"/>
  <c r="F583" s="1"/>
  <c r="E583"/>
  <c r="B584"/>
  <c r="E584" l="1"/>
  <c r="C584"/>
  <c r="D584"/>
  <c r="F584" l="1"/>
  <c r="B585"/>
  <c r="C585" l="1"/>
  <c r="F585" s="1"/>
  <c r="D585"/>
  <c r="E585"/>
  <c r="B586" l="1"/>
  <c r="D586" l="1"/>
  <c r="C586"/>
  <c r="E586"/>
  <c r="F586" l="1"/>
  <c r="B587"/>
  <c r="C587" l="1"/>
  <c r="F587" s="1"/>
  <c r="D587"/>
  <c r="E587"/>
  <c r="B588" l="1"/>
  <c r="B589" l="1"/>
  <c r="D588"/>
  <c r="C588"/>
  <c r="F588" s="1"/>
  <c r="E588"/>
  <c r="C589" l="1"/>
  <c r="F589" s="1"/>
  <c r="D589"/>
  <c r="E589"/>
  <c r="B590" l="1"/>
  <c r="D590" l="1"/>
  <c r="E590"/>
  <c r="C590"/>
  <c r="F590" l="1"/>
  <c r="B591"/>
  <c r="C591" l="1"/>
  <c r="F591" s="1"/>
  <c r="E591"/>
  <c r="D591"/>
  <c r="B592" l="1"/>
  <c r="C592" l="1"/>
  <c r="F592" s="1"/>
  <c r="E592"/>
  <c r="D592"/>
  <c r="B593" l="1"/>
  <c r="C593" l="1"/>
  <c r="F593" s="1"/>
  <c r="E593"/>
  <c r="D593"/>
  <c r="B594" l="1"/>
  <c r="B595" l="1"/>
  <c r="E594"/>
  <c r="F594" s="1"/>
  <c r="C594"/>
  <c r="D594"/>
  <c r="C595" l="1"/>
  <c r="F595" s="1"/>
  <c r="E595"/>
  <c r="D595"/>
  <c r="B596" l="1"/>
  <c r="C596" l="1"/>
  <c r="F596" s="1"/>
  <c r="D596"/>
  <c r="E596"/>
  <c r="B597" l="1"/>
  <c r="C597" l="1"/>
  <c r="F597" s="1"/>
  <c r="D597"/>
  <c r="E597"/>
  <c r="B598" l="1"/>
  <c r="D598" s="1"/>
  <c r="C598" l="1"/>
  <c r="B599" s="1"/>
  <c r="E598"/>
  <c r="F598" l="1"/>
  <c r="D599"/>
  <c r="E599"/>
  <c r="C599"/>
  <c r="B600" s="1"/>
  <c r="C600" l="1"/>
  <c r="F600" s="1"/>
  <c r="D600"/>
  <c r="E600"/>
  <c r="F599"/>
  <c r="B601" l="1"/>
  <c r="E601" s="1"/>
  <c r="D601" l="1"/>
  <c r="C601"/>
  <c r="B602" s="1"/>
  <c r="F601" l="1"/>
  <c r="D602"/>
  <c r="E602"/>
  <c r="C602"/>
  <c r="F602" l="1"/>
  <c r="B603"/>
  <c r="D603" l="1"/>
  <c r="E603"/>
  <c r="B604"/>
  <c r="C603"/>
  <c r="E604" l="1"/>
  <c r="D604"/>
  <c r="C604"/>
  <c r="F603"/>
  <c r="F604" l="1"/>
  <c r="B605"/>
  <c r="B606" l="1"/>
  <c r="C605"/>
  <c r="F605" s="1"/>
  <c r="E605"/>
  <c r="D605"/>
  <c r="E606" l="1"/>
  <c r="D606"/>
  <c r="C606"/>
  <c r="B607" s="1"/>
  <c r="F606" l="1"/>
  <c r="C607"/>
  <c r="F607" s="1"/>
  <c r="E607"/>
  <c r="D607"/>
  <c r="B608" l="1"/>
  <c r="D608" l="1"/>
  <c r="C608"/>
  <c r="E608"/>
  <c r="F608" l="1"/>
  <c r="B609"/>
  <c r="B610" l="1"/>
  <c r="D609"/>
  <c r="E609"/>
  <c r="C609"/>
  <c r="D610" l="1"/>
  <c r="C610"/>
  <c r="E610"/>
  <c r="F609"/>
  <c r="F610" l="1"/>
  <c r="B611"/>
  <c r="B612" l="1"/>
  <c r="E611"/>
  <c r="C611"/>
  <c r="D611"/>
  <c r="E612" l="1"/>
  <c r="D612"/>
  <c r="C612"/>
  <c r="B613" s="1"/>
  <c r="F611"/>
  <c r="F612" l="1"/>
  <c r="C613"/>
  <c r="D613"/>
  <c r="E613"/>
  <c r="F613" l="1"/>
  <c r="B614"/>
  <c r="C614" l="1"/>
  <c r="F614" s="1"/>
  <c r="D614"/>
  <c r="E614"/>
  <c r="B615" l="1"/>
  <c r="D615" s="1"/>
  <c r="E615" l="1"/>
  <c r="C615"/>
  <c r="B616" s="1"/>
  <c r="F615" l="1"/>
  <c r="E616"/>
  <c r="C616"/>
  <c r="D616"/>
  <c r="F616" l="1"/>
  <c r="B617"/>
  <c r="C617" l="1"/>
  <c r="F617" s="1"/>
  <c r="D617"/>
  <c r="E617"/>
  <c r="B618" l="1"/>
  <c r="E618" s="1"/>
  <c r="C618" l="1"/>
  <c r="F618" s="1"/>
  <c r="D618"/>
  <c r="B619" l="1"/>
  <c r="B620" l="1"/>
  <c r="D620" s="1"/>
  <c r="E619"/>
  <c r="C619"/>
  <c r="D619"/>
  <c r="F619"/>
  <c r="E620" l="1"/>
  <c r="C620"/>
  <c r="B621" s="1"/>
  <c r="E621" s="1"/>
  <c r="D621" l="1"/>
  <c r="F620"/>
  <c r="C621"/>
  <c r="B622" s="1"/>
  <c r="F621" l="1"/>
  <c r="C622"/>
  <c r="D622"/>
  <c r="E622"/>
  <c r="F622" l="1"/>
  <c r="B623"/>
  <c r="E623" s="1"/>
  <c r="C623" l="1"/>
  <c r="F623" s="1"/>
  <c r="D623"/>
  <c r="B624" l="1"/>
  <c r="D624" s="1"/>
  <c r="E624" l="1"/>
  <c r="C624"/>
  <c r="B625" s="1"/>
  <c r="E625" s="1"/>
  <c r="F624" l="1"/>
  <c r="D625"/>
  <c r="C625"/>
  <c r="B626" s="1"/>
  <c r="F625" l="1"/>
  <c r="C626"/>
  <c r="F626" s="1"/>
  <c r="E626"/>
  <c r="D626"/>
  <c r="B627" l="1"/>
  <c r="C627" l="1"/>
  <c r="F627" s="1"/>
  <c r="E627"/>
  <c r="D627"/>
  <c r="B628" l="1"/>
  <c r="D628" l="1"/>
  <c r="C628"/>
  <c r="E628"/>
  <c r="F628" l="1"/>
  <c r="B629"/>
  <c r="D629" l="1"/>
  <c r="C629"/>
  <c r="E629"/>
  <c r="F629" l="1"/>
  <c r="B630"/>
  <c r="D630" s="1"/>
  <c r="E630" l="1"/>
  <c r="C630"/>
  <c r="F630" l="1"/>
  <c r="B631"/>
  <c r="D631" l="1"/>
  <c r="C631"/>
  <c r="F631" s="1"/>
  <c r="E631"/>
  <c r="B632" l="1"/>
  <c r="D632" l="1"/>
  <c r="E632"/>
  <c r="C632"/>
  <c r="F632" l="1"/>
  <c r="B633"/>
  <c r="E633" l="1"/>
  <c r="D633"/>
  <c r="C633"/>
  <c r="F633" l="1"/>
  <c r="B634"/>
  <c r="E634" l="1"/>
  <c r="D634"/>
  <c r="C634"/>
  <c r="F634" l="1"/>
  <c r="B635"/>
  <c r="B636" l="1"/>
  <c r="C635"/>
  <c r="E635"/>
  <c r="D635"/>
  <c r="F635" l="1"/>
  <c r="B637"/>
  <c r="D636"/>
  <c r="E636"/>
  <c r="C636"/>
  <c r="F636" l="1"/>
  <c r="D637"/>
  <c r="E637"/>
  <c r="C637"/>
  <c r="F637" l="1"/>
  <c r="B638"/>
  <c r="B639" l="1"/>
  <c r="D638"/>
  <c r="C638"/>
  <c r="F638" s="1"/>
  <c r="E638"/>
  <c r="B640" l="1"/>
  <c r="E639"/>
  <c r="D639"/>
  <c r="C639"/>
  <c r="F639" l="1"/>
  <c r="E640"/>
  <c r="D640"/>
  <c r="C640"/>
  <c r="F640" l="1"/>
  <c r="B641"/>
  <c r="D641" l="1"/>
  <c r="E641"/>
  <c r="C641"/>
  <c r="F641" l="1"/>
  <c r="B642"/>
  <c r="C642" l="1"/>
  <c r="F642" s="1"/>
  <c r="E642"/>
  <c r="D642"/>
  <c r="B643" l="1"/>
  <c r="C643" l="1"/>
  <c r="D643"/>
  <c r="E643"/>
  <c r="F643" l="1"/>
  <c r="B644"/>
  <c r="E644" l="1"/>
  <c r="D644"/>
  <c r="C644"/>
  <c r="F644" l="1"/>
  <c r="B645"/>
  <c r="C645" l="1"/>
  <c r="F645" s="1"/>
  <c r="E645"/>
  <c r="D645"/>
  <c r="B646" l="1"/>
  <c r="B647" l="1"/>
  <c r="E646"/>
  <c r="D646"/>
  <c r="C646"/>
  <c r="F646" l="1"/>
  <c r="C647"/>
  <c r="D647"/>
  <c r="E647"/>
  <c r="F647" l="1"/>
  <c r="B648"/>
  <c r="E648" l="1"/>
  <c r="D648"/>
  <c r="C648"/>
  <c r="F648" l="1"/>
  <c r="B649"/>
  <c r="C649" l="1"/>
  <c r="F649" s="1"/>
  <c r="E649"/>
  <c r="D649"/>
  <c r="B650" l="1"/>
  <c r="E650" l="1"/>
  <c r="C650"/>
  <c r="D650"/>
  <c r="F650" l="1"/>
  <c r="B651"/>
  <c r="D651" l="1"/>
  <c r="C651"/>
  <c r="E651"/>
  <c r="F651" l="1"/>
  <c r="B652"/>
  <c r="E652" l="1"/>
  <c r="D652"/>
  <c r="C652"/>
  <c r="F652" l="1"/>
  <c r="B653"/>
  <c r="D653" l="1"/>
  <c r="C653"/>
  <c r="F653" s="1"/>
  <c r="E653"/>
  <c r="B654" l="1"/>
  <c r="E654" l="1"/>
  <c r="D654"/>
  <c r="C654"/>
  <c r="F654" l="1"/>
  <c r="B655"/>
  <c r="C655" l="1"/>
  <c r="F655" s="1"/>
  <c r="E655"/>
  <c r="D655"/>
  <c r="B656" l="1"/>
  <c r="E656" l="1"/>
  <c r="D656"/>
  <c r="C656"/>
  <c r="F656" l="1"/>
  <c r="B657"/>
  <c r="D657" l="1"/>
  <c r="E657"/>
  <c r="C657"/>
  <c r="F657" l="1"/>
  <c r="B658"/>
  <c r="C658" l="1"/>
  <c r="F658" s="1"/>
  <c r="E658"/>
  <c r="D658"/>
  <c r="B659" l="1"/>
  <c r="C659" l="1"/>
  <c r="F659" s="1"/>
  <c r="E659"/>
  <c r="D659"/>
  <c r="B660" l="1"/>
  <c r="E660" l="1"/>
  <c r="B661"/>
  <c r="D660"/>
  <c r="C660"/>
  <c r="F660" l="1"/>
  <c r="E661"/>
  <c r="B662"/>
  <c r="C661"/>
  <c r="D661"/>
  <c r="F661" l="1"/>
  <c r="E662"/>
  <c r="D662"/>
  <c r="C662"/>
  <c r="F662" s="1"/>
  <c r="B663" l="1"/>
  <c r="E663" s="1"/>
  <c r="D663" l="1"/>
  <c r="C663"/>
  <c r="F663" s="1"/>
  <c r="B664" l="1"/>
  <c r="C664" s="1"/>
  <c r="D664" l="1"/>
  <c r="E664"/>
  <c r="F664" s="1"/>
  <c r="B665"/>
  <c r="E665" l="1"/>
  <c r="D665"/>
  <c r="C665"/>
  <c r="F665" l="1"/>
  <c r="B666"/>
  <c r="E666" l="1"/>
  <c r="C666"/>
  <c r="D666"/>
  <c r="F666" l="1"/>
  <c r="B667"/>
  <c r="E667" l="1"/>
  <c r="C667"/>
  <c r="D667"/>
  <c r="F667" l="1"/>
  <c r="B668"/>
  <c r="D668" l="1"/>
  <c r="E668"/>
  <c r="C668"/>
  <c r="F668" l="1"/>
  <c r="B669"/>
  <c r="E669" l="1"/>
  <c r="C669"/>
  <c r="D669"/>
  <c r="F669" l="1"/>
  <c r="B670"/>
  <c r="E670" l="1"/>
  <c r="B671"/>
  <c r="D670"/>
  <c r="C670"/>
  <c r="F670" l="1"/>
  <c r="B672"/>
  <c r="E671"/>
  <c r="C671"/>
  <c r="D671"/>
  <c r="F671" l="1"/>
  <c r="C672"/>
  <c r="F672" s="1"/>
  <c r="E672"/>
  <c r="D672"/>
  <c r="B673" l="1"/>
  <c r="E673" l="1"/>
  <c r="C673"/>
  <c r="D673"/>
  <c r="F673" l="1"/>
  <c r="B674"/>
  <c r="C674" l="1"/>
  <c r="D674"/>
  <c r="D676" s="1"/>
  <c r="D347" s="1"/>
  <c r="D345" s="1"/>
  <c r="E674"/>
  <c r="E676" s="1"/>
  <c r="E347" s="1"/>
  <c r="E345" s="1"/>
  <c r="F674" l="1"/>
  <c r="F676" s="1"/>
  <c r="F347" s="1"/>
  <c r="F345" s="1"/>
  <c r="A13" s="1"/>
  <c r="C676"/>
  <c r="C347" s="1"/>
  <c r="G345" l="1"/>
</calcChain>
</file>

<file path=xl/comments1.xml><?xml version="1.0" encoding="utf-8"?>
<comments xmlns="http://schemas.openxmlformats.org/spreadsheetml/2006/main">
  <authors>
    <author>steven lemer</author>
  </authors>
  <commentList>
    <comment ref="D3" authorId="0">
      <text>
        <r>
          <rPr>
            <i/>
            <sz val="9"/>
            <color indexed="81"/>
            <rFont val="Tahoma"/>
            <family val="2"/>
          </rPr>
          <t xml:space="preserve">- Montant mensuel constant
- Calculé initialement sur le capital emprunté.
!! Cotisation de base, sans ajustement d'une éventuelle dérogation !! L'âge n'est pas pris en compte !!
</t>
        </r>
      </text>
    </comment>
    <comment ref="B8" authorId="0">
      <text>
        <r>
          <rPr>
            <b/>
            <sz val="9"/>
            <color indexed="81"/>
            <rFont val="Tahoma"/>
            <family val="2"/>
          </rPr>
          <t xml:space="preserve">aussi appelé : Taux Nominal
</t>
        </r>
        <r>
          <rPr>
            <i/>
            <sz val="9"/>
            <color indexed="81"/>
            <rFont val="Tahoma"/>
            <family val="2"/>
          </rPr>
          <t>Pour calculer le taux moyen cliquez sur le lien</t>
        </r>
      </text>
    </comment>
  </commentList>
</comments>
</file>

<file path=xl/comments2.xml><?xml version="1.0" encoding="utf-8"?>
<comments xmlns="http://schemas.openxmlformats.org/spreadsheetml/2006/main">
  <authors>
    <author>steven lemer</author>
  </authors>
  <commentList>
    <comment ref="B8" authorId="0">
      <text>
        <r>
          <rPr>
            <b/>
            <sz val="9"/>
            <color indexed="81"/>
            <rFont val="Tahoma"/>
            <family val="2"/>
          </rPr>
          <t xml:space="preserve">aussi appelé : Taux Nominal
</t>
        </r>
        <r>
          <rPr>
            <i/>
            <sz val="9"/>
            <color indexed="81"/>
            <rFont val="Tahoma"/>
            <family val="2"/>
          </rPr>
          <t>Pour calculer le taux moyen cliquez sur le lien</t>
        </r>
      </text>
    </comment>
  </commentList>
</comments>
</file>

<file path=xl/comments3.xml><?xml version="1.0" encoding="utf-8"?>
<comments xmlns="http://schemas.openxmlformats.org/spreadsheetml/2006/main">
  <authors>
    <author>steven lemer</author>
  </authors>
  <commentList>
    <comment ref="B8" authorId="0">
      <text>
        <r>
          <rPr>
            <b/>
            <sz val="9"/>
            <color indexed="81"/>
            <rFont val="Tahoma"/>
            <family val="2"/>
          </rPr>
          <t xml:space="preserve">aussi appelé : Taux Nominal
</t>
        </r>
        <r>
          <rPr>
            <i/>
            <sz val="9"/>
            <color indexed="81"/>
            <rFont val="Tahoma"/>
            <family val="2"/>
          </rPr>
          <t>Pour calculer le taux moyen cliquez sur le lien</t>
        </r>
      </text>
    </comment>
  </commentList>
</comments>
</file>

<file path=xl/sharedStrings.xml><?xml version="1.0" encoding="utf-8"?>
<sst xmlns="http://schemas.openxmlformats.org/spreadsheetml/2006/main" count="178" uniqueCount="82">
  <si>
    <t>Capital</t>
  </si>
  <si>
    <t>Durée (mois)</t>
  </si>
  <si>
    <t xml:space="preserve"> - Franchise</t>
  </si>
  <si>
    <t xml:space="preserve"> - Amortissement</t>
  </si>
  <si>
    <t>Taux Débiteur</t>
  </si>
  <si>
    <t>Assurance</t>
  </si>
  <si>
    <t>DC/PTIA</t>
  </si>
  <si>
    <t>ITT 90jrs / IP</t>
  </si>
  <si>
    <t>PE 50</t>
  </si>
  <si>
    <t>Nbr d Emp</t>
  </si>
  <si>
    <t>Choix option</t>
  </si>
  <si>
    <t>cout option</t>
  </si>
  <si>
    <t>TOTAL en € / 10 K€ / m / pers</t>
  </si>
  <si>
    <t>PERIODE</t>
  </si>
  <si>
    <t>INTERETS</t>
  </si>
  <si>
    <t>ASSURANCE</t>
  </si>
  <si>
    <t>MENSUALITE</t>
  </si>
  <si>
    <t>IRA</t>
  </si>
  <si>
    <t>TOTAL</t>
  </si>
  <si>
    <t>RAPPEL TAM REEL</t>
  </si>
  <si>
    <t>RAPPEL TAM CLSQ</t>
  </si>
  <si>
    <t>CI-DESSUS</t>
  </si>
  <si>
    <t>CI-DESSOUS</t>
  </si>
  <si>
    <t>Tiens compte des RAP</t>
  </si>
  <si>
    <t>Constant</t>
  </si>
  <si>
    <t>Dégressif</t>
  </si>
  <si>
    <t>Remboursement :</t>
  </si>
  <si>
    <t>Choix d'impact des Rbst Ant</t>
  </si>
  <si>
    <t xml:space="preserve"> &lt;&lt; retour à la saisie des données</t>
  </si>
  <si>
    <t>RBST ANT</t>
  </si>
  <si>
    <t>Caractéristiques</t>
  </si>
  <si>
    <t>TOTAL CI-DESSUS / RAPPEL TAM</t>
  </si>
  <si>
    <t>TOTAL SANS RBST ANT - TAM CLSQ</t>
  </si>
  <si>
    <t>TOTAL en % du K initial</t>
  </si>
  <si>
    <t>choix option</t>
  </si>
  <si>
    <t>cout option*</t>
  </si>
  <si>
    <t>*coût mensuel par emprunteur pour 10 000 euros empruntés</t>
  </si>
  <si>
    <t>*en % du capital emprunté</t>
  </si>
  <si>
    <t>AMORTISSEMENT</t>
  </si>
  <si>
    <t>CRD AVT ECH</t>
  </si>
  <si>
    <t>Nbr d Emp :</t>
  </si>
  <si>
    <t>Capital emprunté</t>
  </si>
  <si>
    <r>
      <t>Durée</t>
    </r>
    <r>
      <rPr>
        <b/>
        <sz val="9"/>
        <color theme="1"/>
        <rFont val="Calibri"/>
        <family val="2"/>
        <scheme val="minor"/>
      </rPr>
      <t xml:space="preserve"> (mois)</t>
    </r>
  </si>
  <si>
    <t>erreur RAP</t>
  </si>
  <si>
    <t>FIN ECH ANT</t>
  </si>
  <si>
    <t>BASE REF.</t>
  </si>
  <si>
    <t>vos conditions</t>
  </si>
  <si>
    <t>x nbr emp</t>
  </si>
  <si>
    <t>emp1</t>
  </si>
  <si>
    <t>IP/IT90jrs</t>
  </si>
  <si>
    <t>si ventilation non connue modifiez la somme totale ci-dessous !! Notez qu'il y a suppression de la formule !!</t>
  </si>
  <si>
    <t>total / emp</t>
  </si>
  <si>
    <t xml:space="preserve"> &lt; =========================================</t>
  </si>
  <si>
    <t>total mens</t>
  </si>
  <si>
    <t>Cout annuel</t>
  </si>
  <si>
    <t>Capital emp</t>
  </si>
  <si>
    <t>Capital ref</t>
  </si>
  <si>
    <t>soit %</t>
  </si>
  <si>
    <t>€ / 10 k €</t>
  </si>
  <si>
    <t>pour 1 pers.</t>
  </si>
  <si>
    <r>
      <t xml:space="preserve">Calculer un Taux Assurance Emprunteur
</t>
    </r>
    <r>
      <rPr>
        <b/>
        <i/>
        <sz val="12"/>
        <color rgb="FF7030A0"/>
        <rFont val="Calibri"/>
        <family val="2"/>
        <scheme val="minor"/>
      </rPr>
      <t>Conversion du coût €/10k€/m/emp en Tx Ass</t>
    </r>
  </si>
  <si>
    <t>SANS IP/IT</t>
  </si>
  <si>
    <t>Emprunt bancaire 1</t>
  </si>
  <si>
    <t>Emprunt bancaire 2</t>
  </si>
  <si>
    <t>Montant</t>
  </si>
  <si>
    <t>Durée en mois</t>
  </si>
  <si>
    <t>Echéance</t>
  </si>
  <si>
    <t>Intérêts</t>
  </si>
  <si>
    <t>Capital amorti</t>
  </si>
  <si>
    <t>Capital restant dû</t>
  </si>
  <si>
    <t>N°</t>
  </si>
  <si>
    <t>RETOUR SOMMAIRE</t>
  </si>
  <si>
    <t>Emprunt bancaire 3</t>
  </si>
  <si>
    <t>Somme des différents crédits</t>
  </si>
  <si>
    <t>Taux moyen</t>
  </si>
  <si>
    <t xml:space="preserve">Taux nominal </t>
  </si>
  <si>
    <t>voir bas de tableau</t>
  </si>
  <si>
    <t>Emprunt bancaire 4</t>
  </si>
  <si>
    <t>Total</t>
  </si>
  <si>
    <t>Retour HdP</t>
  </si>
  <si>
    <r>
      <t xml:space="preserve">!! Calcul est par défaut fait </t>
    </r>
    <r>
      <rPr>
        <b/>
        <u/>
        <sz val="14"/>
        <color rgb="FFFF0000"/>
        <rFont val="Calibri"/>
        <family val="2"/>
        <scheme val="minor"/>
      </rPr>
      <t>SANS PALIERS</t>
    </r>
    <r>
      <rPr>
        <b/>
        <sz val="14"/>
        <color rgb="FFFF0000"/>
        <rFont val="Calibri"/>
        <family val="2"/>
        <scheme val="minor"/>
      </rPr>
      <t xml:space="preserve"> - les cellules restent cependant modifiables pour réaliser vos propres paliers dont franchise éventuelle  !! Attention - SUPP des formules prérenseignées !!
Normalement vous devriez avoir 1 seul prêt "lisseur" (le + long), les autres devant être constants avec une date de fin inférieure au prêt "lisseur".
!! Calcul HORS ASSURANCE EMPRUNTEUR &amp; Durée MAXI : 300 mois !!</t>
    </r>
  </si>
  <si>
    <t>*</t>
  </si>
</sst>
</file>

<file path=xl/styles.xml><?xml version="1.0" encoding="utf-8"?>
<styleSheet xmlns="http://schemas.openxmlformats.org/spreadsheetml/2006/main">
  <numFmts count="7">
    <numFmt numFmtId="7" formatCode="#,##0.00\ &quot;€&quot;;\-#,##0.0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General&quot; mois&quot;"/>
    <numFmt numFmtId="165" formatCode="0.0000%"/>
    <numFmt numFmtId="166" formatCode="0.0000000000%"/>
  </numFmts>
  <fonts count="4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u/>
      <sz val="11"/>
      <color theme="10"/>
      <name val="Calibri"/>
      <family val="2"/>
    </font>
    <font>
      <b/>
      <u/>
      <sz val="11"/>
      <color theme="10"/>
      <name val="Calibri"/>
      <family val="2"/>
    </font>
    <font>
      <u/>
      <sz val="11"/>
      <color rgb="FFFF0000"/>
      <name val="Calibri"/>
      <family val="2"/>
    </font>
    <font>
      <b/>
      <i/>
      <sz val="11"/>
      <color rgb="FF0070C0"/>
      <name val="Calibri"/>
      <family val="2"/>
      <scheme val="minor"/>
    </font>
    <font>
      <b/>
      <i/>
      <sz val="10"/>
      <color rgb="FF00B05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1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0"/>
      <color rgb="FF00B0F0"/>
      <name val="Calibri"/>
      <family val="2"/>
      <scheme val="minor"/>
    </font>
    <font>
      <b/>
      <i/>
      <sz val="10"/>
      <color rgb="FF00B0F0"/>
      <name val="Calibri"/>
      <family val="2"/>
      <scheme val="minor"/>
    </font>
    <font>
      <b/>
      <i/>
      <sz val="11"/>
      <color rgb="FF00B0F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u/>
      <sz val="14"/>
      <color rgb="FF00206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u/>
      <sz val="12"/>
      <color theme="10"/>
      <name val="Calibri"/>
      <family val="2"/>
    </font>
    <font>
      <i/>
      <sz val="11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26"/>
      <color rgb="FF0070C0"/>
      <name val="Calibri"/>
      <family val="2"/>
      <scheme val="minor"/>
    </font>
    <font>
      <b/>
      <i/>
      <sz val="12"/>
      <color rgb="FF7030A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0"/>
      <name val="Arial"/>
      <family val="2"/>
    </font>
    <font>
      <b/>
      <sz val="8"/>
      <name val="Arial"/>
      <family val="2"/>
    </font>
    <font>
      <b/>
      <sz val="12"/>
      <color indexed="17"/>
      <name val="Arial"/>
      <family val="2"/>
    </font>
    <font>
      <b/>
      <u/>
      <sz val="14"/>
      <color rgb="FFFF0000"/>
      <name val="Calibri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i/>
      <sz val="9"/>
      <color indexed="81"/>
      <name val="Tahoma"/>
      <family val="2"/>
    </font>
    <font>
      <b/>
      <sz val="10"/>
      <color rgb="FF7030A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color rgb="FF002060"/>
      <name val="Arial"/>
      <family val="2"/>
    </font>
    <font>
      <sz val="11"/>
      <color rgb="FF002060"/>
      <name val="Calibri"/>
      <family val="2"/>
      <scheme val="minor"/>
    </font>
    <font>
      <b/>
      <sz val="9"/>
      <color indexed="81"/>
      <name val="Tahoma"/>
      <family val="2"/>
    </font>
    <font>
      <b/>
      <u/>
      <sz val="14"/>
      <color rgb="FFFF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99"/>
        <bgColor indexed="64"/>
      </patternFill>
    </fill>
  </fills>
  <borders count="5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 diagonalUp="1" diagonalDown="1">
      <left/>
      <right/>
      <top/>
      <bottom/>
      <diagonal style="thin">
        <color rgb="FFFF0000"/>
      </diagonal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</cellStyleXfs>
  <cellXfs count="251">
    <xf numFmtId="0" fontId="0" fillId="0" borderId="0" xfId="0"/>
    <xf numFmtId="0" fontId="0" fillId="0" borderId="0" xfId="0" applyProtection="1">
      <protection hidden="1"/>
    </xf>
    <xf numFmtId="0" fontId="4" fillId="0" borderId="0" xfId="0" applyFont="1" applyProtection="1">
      <protection hidden="1"/>
    </xf>
    <xf numFmtId="0" fontId="6" fillId="0" borderId="0" xfId="0" applyFont="1" applyBorder="1" applyAlignment="1" applyProtection="1">
      <alignment horizontal="center"/>
      <protection hidden="1"/>
    </xf>
    <xf numFmtId="0" fontId="6" fillId="0" borderId="8" xfId="0" applyFont="1" applyBorder="1" applyAlignment="1" applyProtection="1">
      <alignment horizontal="center"/>
      <protection hidden="1"/>
    </xf>
    <xf numFmtId="0" fontId="6" fillId="0" borderId="7" xfId="0" applyFont="1" applyBorder="1" applyAlignment="1" applyProtection="1">
      <alignment horizontal="right"/>
      <protection hidden="1"/>
    </xf>
    <xf numFmtId="44" fontId="6" fillId="0" borderId="0" xfId="1" applyFont="1" applyBorder="1" applyAlignment="1" applyProtection="1">
      <alignment horizontal="center" vertical="center"/>
      <protection hidden="1"/>
    </xf>
    <xf numFmtId="0" fontId="3" fillId="0" borderId="0" xfId="0" applyFont="1" applyAlignment="1" applyProtection="1">
      <alignment horizontal="center"/>
      <protection hidden="1"/>
    </xf>
    <xf numFmtId="0" fontId="10" fillId="0" borderId="0" xfId="4" applyAlignment="1" applyProtection="1">
      <alignment horizontal="center"/>
      <protection hidden="1"/>
    </xf>
    <xf numFmtId="0" fontId="2" fillId="0" borderId="0" xfId="0" applyFont="1" applyProtection="1">
      <protection hidden="1"/>
    </xf>
    <xf numFmtId="0" fontId="7" fillId="2" borderId="6" xfId="0" applyFont="1" applyFill="1" applyBorder="1" applyAlignment="1" applyProtection="1">
      <alignment horizontal="center"/>
      <protection locked="0"/>
    </xf>
    <xf numFmtId="44" fontId="7" fillId="2" borderId="8" xfId="1" applyFont="1" applyFill="1" applyBorder="1" applyAlignment="1" applyProtection="1">
      <alignment horizontal="center"/>
      <protection locked="0"/>
    </xf>
    <xf numFmtId="0" fontId="0" fillId="0" borderId="0" xfId="0" applyAlignment="1" applyProtection="1">
      <protection hidden="1"/>
    </xf>
    <xf numFmtId="0" fontId="4" fillId="0" borderId="4" xfId="0" applyFont="1" applyFill="1" applyBorder="1" applyProtection="1">
      <protection hidden="1"/>
    </xf>
    <xf numFmtId="0" fontId="5" fillId="0" borderId="6" xfId="0" applyFont="1" applyFill="1" applyBorder="1" applyAlignment="1" applyProtection="1">
      <alignment horizontal="center"/>
      <protection hidden="1"/>
    </xf>
    <xf numFmtId="0" fontId="6" fillId="0" borderId="0" xfId="0" applyFont="1" applyFill="1" applyBorder="1" applyAlignment="1" applyProtection="1">
      <alignment horizontal="center"/>
      <protection hidden="1"/>
    </xf>
    <xf numFmtId="0" fontId="6" fillId="0" borderId="8" xfId="0" applyFont="1" applyFill="1" applyBorder="1" applyAlignment="1" applyProtection="1">
      <alignment horizontal="center"/>
      <protection hidden="1"/>
    </xf>
    <xf numFmtId="0" fontId="6" fillId="0" borderId="7" xfId="0" applyFont="1" applyFill="1" applyBorder="1" applyAlignment="1" applyProtection="1">
      <alignment horizontal="right"/>
      <protection hidden="1"/>
    </xf>
    <xf numFmtId="44" fontId="6" fillId="0" borderId="0" xfId="1" applyFont="1" applyFill="1" applyBorder="1" applyAlignment="1" applyProtection="1">
      <alignment horizontal="center" vertical="center"/>
      <protection hidden="1"/>
    </xf>
    <xf numFmtId="44" fontId="6" fillId="0" borderId="8" xfId="0" applyNumberFormat="1" applyFont="1" applyFill="1" applyBorder="1" applyAlignment="1" applyProtection="1">
      <alignment horizontal="center"/>
      <protection hidden="1"/>
    </xf>
    <xf numFmtId="44" fontId="5" fillId="0" borderId="11" xfId="1" applyFont="1" applyFill="1" applyBorder="1" applyAlignment="1" applyProtection="1">
      <alignment horizontal="center"/>
      <protection hidden="1"/>
    </xf>
    <xf numFmtId="0" fontId="12" fillId="0" borderId="12" xfId="4" applyFont="1" applyBorder="1" applyAlignment="1" applyProtection="1">
      <alignment horizontal="center"/>
      <protection hidden="1"/>
    </xf>
    <xf numFmtId="0" fontId="4" fillId="4" borderId="1" xfId="0" applyFont="1" applyFill="1" applyBorder="1" applyProtection="1">
      <protection hidden="1"/>
    </xf>
    <xf numFmtId="164" fontId="4" fillId="4" borderId="2" xfId="0" applyNumberFormat="1" applyFont="1" applyFill="1" applyBorder="1" applyProtection="1">
      <protection hidden="1"/>
    </xf>
    <xf numFmtId="44" fontId="4" fillId="4" borderId="2" xfId="0" applyNumberFormat="1" applyFont="1" applyFill="1" applyBorder="1" applyProtection="1">
      <protection hidden="1"/>
    </xf>
    <xf numFmtId="44" fontId="4" fillId="4" borderId="3" xfId="0" applyNumberFormat="1" applyFont="1" applyFill="1" applyBorder="1" applyProtection="1">
      <protection hidden="1"/>
    </xf>
    <xf numFmtId="44" fontId="0" fillId="0" borderId="0" xfId="0" applyNumberFormat="1" applyProtection="1">
      <protection hidden="1"/>
    </xf>
    <xf numFmtId="0" fontId="4" fillId="6" borderId="0" xfId="0" applyFont="1" applyFill="1" applyAlignment="1" applyProtection="1">
      <alignment horizontal="center" vertical="center"/>
      <protection hidden="1"/>
    </xf>
    <xf numFmtId="44" fontId="0" fillId="0" borderId="0" xfId="1" applyFont="1" applyProtection="1">
      <protection hidden="1"/>
    </xf>
    <xf numFmtId="0" fontId="0" fillId="2" borderId="0" xfId="0" applyFill="1" applyProtection="1">
      <protection hidden="1"/>
    </xf>
    <xf numFmtId="44" fontId="4" fillId="0" borderId="0" xfId="0" applyNumberFormat="1" applyFont="1" applyProtection="1">
      <protection hidden="1"/>
    </xf>
    <xf numFmtId="44" fontId="0" fillId="6" borderId="0" xfId="1" applyFont="1" applyFill="1" applyProtection="1">
      <protection hidden="1"/>
    </xf>
    <xf numFmtId="164" fontId="0" fillId="6" borderId="0" xfId="1" applyNumberFormat="1" applyFont="1" applyFill="1" applyProtection="1">
      <protection hidden="1"/>
    </xf>
    <xf numFmtId="0" fontId="0" fillId="7" borderId="0" xfId="0" applyFill="1" applyAlignment="1" applyProtection="1">
      <protection hidden="1"/>
    </xf>
    <xf numFmtId="44" fontId="0" fillId="7" borderId="0" xfId="1" applyFont="1" applyFill="1" applyProtection="1">
      <protection hidden="1"/>
    </xf>
    <xf numFmtId="0" fontId="7" fillId="2" borderId="0" xfId="0" applyFont="1" applyFill="1" applyAlignment="1" applyProtection="1">
      <alignment horizontal="center" vertical="center"/>
      <protection locked="0"/>
    </xf>
    <xf numFmtId="44" fontId="0" fillId="2" borderId="0" xfId="1" applyFont="1" applyFill="1" applyProtection="1">
      <protection locked="0"/>
    </xf>
    <xf numFmtId="0" fontId="0" fillId="2" borderId="0" xfId="0" applyFill="1" applyProtection="1">
      <protection locked="0"/>
    </xf>
    <xf numFmtId="0" fontId="0" fillId="0" borderId="0" xfId="0" applyProtection="1">
      <protection locked="0"/>
    </xf>
    <xf numFmtId="44" fontId="0" fillId="6" borderId="0" xfId="1" applyFont="1" applyFill="1" applyProtection="1">
      <protection locked="0"/>
    </xf>
    <xf numFmtId="44" fontId="0" fillId="7" borderId="0" xfId="1" applyFont="1" applyFill="1" applyProtection="1">
      <protection locked="0"/>
    </xf>
    <xf numFmtId="44" fontId="0" fillId="0" borderId="0" xfId="1" applyFont="1" applyProtection="1">
      <protection locked="0"/>
    </xf>
    <xf numFmtId="0" fontId="4" fillId="0" borderId="5" xfId="0" applyFont="1" applyFill="1" applyBorder="1" applyProtection="1">
      <protection hidden="1"/>
    </xf>
    <xf numFmtId="44" fontId="5" fillId="0" borderId="6" xfId="1" applyFont="1" applyFill="1" applyBorder="1" applyProtection="1">
      <protection hidden="1"/>
    </xf>
    <xf numFmtId="0" fontId="4" fillId="0" borderId="7" xfId="0" applyFont="1" applyFill="1" applyBorder="1" applyProtection="1">
      <protection hidden="1"/>
    </xf>
    <xf numFmtId="164" fontId="5" fillId="0" borderId="8" xfId="0" applyNumberFormat="1" applyFont="1" applyFill="1" applyBorder="1" applyAlignment="1" applyProtection="1">
      <alignment horizontal="left"/>
      <protection hidden="1"/>
    </xf>
    <xf numFmtId="0" fontId="6" fillId="0" borderId="7" xfId="0" applyFont="1" applyFill="1" applyBorder="1" applyProtection="1">
      <protection hidden="1"/>
    </xf>
    <xf numFmtId="164" fontId="13" fillId="0" borderId="8" xfId="0" applyNumberFormat="1" applyFont="1" applyFill="1" applyBorder="1" applyProtection="1">
      <protection hidden="1"/>
    </xf>
    <xf numFmtId="10" fontId="5" fillId="0" borderId="11" xfId="2" applyNumberFormat="1" applyFont="1" applyFill="1" applyBorder="1" applyAlignment="1" applyProtection="1">
      <alignment horizontal="left"/>
      <protection hidden="1"/>
    </xf>
    <xf numFmtId="0" fontId="4" fillId="0" borderId="7" xfId="0" applyFont="1" applyBorder="1" applyProtection="1">
      <protection hidden="1"/>
    </xf>
    <xf numFmtId="44" fontId="7" fillId="2" borderId="8" xfId="1" applyFont="1" applyFill="1" applyBorder="1" applyProtection="1">
      <protection locked="0"/>
    </xf>
    <xf numFmtId="0" fontId="6" fillId="0" borderId="7" xfId="0" applyFont="1" applyBorder="1" applyProtection="1">
      <protection hidden="1"/>
    </xf>
    <xf numFmtId="164" fontId="7" fillId="2" borderId="8" xfId="0" applyNumberFormat="1" applyFont="1" applyFill="1" applyBorder="1" applyProtection="1">
      <protection locked="0"/>
    </xf>
    <xf numFmtId="10" fontId="7" fillId="2" borderId="11" xfId="2" applyNumberFormat="1" applyFont="1" applyFill="1" applyBorder="1" applyProtection="1">
      <protection locked="0"/>
    </xf>
    <xf numFmtId="44" fontId="4" fillId="3" borderId="0" xfId="1" applyFont="1" applyFill="1" applyProtection="1">
      <protection hidden="1"/>
    </xf>
    <xf numFmtId="164" fontId="4" fillId="3" borderId="0" xfId="1" applyNumberFormat="1" applyFont="1" applyFill="1" applyProtection="1">
      <protection hidden="1"/>
    </xf>
    <xf numFmtId="0" fontId="4" fillId="3" borderId="0" xfId="0" applyFont="1" applyFill="1" applyProtection="1">
      <protection hidden="1"/>
    </xf>
    <xf numFmtId="0" fontId="4" fillId="8" borderId="0" xfId="0" applyFont="1" applyFill="1" applyAlignment="1" applyProtection="1">
      <protection hidden="1"/>
    </xf>
    <xf numFmtId="44" fontId="4" fillId="8" borderId="0" xfId="1" applyFont="1" applyFill="1" applyProtection="1">
      <protection hidden="1"/>
    </xf>
    <xf numFmtId="0" fontId="4" fillId="8" borderId="0" xfId="0" applyFont="1" applyFill="1" applyProtection="1">
      <protection hidden="1"/>
    </xf>
    <xf numFmtId="44" fontId="7" fillId="0" borderId="11" xfId="1" applyFont="1" applyFill="1" applyBorder="1" applyAlignment="1" applyProtection="1">
      <alignment horizontal="center"/>
      <protection hidden="1"/>
    </xf>
    <xf numFmtId="10" fontId="0" fillId="0" borderId="0" xfId="2" applyNumberFormat="1" applyFont="1" applyProtection="1">
      <protection hidden="1"/>
    </xf>
    <xf numFmtId="2" fontId="6" fillId="0" borderId="0" xfId="3" applyNumberFormat="1" applyFont="1" applyBorder="1" applyAlignment="1" applyProtection="1">
      <alignment horizontal="center" vertical="center"/>
      <protection hidden="1"/>
    </xf>
    <xf numFmtId="0" fontId="4" fillId="0" borderId="4" xfId="0" applyFont="1" applyBorder="1" applyAlignment="1" applyProtection="1">
      <alignment horizontal="right"/>
      <protection hidden="1"/>
    </xf>
    <xf numFmtId="164" fontId="4" fillId="0" borderId="8" xfId="0" applyNumberFormat="1" applyFont="1" applyBorder="1" applyAlignment="1" applyProtection="1">
      <alignment horizontal="left"/>
      <protection hidden="1"/>
    </xf>
    <xf numFmtId="0" fontId="20" fillId="0" borderId="0" xfId="0" applyFont="1" applyAlignment="1" applyProtection="1">
      <protection hidden="1"/>
    </xf>
    <xf numFmtId="0" fontId="21" fillId="0" borderId="0" xfId="0" applyFont="1" applyAlignment="1" applyProtection="1">
      <alignment horizontal="center"/>
      <protection locked="0"/>
    </xf>
    <xf numFmtId="0" fontId="22" fillId="0" borderId="0" xfId="0" applyFont="1" applyAlignment="1" applyProtection="1">
      <alignment horizontal="center"/>
      <protection hidden="1"/>
    </xf>
    <xf numFmtId="0" fontId="10" fillId="0" borderId="0" xfId="4" applyAlignment="1" applyProtection="1">
      <alignment horizontal="center"/>
      <protection hidden="1"/>
    </xf>
    <xf numFmtId="0" fontId="10" fillId="0" borderId="0" xfId="4" applyAlignment="1" applyProtection="1">
      <protection hidden="1"/>
    </xf>
    <xf numFmtId="0" fontId="10" fillId="2" borderId="0" xfId="4" applyFill="1" applyAlignment="1" applyProtection="1">
      <protection hidden="1"/>
    </xf>
    <xf numFmtId="44" fontId="10" fillId="3" borderId="0" xfId="4" applyNumberFormat="1" applyFill="1" applyAlignment="1" applyProtection="1">
      <protection hidden="1"/>
    </xf>
    <xf numFmtId="0" fontId="10" fillId="8" borderId="0" xfId="4" applyFill="1" applyAlignment="1" applyProtection="1">
      <protection hidden="1"/>
    </xf>
    <xf numFmtId="44" fontId="10" fillId="6" borderId="0" xfId="4" applyNumberFormat="1" applyFill="1" applyAlignment="1" applyProtection="1">
      <protection hidden="1"/>
    </xf>
    <xf numFmtId="0" fontId="10" fillId="7" borderId="0" xfId="4" applyFill="1" applyAlignment="1" applyProtection="1">
      <protection hidden="1"/>
    </xf>
    <xf numFmtId="0" fontId="0" fillId="0" borderId="7" xfId="0" applyBorder="1" applyProtection="1">
      <protection hidden="1"/>
    </xf>
    <xf numFmtId="0" fontId="0" fillId="0" borderId="0" xfId="0" applyBorder="1" applyProtection="1">
      <protection hidden="1"/>
    </xf>
    <xf numFmtId="0" fontId="0" fillId="0" borderId="8" xfId="0" applyBorder="1" applyProtection="1">
      <protection hidden="1"/>
    </xf>
    <xf numFmtId="0" fontId="2" fillId="2" borderId="7" xfId="0" applyFont="1" applyFill="1" applyBorder="1" applyAlignment="1" applyProtection="1">
      <alignment horizontal="right"/>
      <protection hidden="1"/>
    </xf>
    <xf numFmtId="0" fontId="25" fillId="0" borderId="0" xfId="0" applyFont="1" applyBorder="1" applyAlignment="1" applyProtection="1">
      <alignment horizontal="center"/>
      <protection hidden="1"/>
    </xf>
    <xf numFmtId="0" fontId="25" fillId="0" borderId="8" xfId="0" applyFont="1" applyFill="1" applyBorder="1" applyAlignment="1" applyProtection="1">
      <alignment horizontal="center"/>
      <protection hidden="1"/>
    </xf>
    <xf numFmtId="44" fontId="2" fillId="2" borderId="0" xfId="1" applyFont="1" applyFill="1" applyBorder="1" applyProtection="1">
      <protection locked="0"/>
    </xf>
    <xf numFmtId="44" fontId="2" fillId="2" borderId="8" xfId="1" applyFont="1" applyFill="1" applyBorder="1" applyProtection="1">
      <protection locked="0"/>
    </xf>
    <xf numFmtId="44" fontId="0" fillId="0" borderId="0" xfId="1" applyFont="1" applyBorder="1" applyProtection="1">
      <protection locked="0"/>
    </xf>
    <xf numFmtId="44" fontId="0" fillId="0" borderId="8" xfId="1" applyFont="1" applyBorder="1" applyProtection="1">
      <protection locked="0"/>
    </xf>
    <xf numFmtId="44" fontId="0" fillId="0" borderId="0" xfId="1" applyFont="1" applyBorder="1" applyProtection="1">
      <protection hidden="1"/>
    </xf>
    <xf numFmtId="0" fontId="2" fillId="2" borderId="7" xfId="0" applyFont="1" applyFill="1" applyBorder="1" applyProtection="1">
      <protection hidden="1"/>
    </xf>
    <xf numFmtId="0" fontId="27" fillId="0" borderId="0" xfId="0" applyFont="1" applyBorder="1" applyAlignment="1" applyProtection="1">
      <alignment horizontal="center" vertical="center"/>
      <protection hidden="1"/>
    </xf>
    <xf numFmtId="0" fontId="27" fillId="0" borderId="8" xfId="0" applyFont="1" applyBorder="1" applyAlignment="1" applyProtection="1">
      <alignment horizontal="center" vertical="center"/>
      <protection hidden="1"/>
    </xf>
    <xf numFmtId="0" fontId="4" fillId="11" borderId="7" xfId="0" applyFont="1" applyFill="1" applyBorder="1" applyProtection="1">
      <protection hidden="1"/>
    </xf>
    <xf numFmtId="165" fontId="0" fillId="11" borderId="0" xfId="2" applyNumberFormat="1" applyFont="1" applyFill="1" applyBorder="1" applyProtection="1">
      <protection hidden="1"/>
    </xf>
    <xf numFmtId="44" fontId="0" fillId="11" borderId="8" xfId="1" applyFont="1" applyFill="1" applyBorder="1" applyProtection="1">
      <protection hidden="1"/>
    </xf>
    <xf numFmtId="0" fontId="4" fillId="11" borderId="9" xfId="0" applyFont="1" applyFill="1" applyBorder="1" applyProtection="1">
      <protection hidden="1"/>
    </xf>
    <xf numFmtId="165" fontId="0" fillId="11" borderId="10" xfId="2" applyNumberFormat="1" applyFont="1" applyFill="1" applyBorder="1" applyProtection="1">
      <protection hidden="1"/>
    </xf>
    <xf numFmtId="44" fontId="0" fillId="11" borderId="11" xfId="1" applyFont="1" applyFill="1" applyBorder="1" applyProtection="1">
      <protection hidden="1"/>
    </xf>
    <xf numFmtId="0" fontId="0" fillId="12" borderId="7" xfId="0" applyFill="1" applyBorder="1" applyProtection="1">
      <protection hidden="1"/>
    </xf>
    <xf numFmtId="0" fontId="27" fillId="12" borderId="0" xfId="0" applyFont="1" applyFill="1" applyBorder="1" applyAlignment="1" applyProtection="1">
      <alignment horizontal="center" vertical="center"/>
      <protection hidden="1"/>
    </xf>
    <xf numFmtId="0" fontId="27" fillId="12" borderId="8" xfId="0" applyFont="1" applyFill="1" applyBorder="1" applyAlignment="1" applyProtection="1">
      <alignment horizontal="center" vertical="center"/>
      <protection hidden="1"/>
    </xf>
    <xf numFmtId="0" fontId="4" fillId="12" borderId="7" xfId="0" applyFont="1" applyFill="1" applyBorder="1" applyProtection="1">
      <protection hidden="1"/>
    </xf>
    <xf numFmtId="165" fontId="0" fillId="12" borderId="0" xfId="2" applyNumberFormat="1" applyFont="1" applyFill="1" applyBorder="1" applyProtection="1">
      <protection hidden="1"/>
    </xf>
    <xf numFmtId="44" fontId="0" fillId="12" borderId="8" xfId="1" applyFont="1" applyFill="1" applyBorder="1" applyProtection="1">
      <protection hidden="1"/>
    </xf>
    <xf numFmtId="0" fontId="4" fillId="12" borderId="9" xfId="0" applyFont="1" applyFill="1" applyBorder="1" applyProtection="1">
      <protection hidden="1"/>
    </xf>
    <xf numFmtId="165" fontId="0" fillId="12" borderId="10" xfId="2" applyNumberFormat="1" applyFont="1" applyFill="1" applyBorder="1" applyProtection="1">
      <protection hidden="1"/>
    </xf>
    <xf numFmtId="44" fontId="0" fillId="12" borderId="11" xfId="1" applyFont="1" applyFill="1" applyBorder="1" applyProtection="1">
      <protection hidden="1"/>
    </xf>
    <xf numFmtId="0" fontId="7" fillId="12" borderId="7" xfId="0" applyFont="1" applyFill="1" applyBorder="1" applyProtection="1">
      <protection hidden="1"/>
    </xf>
    <xf numFmtId="0" fontId="29" fillId="12" borderId="7" xfId="0" applyFont="1" applyFill="1" applyBorder="1" applyProtection="1">
      <protection hidden="1"/>
    </xf>
    <xf numFmtId="0" fontId="7" fillId="12" borderId="7" xfId="0" applyFont="1" applyFill="1" applyBorder="1" applyAlignment="1" applyProtection="1">
      <alignment horizontal="right"/>
      <protection hidden="1"/>
    </xf>
    <xf numFmtId="0" fontId="33" fillId="2" borderId="7" xfId="0" applyFont="1" applyFill="1" applyBorder="1" applyProtection="1">
      <protection locked="0"/>
    </xf>
    <xf numFmtId="0" fontId="34" fillId="0" borderId="0" xfId="0" applyFont="1" applyAlignment="1" applyProtection="1">
      <alignment horizontal="center"/>
      <protection hidden="1"/>
    </xf>
    <xf numFmtId="0" fontId="11" fillId="0" borderId="9" xfId="4" applyFont="1" applyBorder="1" applyAlignment="1" applyProtection="1">
      <protection hidden="1"/>
    </xf>
    <xf numFmtId="0" fontId="0" fillId="15" borderId="31" xfId="0" applyFill="1" applyBorder="1" applyProtection="1">
      <protection hidden="1"/>
    </xf>
    <xf numFmtId="0" fontId="40" fillId="0" borderId="14" xfId="0" applyFont="1" applyBorder="1" applyAlignment="1" applyProtection="1">
      <alignment horizontal="center" vertical="center" wrapText="1"/>
      <protection hidden="1"/>
    </xf>
    <xf numFmtId="0" fontId="39" fillId="15" borderId="13" xfId="0" applyFont="1" applyFill="1" applyBorder="1" applyProtection="1">
      <protection hidden="1"/>
    </xf>
    <xf numFmtId="0" fontId="0" fillId="15" borderId="13" xfId="0" applyFill="1" applyBorder="1" applyProtection="1">
      <protection hidden="1"/>
    </xf>
    <xf numFmtId="0" fontId="35" fillId="16" borderId="18" xfId="0" applyFont="1" applyFill="1" applyBorder="1" applyAlignment="1" applyProtection="1">
      <alignment horizontal="center"/>
      <protection hidden="1"/>
    </xf>
    <xf numFmtId="10" fontId="35" fillId="16" borderId="18" xfId="0" applyNumberFormat="1" applyFont="1" applyFill="1" applyBorder="1" applyAlignment="1" applyProtection="1">
      <alignment horizontal="center"/>
      <protection hidden="1"/>
    </xf>
    <xf numFmtId="7" fontId="35" fillId="0" borderId="0" xfId="0" applyNumberFormat="1" applyFont="1" applyBorder="1" applyProtection="1">
      <protection hidden="1"/>
    </xf>
    <xf numFmtId="0" fontId="35" fillId="0" borderId="0" xfId="0" applyFont="1" applyBorder="1" applyProtection="1">
      <protection hidden="1"/>
    </xf>
    <xf numFmtId="10" fontId="35" fillId="0" borderId="0" xfId="0" applyNumberFormat="1" applyFont="1" applyBorder="1" applyProtection="1">
      <protection hidden="1"/>
    </xf>
    <xf numFmtId="0" fontId="0" fillId="0" borderId="15" xfId="0" applyBorder="1" applyProtection="1">
      <protection hidden="1"/>
    </xf>
    <xf numFmtId="7" fontId="35" fillId="0" borderId="15" xfId="0" applyNumberFormat="1" applyFont="1" applyBorder="1" applyProtection="1">
      <protection hidden="1"/>
    </xf>
    <xf numFmtId="0" fontId="35" fillId="0" borderId="15" xfId="0" applyFont="1" applyBorder="1" applyProtection="1">
      <protection hidden="1"/>
    </xf>
    <xf numFmtId="10" fontId="35" fillId="0" borderId="15" xfId="0" applyNumberFormat="1" applyFont="1" applyBorder="1" applyProtection="1">
      <protection hidden="1"/>
    </xf>
    <xf numFmtId="0" fontId="36" fillId="0" borderId="0" xfId="0" applyFont="1" applyBorder="1" applyAlignment="1" applyProtection="1">
      <alignment horizontal="center" vertical="center" wrapText="1"/>
      <protection hidden="1"/>
    </xf>
    <xf numFmtId="0" fontId="35" fillId="0" borderId="19" xfId="0" applyFont="1" applyBorder="1" applyAlignment="1" applyProtection="1">
      <alignment horizontal="center" vertical="center" wrapText="1"/>
      <protection hidden="1"/>
    </xf>
    <xf numFmtId="0" fontId="35" fillId="0" borderId="20" xfId="0" applyFont="1" applyBorder="1" applyAlignment="1" applyProtection="1">
      <alignment horizontal="center" vertical="center" wrapText="1"/>
      <protection hidden="1"/>
    </xf>
    <xf numFmtId="0" fontId="35" fillId="0" borderId="48" xfId="0" applyFont="1" applyBorder="1" applyAlignment="1" applyProtection="1">
      <alignment horizontal="center" vertical="center" wrapText="1"/>
      <protection hidden="1"/>
    </xf>
    <xf numFmtId="165" fontId="37" fillId="13" borderId="30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33" xfId="0" applyBorder="1" applyProtection="1">
      <protection hidden="1"/>
    </xf>
    <xf numFmtId="7" fontId="0" fillId="0" borderId="34" xfId="0" applyNumberFormat="1" applyBorder="1" applyProtection="1">
      <protection hidden="1"/>
    </xf>
    <xf numFmtId="7" fontId="0" fillId="0" borderId="40" xfId="0" applyNumberFormat="1" applyBorder="1" applyProtection="1">
      <protection hidden="1"/>
    </xf>
    <xf numFmtId="0" fontId="0" fillId="0" borderId="42" xfId="0" applyBorder="1" applyProtection="1">
      <protection hidden="1"/>
    </xf>
    <xf numFmtId="7" fontId="43" fillId="0" borderId="13" xfId="0" applyNumberFormat="1" applyFont="1" applyBorder="1" applyProtection="1">
      <protection hidden="1"/>
    </xf>
    <xf numFmtId="0" fontId="0" fillId="0" borderId="35" xfId="0" applyBorder="1" applyProtection="1">
      <protection hidden="1"/>
    </xf>
    <xf numFmtId="8" fontId="0" fillId="0" borderId="16" xfId="0" applyNumberFormat="1" applyBorder="1" applyProtection="1">
      <protection hidden="1"/>
    </xf>
    <xf numFmtId="7" fontId="0" fillId="0" borderId="36" xfId="0" applyNumberFormat="1" applyBorder="1" applyProtection="1">
      <protection hidden="1"/>
    </xf>
    <xf numFmtId="7" fontId="0" fillId="0" borderId="49" xfId="0" applyNumberFormat="1" applyBorder="1" applyProtection="1">
      <protection hidden="1"/>
    </xf>
    <xf numFmtId="0" fontId="0" fillId="0" borderId="54" xfId="0" applyBorder="1" applyProtection="1">
      <protection hidden="1"/>
    </xf>
    <xf numFmtId="8" fontId="0" fillId="0" borderId="13" xfId="0" applyNumberFormat="1" applyBorder="1" applyProtection="1">
      <protection hidden="1"/>
    </xf>
    <xf numFmtId="0" fontId="0" fillId="0" borderId="37" xfId="0" applyBorder="1" applyProtection="1">
      <protection hidden="1"/>
    </xf>
    <xf numFmtId="8" fontId="0" fillId="0" borderId="17" xfId="0" applyNumberFormat="1" applyBorder="1" applyProtection="1">
      <protection hidden="1"/>
    </xf>
    <xf numFmtId="0" fontId="0" fillId="0" borderId="55" xfId="0" applyBorder="1" applyProtection="1">
      <protection hidden="1"/>
    </xf>
    <xf numFmtId="0" fontId="35" fillId="0" borderId="0" xfId="0" applyFont="1" applyProtection="1">
      <protection hidden="1"/>
    </xf>
    <xf numFmtId="0" fontId="0" fillId="0" borderId="38" xfId="0" applyBorder="1" applyProtection="1">
      <protection hidden="1"/>
    </xf>
    <xf numFmtId="8" fontId="0" fillId="0" borderId="18" xfId="0" applyNumberFormat="1" applyBorder="1" applyProtection="1">
      <protection hidden="1"/>
    </xf>
    <xf numFmtId="7" fontId="0" fillId="0" borderId="39" xfId="0" applyNumberFormat="1" applyBorder="1" applyProtection="1">
      <protection hidden="1"/>
    </xf>
    <xf numFmtId="7" fontId="0" fillId="0" borderId="50" xfId="0" applyNumberFormat="1" applyBorder="1" applyProtection="1">
      <protection hidden="1"/>
    </xf>
    <xf numFmtId="0" fontId="0" fillId="0" borderId="24" xfId="0" applyBorder="1" applyProtection="1">
      <protection hidden="1"/>
    </xf>
    <xf numFmtId="0" fontId="18" fillId="0" borderId="0" xfId="0" applyFont="1" applyProtection="1">
      <protection hidden="1"/>
    </xf>
    <xf numFmtId="8" fontId="4" fillId="0" borderId="19" xfId="0" applyNumberFormat="1" applyFont="1" applyBorder="1" applyProtection="1">
      <protection hidden="1"/>
    </xf>
    <xf numFmtId="0" fontId="10" fillId="8" borderId="20" xfId="4" applyFill="1" applyBorder="1" applyAlignment="1" applyProtection="1">
      <alignment horizontal="center"/>
      <protection hidden="1"/>
    </xf>
    <xf numFmtId="0" fontId="4" fillId="15" borderId="32" xfId="0" applyFont="1" applyFill="1" applyBorder="1" applyProtection="1">
      <protection hidden="1"/>
    </xf>
    <xf numFmtId="166" fontId="35" fillId="0" borderId="30" xfId="0" applyNumberFormat="1" applyFont="1" applyBorder="1" applyProtection="1">
      <protection hidden="1"/>
    </xf>
    <xf numFmtId="8" fontId="0" fillId="19" borderId="16" xfId="0" applyNumberFormat="1" applyFill="1" applyBorder="1" applyProtection="1">
      <protection locked="0"/>
    </xf>
    <xf numFmtId="7" fontId="0" fillId="19" borderId="16" xfId="0" applyNumberFormat="1" applyFill="1" applyBorder="1" applyProtection="1">
      <protection locked="0"/>
    </xf>
    <xf numFmtId="7" fontId="0" fillId="19" borderId="17" xfId="0" applyNumberFormat="1" applyFill="1" applyBorder="1" applyProtection="1">
      <protection locked="0"/>
    </xf>
    <xf numFmtId="8" fontId="0" fillId="19" borderId="18" xfId="0" applyNumberFormat="1" applyFill="1" applyBorder="1" applyProtection="1">
      <protection locked="0"/>
    </xf>
    <xf numFmtId="7" fontId="0" fillId="19" borderId="18" xfId="0" applyNumberFormat="1" applyFill="1" applyBorder="1" applyProtection="1">
      <protection locked="0"/>
    </xf>
    <xf numFmtId="0" fontId="35" fillId="19" borderId="18" xfId="0" applyFont="1" applyFill="1" applyBorder="1" applyAlignment="1" applyProtection="1">
      <alignment horizontal="center"/>
      <protection locked="0"/>
    </xf>
    <xf numFmtId="10" fontId="35" fillId="19" borderId="18" xfId="0" applyNumberFormat="1" applyFont="1" applyFill="1" applyBorder="1" applyAlignment="1" applyProtection="1">
      <alignment horizontal="center"/>
      <protection locked="0"/>
    </xf>
    <xf numFmtId="0" fontId="19" fillId="0" borderId="0" xfId="0" applyFont="1" applyAlignment="1" applyProtection="1">
      <alignment horizontal="center"/>
      <protection hidden="1"/>
    </xf>
    <xf numFmtId="0" fontId="17" fillId="2" borderId="0" xfId="0" quotePrefix="1" applyFont="1" applyFill="1" applyAlignment="1" applyProtection="1">
      <alignment horizontal="center"/>
      <protection locked="0"/>
    </xf>
    <xf numFmtId="0" fontId="17" fillId="2" borderId="0" xfId="0" applyFont="1" applyFill="1" applyAlignment="1" applyProtection="1">
      <alignment horizontal="center"/>
      <protection locked="0"/>
    </xf>
    <xf numFmtId="0" fontId="16" fillId="8" borderId="1" xfId="0" applyFont="1" applyFill="1" applyBorder="1" applyAlignment="1" applyProtection="1">
      <alignment horizontal="center"/>
      <protection hidden="1"/>
    </xf>
    <xf numFmtId="0" fontId="16" fillId="8" borderId="3" xfId="0" applyFont="1" applyFill="1" applyBorder="1" applyAlignment="1" applyProtection="1">
      <alignment horizontal="center"/>
      <protection hidden="1"/>
    </xf>
    <xf numFmtId="0" fontId="2" fillId="0" borderId="0" xfId="0" applyFont="1" applyAlignment="1" applyProtection="1">
      <alignment horizontal="center"/>
      <protection hidden="1"/>
    </xf>
    <xf numFmtId="0" fontId="28" fillId="0" borderId="5" xfId="4" applyFont="1" applyBorder="1" applyAlignment="1" applyProtection="1">
      <alignment horizontal="center" vertical="center"/>
      <protection hidden="1"/>
    </xf>
    <xf numFmtId="0" fontId="28" fillId="0" borderId="7" xfId="4" applyFont="1" applyBorder="1" applyAlignment="1" applyProtection="1">
      <alignment horizontal="center" vertical="center"/>
      <protection hidden="1"/>
    </xf>
    <xf numFmtId="0" fontId="4" fillId="0" borderId="9" xfId="0" applyFont="1" applyBorder="1" applyAlignment="1" applyProtection="1">
      <alignment horizontal="center"/>
      <protection hidden="1"/>
    </xf>
    <xf numFmtId="0" fontId="4" fillId="0" borderId="10" xfId="0" applyFont="1" applyBorder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14" fillId="0" borderId="4" xfId="0" applyFont="1" applyBorder="1" applyAlignment="1" applyProtection="1">
      <alignment horizontal="justify" vertical="center" wrapText="1"/>
      <protection hidden="1"/>
    </xf>
    <xf numFmtId="0" fontId="15" fillId="8" borderId="1" xfId="0" applyFont="1" applyFill="1" applyBorder="1" applyAlignment="1" applyProtection="1">
      <alignment horizontal="center"/>
      <protection hidden="1"/>
    </xf>
    <xf numFmtId="0" fontId="15" fillId="8" borderId="3" xfId="0" applyFont="1" applyFill="1" applyBorder="1" applyAlignment="1" applyProtection="1">
      <alignment horizontal="center"/>
      <protection hidden="1"/>
    </xf>
    <xf numFmtId="0" fontId="4" fillId="0" borderId="9" xfId="0" applyFont="1" applyFill="1" applyBorder="1" applyAlignment="1" applyProtection="1">
      <alignment horizontal="center"/>
      <protection hidden="1"/>
    </xf>
    <xf numFmtId="0" fontId="4" fillId="0" borderId="10" xfId="0" applyFont="1" applyFill="1" applyBorder="1" applyAlignment="1" applyProtection="1">
      <alignment horizontal="center"/>
      <protection hidden="1"/>
    </xf>
    <xf numFmtId="0" fontId="11" fillId="9" borderId="0" xfId="4" applyFont="1" applyFill="1" applyAlignment="1" applyProtection="1">
      <alignment horizontal="left"/>
      <protection hidden="1"/>
    </xf>
    <xf numFmtId="0" fontId="8" fillId="0" borderId="0" xfId="0" applyFont="1" applyFill="1" applyAlignment="1" applyProtection="1">
      <alignment horizontal="center"/>
      <protection hidden="1"/>
    </xf>
    <xf numFmtId="0" fontId="42" fillId="0" borderId="7" xfId="0" applyFont="1" applyBorder="1" applyAlignment="1" applyProtection="1">
      <alignment horizontal="justify" vertical="center" wrapText="1"/>
      <protection hidden="1"/>
    </xf>
    <xf numFmtId="0" fontId="42" fillId="0" borderId="0" xfId="0" applyFont="1" applyAlignment="1" applyProtection="1">
      <alignment horizontal="justify" vertical="center" wrapText="1"/>
      <protection hidden="1"/>
    </xf>
    <xf numFmtId="0" fontId="6" fillId="0" borderId="0" xfId="0" applyFont="1" applyAlignment="1" applyProtection="1">
      <alignment horizontal="center"/>
      <protection hidden="1"/>
    </xf>
    <xf numFmtId="0" fontId="9" fillId="5" borderId="0" xfId="0" applyFont="1" applyFill="1" applyAlignment="1" applyProtection="1">
      <alignment horizontal="center"/>
      <protection hidden="1"/>
    </xf>
    <xf numFmtId="0" fontId="0" fillId="0" borderId="8" xfId="0" applyBorder="1" applyAlignment="1" applyProtection="1">
      <alignment horizontal="center"/>
      <protection hidden="1"/>
    </xf>
    <xf numFmtId="0" fontId="3" fillId="0" borderId="0" xfId="0" applyFont="1" applyAlignment="1" applyProtection="1">
      <alignment horizontal="right"/>
      <protection hidden="1"/>
    </xf>
    <xf numFmtId="44" fontId="7" fillId="12" borderId="0" xfId="1" applyFont="1" applyFill="1" applyBorder="1" applyAlignment="1" applyProtection="1">
      <alignment horizontal="center"/>
      <protection hidden="1"/>
    </xf>
    <xf numFmtId="44" fontId="7" fillId="12" borderId="8" xfId="1" applyFont="1" applyFill="1" applyBorder="1" applyAlignment="1" applyProtection="1">
      <alignment horizontal="center"/>
      <protection hidden="1"/>
    </xf>
    <xf numFmtId="44" fontId="0" fillId="0" borderId="0" xfId="1" applyFont="1" applyBorder="1" applyAlignment="1" applyProtection="1">
      <alignment horizontal="center"/>
      <protection hidden="1"/>
    </xf>
    <xf numFmtId="44" fontId="0" fillId="0" borderId="8" xfId="1" applyFont="1" applyBorder="1" applyAlignment="1" applyProtection="1">
      <alignment horizontal="center"/>
      <protection hidden="1"/>
    </xf>
    <xf numFmtId="0" fontId="2" fillId="0" borderId="7" xfId="0" applyFont="1" applyFill="1" applyBorder="1" applyAlignment="1" applyProtection="1">
      <alignment horizontal="justify" vertical="justify" wrapText="1"/>
      <protection hidden="1"/>
    </xf>
    <xf numFmtId="44" fontId="2" fillId="2" borderId="0" xfId="1" applyFont="1" applyFill="1" applyBorder="1" applyAlignment="1" applyProtection="1">
      <alignment horizontal="center"/>
      <protection locked="0"/>
    </xf>
    <xf numFmtId="44" fontId="2" fillId="2" borderId="8" xfId="1" applyFont="1" applyFill="1" applyBorder="1" applyAlignment="1" applyProtection="1">
      <alignment horizontal="center"/>
      <protection locked="0"/>
    </xf>
    <xf numFmtId="0" fontId="0" fillId="12" borderId="7" xfId="0" applyFill="1" applyBorder="1" applyAlignment="1" applyProtection="1">
      <alignment horizontal="center"/>
      <protection hidden="1"/>
    </xf>
    <xf numFmtId="0" fontId="0" fillId="12" borderId="0" xfId="0" applyFill="1" applyBorder="1" applyAlignment="1" applyProtection="1">
      <alignment horizontal="center"/>
      <protection hidden="1"/>
    </xf>
    <xf numFmtId="0" fontId="0" fillId="12" borderId="8" xfId="0" applyFill="1" applyBorder="1" applyAlignment="1" applyProtection="1">
      <alignment horizontal="center"/>
      <protection hidden="1"/>
    </xf>
    <xf numFmtId="1" fontId="2" fillId="2" borderId="0" xfId="1" applyNumberFormat="1" applyFont="1" applyFill="1" applyBorder="1" applyAlignment="1" applyProtection="1">
      <alignment horizontal="center" vertical="center"/>
      <protection locked="0"/>
    </xf>
    <xf numFmtId="1" fontId="2" fillId="2" borderId="8" xfId="1" applyNumberFormat="1" applyFont="1" applyFill="1" applyBorder="1" applyAlignment="1" applyProtection="1">
      <alignment horizontal="center" vertical="center"/>
      <protection locked="0"/>
    </xf>
    <xf numFmtId="0" fontId="31" fillId="0" borderId="0" xfId="0" applyFont="1" applyAlignment="1" applyProtection="1">
      <alignment horizontal="center" vertical="center" wrapText="1"/>
      <protection hidden="1"/>
    </xf>
    <xf numFmtId="0" fontId="31" fillId="0" borderId="0" xfId="0" applyFont="1" applyAlignment="1" applyProtection="1">
      <alignment horizontal="center" vertical="center"/>
      <protection hidden="1"/>
    </xf>
    <xf numFmtId="0" fontId="15" fillId="12" borderId="5" xfId="0" applyFont="1" applyFill="1" applyBorder="1" applyAlignment="1" applyProtection="1">
      <alignment horizontal="center"/>
      <protection hidden="1"/>
    </xf>
    <xf numFmtId="0" fontId="15" fillId="12" borderId="4" xfId="0" applyFont="1" applyFill="1" applyBorder="1" applyAlignment="1" applyProtection="1">
      <alignment horizontal="center"/>
      <protection hidden="1"/>
    </xf>
    <xf numFmtId="0" fontId="15" fillId="12" borderId="6" xfId="0" applyFont="1" applyFill="1" applyBorder="1" applyAlignment="1" applyProtection="1">
      <alignment horizontal="center"/>
      <protection hidden="1"/>
    </xf>
    <xf numFmtId="0" fontId="0" fillId="0" borderId="13" xfId="0" applyBorder="1" applyAlignment="1" applyProtection="1">
      <alignment horizontal="center"/>
      <protection hidden="1"/>
    </xf>
    <xf numFmtId="0" fontId="23" fillId="4" borderId="5" xfId="0" applyFont="1" applyFill="1" applyBorder="1" applyAlignment="1" applyProtection="1">
      <alignment horizontal="center"/>
      <protection hidden="1"/>
    </xf>
    <xf numFmtId="0" fontId="23" fillId="4" borderId="4" xfId="0" applyFont="1" applyFill="1" applyBorder="1" applyAlignment="1" applyProtection="1">
      <alignment horizontal="center"/>
      <protection hidden="1"/>
    </xf>
    <xf numFmtId="0" fontId="23" fillId="4" borderId="6" xfId="0" applyFont="1" applyFill="1" applyBorder="1" applyAlignment="1" applyProtection="1">
      <alignment horizontal="center"/>
      <protection hidden="1"/>
    </xf>
    <xf numFmtId="0" fontId="24" fillId="0" borderId="7" xfId="0" applyFont="1" applyBorder="1" applyAlignment="1" applyProtection="1">
      <alignment horizontal="justify" vertical="justify" wrapText="1"/>
      <protection hidden="1"/>
    </xf>
    <xf numFmtId="44" fontId="30" fillId="12" borderId="0" xfId="1" applyFont="1" applyFill="1" applyBorder="1" applyAlignment="1" applyProtection="1">
      <alignment horizontal="center"/>
      <protection hidden="1"/>
    </xf>
    <xf numFmtId="44" fontId="30" fillId="12" borderId="8" xfId="1" applyFont="1" applyFill="1" applyBorder="1" applyAlignment="1" applyProtection="1">
      <alignment horizontal="center"/>
      <protection hidden="1"/>
    </xf>
    <xf numFmtId="0" fontId="2" fillId="10" borderId="0" xfId="0" applyFont="1" applyFill="1" applyBorder="1" applyAlignment="1" applyProtection="1">
      <alignment horizontal="left" vertical="justify" wrapText="1"/>
      <protection hidden="1"/>
    </xf>
    <xf numFmtId="0" fontId="26" fillId="0" borderId="7" xfId="0" applyFont="1" applyBorder="1" applyAlignment="1" applyProtection="1">
      <alignment horizontal="center" vertical="top"/>
      <protection hidden="1"/>
    </xf>
    <xf numFmtId="44" fontId="0" fillId="12" borderId="0" xfId="1" applyFont="1" applyFill="1" applyBorder="1" applyAlignment="1" applyProtection="1">
      <alignment horizontal="center"/>
      <protection hidden="1"/>
    </xf>
    <xf numFmtId="44" fontId="0" fillId="12" borderId="8" xfId="1" applyFont="1" applyFill="1" applyBorder="1" applyAlignment="1" applyProtection="1">
      <alignment horizontal="center"/>
      <protection hidden="1"/>
    </xf>
    <xf numFmtId="44" fontId="4" fillId="12" borderId="0" xfId="0" applyNumberFormat="1" applyFont="1" applyFill="1" applyBorder="1" applyAlignment="1" applyProtection="1">
      <alignment horizontal="center"/>
      <protection hidden="1"/>
    </xf>
    <xf numFmtId="44" fontId="4" fillId="12" borderId="8" xfId="0" applyNumberFormat="1" applyFont="1" applyFill="1" applyBorder="1" applyAlignment="1" applyProtection="1">
      <alignment horizontal="center"/>
      <protection hidden="1"/>
    </xf>
    <xf numFmtId="44" fontId="0" fillId="0" borderId="0" xfId="0" applyNumberFormat="1" applyBorder="1" applyAlignment="1" applyProtection="1">
      <alignment horizontal="center"/>
      <protection hidden="1"/>
    </xf>
    <xf numFmtId="44" fontId="0" fillId="0" borderId="8" xfId="0" applyNumberFormat="1" applyBorder="1" applyAlignment="1" applyProtection="1">
      <alignment horizontal="center"/>
      <protection hidden="1"/>
    </xf>
    <xf numFmtId="8" fontId="10" fillId="8" borderId="40" xfId="4" applyNumberFormat="1" applyFill="1" applyBorder="1" applyAlignment="1" applyProtection="1">
      <alignment horizontal="center"/>
      <protection hidden="1"/>
    </xf>
    <xf numFmtId="8" fontId="10" fillId="8" borderId="41" xfId="4" applyNumberFormat="1" applyFill="1" applyBorder="1" applyAlignment="1" applyProtection="1">
      <alignment horizontal="center"/>
      <protection hidden="1"/>
    </xf>
    <xf numFmtId="8" fontId="10" fillId="8" borderId="42" xfId="4" applyNumberFormat="1" applyFill="1" applyBorder="1" applyAlignment="1" applyProtection="1">
      <alignment horizontal="center"/>
      <protection hidden="1"/>
    </xf>
    <xf numFmtId="0" fontId="0" fillId="15" borderId="0" xfId="0" applyFill="1" applyAlignment="1" applyProtection="1">
      <alignment horizontal="center"/>
      <protection hidden="1"/>
    </xf>
    <xf numFmtId="0" fontId="0" fillId="15" borderId="4" xfId="0" applyFill="1" applyBorder="1" applyAlignment="1" applyProtection="1">
      <alignment horizontal="center"/>
      <protection hidden="1"/>
    </xf>
    <xf numFmtId="0" fontId="35" fillId="17" borderId="51" xfId="0" applyFont="1" applyFill="1" applyBorder="1" applyAlignment="1" applyProtection="1">
      <alignment horizontal="center" vertical="center"/>
      <protection hidden="1"/>
    </xf>
    <xf numFmtId="0" fontId="0" fillId="17" borderId="44" xfId="0" applyFill="1" applyBorder="1" applyAlignment="1" applyProtection="1">
      <alignment horizontal="center" vertical="center"/>
      <protection hidden="1"/>
    </xf>
    <xf numFmtId="0" fontId="0" fillId="17" borderId="28" xfId="0" applyFill="1" applyBorder="1" applyAlignment="1" applyProtection="1">
      <alignment horizontal="center" vertical="center"/>
      <protection hidden="1"/>
    </xf>
    <xf numFmtId="0" fontId="40" fillId="0" borderId="52" xfId="0" applyFont="1" applyBorder="1" applyAlignment="1" applyProtection="1">
      <alignment horizontal="center" vertical="center" wrapText="1"/>
      <protection hidden="1"/>
    </xf>
    <xf numFmtId="0" fontId="40" fillId="0" borderId="22" xfId="0" applyFont="1" applyBorder="1" applyAlignment="1" applyProtection="1">
      <alignment horizontal="center" vertical="center" wrapText="1"/>
      <protection hidden="1"/>
    </xf>
    <xf numFmtId="0" fontId="39" fillId="8" borderId="27" xfId="0" applyFont="1" applyFill="1" applyBorder="1" applyAlignment="1" applyProtection="1">
      <alignment horizontal="center"/>
      <protection hidden="1"/>
    </xf>
    <xf numFmtId="0" fontId="39" fillId="8" borderId="29" xfId="0" applyFont="1" applyFill="1" applyBorder="1" applyAlignment="1" applyProtection="1">
      <alignment horizontal="center"/>
      <protection hidden="1"/>
    </xf>
    <xf numFmtId="7" fontId="35" fillId="19" borderId="53" xfId="0" applyNumberFormat="1" applyFont="1" applyFill="1" applyBorder="1" applyAlignment="1" applyProtection="1">
      <alignment horizontal="center"/>
      <protection locked="0"/>
    </xf>
    <xf numFmtId="7" fontId="35" fillId="19" borderId="26" xfId="0" applyNumberFormat="1" applyFont="1" applyFill="1" applyBorder="1" applyAlignment="1" applyProtection="1">
      <alignment horizontal="center"/>
      <protection locked="0"/>
    </xf>
    <xf numFmtId="0" fontId="35" fillId="18" borderId="43" xfId="0" applyFont="1" applyFill="1" applyBorder="1" applyAlignment="1" applyProtection="1">
      <alignment horizontal="center" vertical="center"/>
      <protection hidden="1"/>
    </xf>
    <xf numFmtId="0" fontId="0" fillId="18" borderId="44" xfId="0" applyFill="1" applyBorder="1" applyAlignment="1" applyProtection="1">
      <alignment horizontal="center" vertical="center"/>
      <protection hidden="1"/>
    </xf>
    <xf numFmtId="0" fontId="0" fillId="18" borderId="28" xfId="0" applyFill="1" applyBorder="1" applyAlignment="1" applyProtection="1">
      <alignment horizontal="center" vertical="center"/>
      <protection hidden="1"/>
    </xf>
    <xf numFmtId="0" fontId="38" fillId="14" borderId="13" xfId="4" applyFont="1" applyFill="1" applyBorder="1" applyAlignment="1" applyProtection="1">
      <alignment horizontal="center" vertical="center" wrapText="1"/>
      <protection hidden="1"/>
    </xf>
    <xf numFmtId="0" fontId="38" fillId="14" borderId="32" xfId="4" applyFont="1" applyFill="1" applyBorder="1" applyAlignment="1" applyProtection="1">
      <alignment horizontal="center" vertical="center" wrapText="1"/>
      <protection hidden="1"/>
    </xf>
    <xf numFmtId="0" fontId="24" fillId="10" borderId="1" xfId="0" applyFont="1" applyFill="1" applyBorder="1" applyAlignment="1" applyProtection="1">
      <alignment horizontal="left" vertical="center" wrapText="1"/>
      <protection hidden="1"/>
    </xf>
    <xf numFmtId="0" fontId="24" fillId="10" borderId="2" xfId="0" applyFont="1" applyFill="1" applyBorder="1" applyAlignment="1" applyProtection="1">
      <alignment horizontal="left" vertical="center"/>
      <protection hidden="1"/>
    </xf>
    <xf numFmtId="0" fontId="24" fillId="10" borderId="3" xfId="0" applyFont="1" applyFill="1" applyBorder="1" applyAlignment="1" applyProtection="1">
      <alignment horizontal="left" vertical="center"/>
      <protection hidden="1"/>
    </xf>
    <xf numFmtId="0" fontId="40" fillId="0" borderId="21" xfId="0" applyFont="1" applyBorder="1" applyAlignment="1" applyProtection="1">
      <alignment horizontal="center" vertical="center" wrapText="1"/>
      <protection hidden="1"/>
    </xf>
    <xf numFmtId="7" fontId="35" fillId="19" borderId="23" xfId="0" applyNumberFormat="1" applyFont="1" applyFill="1" applyBorder="1" applyAlignment="1" applyProtection="1">
      <alignment horizontal="center"/>
      <protection locked="0"/>
    </xf>
    <xf numFmtId="7" fontId="35" fillId="19" borderId="24" xfId="0" applyNumberFormat="1" applyFont="1" applyFill="1" applyBorder="1" applyAlignment="1" applyProtection="1">
      <alignment horizontal="center"/>
      <protection locked="0"/>
    </xf>
    <xf numFmtId="0" fontId="39" fillId="8" borderId="28" xfId="0" applyFont="1" applyFill="1" applyBorder="1" applyAlignment="1" applyProtection="1">
      <alignment horizontal="center"/>
      <protection hidden="1"/>
    </xf>
    <xf numFmtId="0" fontId="39" fillId="8" borderId="46" xfId="0" applyFont="1" applyFill="1" applyBorder="1" applyAlignment="1" applyProtection="1">
      <alignment horizontal="center"/>
      <protection hidden="1"/>
    </xf>
    <xf numFmtId="0" fontId="39" fillId="8" borderId="47" xfId="0" applyFont="1" applyFill="1" applyBorder="1" applyAlignment="1" applyProtection="1">
      <alignment horizontal="center"/>
      <protection hidden="1"/>
    </xf>
    <xf numFmtId="0" fontId="44" fillId="17" borderId="43" xfId="0" applyFont="1" applyFill="1" applyBorder="1" applyAlignment="1" applyProtection="1">
      <alignment horizontal="center" vertical="center"/>
      <protection hidden="1"/>
    </xf>
    <xf numFmtId="0" fontId="45" fillId="17" borderId="44" xfId="0" applyFont="1" applyFill="1" applyBorder="1" applyAlignment="1" applyProtection="1">
      <alignment horizontal="center" vertical="center"/>
      <protection hidden="1"/>
    </xf>
    <xf numFmtId="0" fontId="45" fillId="17" borderId="28" xfId="0" applyFont="1" applyFill="1" applyBorder="1" applyAlignment="1" applyProtection="1">
      <alignment horizontal="center" vertical="center"/>
      <protection hidden="1"/>
    </xf>
    <xf numFmtId="0" fontId="35" fillId="17" borderId="43" xfId="0" applyFont="1" applyFill="1" applyBorder="1" applyAlignment="1" applyProtection="1">
      <alignment horizontal="center" vertical="center"/>
      <protection hidden="1"/>
    </xf>
    <xf numFmtId="0" fontId="0" fillId="17" borderId="45" xfId="0" applyFill="1" applyBorder="1" applyAlignment="1" applyProtection="1">
      <alignment horizontal="center" vertical="center"/>
      <protection hidden="1"/>
    </xf>
    <xf numFmtId="7" fontId="35" fillId="16" borderId="25" xfId="0" applyNumberFormat="1" applyFont="1" applyFill="1" applyBorder="1" applyAlignment="1" applyProtection="1">
      <alignment horizontal="center"/>
      <protection hidden="1"/>
    </xf>
    <xf numFmtId="7" fontId="35" fillId="16" borderId="26" xfId="0" applyNumberFormat="1" applyFont="1" applyFill="1" applyBorder="1" applyAlignment="1" applyProtection="1">
      <alignment horizontal="center"/>
      <protection hidden="1"/>
    </xf>
  </cellXfs>
  <cellStyles count="5">
    <cellStyle name="Lien hypertexte" xfId="4" builtinId="8"/>
    <cellStyle name="Milliers" xfId="3" builtinId="3"/>
    <cellStyle name="Monétaire" xfId="1" builtinId="4"/>
    <cellStyle name="Normal" xfId="0" builtinId="0"/>
    <cellStyle name="Pourcentage" xfId="2" builtinId="5"/>
  </cellStyles>
  <dxfs count="29">
    <dxf>
      <font>
        <b/>
        <i val="0"/>
        <color rgb="FF00B050"/>
      </font>
      <fill>
        <patternFill>
          <bgColor theme="4" tint="0.59996337778862885"/>
        </patternFill>
      </fill>
    </dxf>
    <dxf>
      <font>
        <b/>
        <i/>
        <color auto="1"/>
      </font>
      <fill>
        <patternFill>
          <bgColor theme="1"/>
        </patternFill>
      </fill>
    </dxf>
    <dxf>
      <font>
        <b/>
        <i/>
        <color auto="1"/>
      </font>
      <fill>
        <patternFill>
          <bgColor theme="1"/>
        </patternFill>
      </fill>
    </dxf>
    <dxf>
      <font>
        <b/>
        <i/>
        <color theme="1"/>
      </font>
      <fill>
        <patternFill>
          <bgColor theme="1"/>
        </patternFill>
      </fill>
    </dxf>
    <dxf>
      <font>
        <b/>
        <i/>
        <color theme="1"/>
      </font>
      <fill>
        <patternFill>
          <bgColor theme="1"/>
        </patternFill>
      </fill>
    </dxf>
    <dxf>
      <font>
        <b/>
        <i/>
        <color auto="1"/>
      </font>
      <fill>
        <patternFill>
          <bgColor theme="1"/>
        </patternFill>
      </fill>
    </dxf>
    <dxf>
      <font>
        <b/>
        <i/>
        <color theme="0"/>
      </font>
      <fill>
        <patternFill>
          <bgColor theme="0"/>
        </patternFill>
      </fill>
      <border>
        <left style="thin">
          <color auto="1"/>
        </left>
        <vertical/>
        <horizontal/>
      </border>
    </dxf>
    <dxf>
      <font>
        <b/>
        <i/>
        <color rgb="FFFF0000"/>
      </font>
    </dxf>
    <dxf>
      <font>
        <b/>
        <i/>
        <color rgb="FFFF0000"/>
      </font>
      <fill>
        <patternFill>
          <bgColor rgb="FFFFC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/>
        <color rgb="FFFF0000"/>
      </font>
    </dxf>
    <dxf>
      <font>
        <b/>
        <i/>
      </font>
      <fill>
        <patternFill>
          <bgColor rgb="FFFF0000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/>
        <color auto="1"/>
      </font>
      <fill>
        <patternFill>
          <bgColor rgb="FFFF000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</dxfs>
  <tableStyles count="0" defaultTableStyle="TableStyleMedium9" defaultPivotStyle="PivotStyleLight16"/>
  <colors>
    <mruColors>
      <color rgb="FFFFFF99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DEGRESSIF!A15"/><Relationship Id="rId1" Type="http://schemas.openxmlformats.org/officeDocument/2006/relationships/hyperlink" Target="#DEGRESSIF!A340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CONSTANT!A15"/><Relationship Id="rId1" Type="http://schemas.openxmlformats.org/officeDocument/2006/relationships/hyperlink" Target="#CONSTANT!A340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14</xdr:row>
      <xdr:rowOff>47625</xdr:rowOff>
    </xdr:from>
    <xdr:to>
      <xdr:col>0</xdr:col>
      <xdr:colOff>247650</xdr:colOff>
      <xdr:row>14</xdr:row>
      <xdr:rowOff>180975</xdr:rowOff>
    </xdr:to>
    <xdr:sp macro="" textlink="">
      <xdr:nvSpPr>
        <xdr:cNvPr id="2" name="Flèche vers le bas 1">
          <a:hlinkClick xmlns:r="http://schemas.openxmlformats.org/officeDocument/2006/relationships" r:id="rId1"/>
        </xdr:cNvPr>
        <xdr:cNvSpPr/>
      </xdr:nvSpPr>
      <xdr:spPr>
        <a:xfrm>
          <a:off x="95250" y="3133725"/>
          <a:ext cx="152400" cy="133350"/>
        </a:xfrm>
        <a:prstGeom prst="down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95250</xdr:colOff>
      <xdr:row>339</xdr:row>
      <xdr:rowOff>0</xdr:rowOff>
    </xdr:from>
    <xdr:to>
      <xdr:col>0</xdr:col>
      <xdr:colOff>228599</xdr:colOff>
      <xdr:row>339</xdr:row>
      <xdr:rowOff>142875</xdr:rowOff>
    </xdr:to>
    <xdr:sp macro="" textlink="">
      <xdr:nvSpPr>
        <xdr:cNvPr id="3" name="Flèche vers le bas 2">
          <a:hlinkClick xmlns:r="http://schemas.openxmlformats.org/officeDocument/2006/relationships" r:id="rId2"/>
        </xdr:cNvPr>
        <xdr:cNvSpPr/>
      </xdr:nvSpPr>
      <xdr:spPr>
        <a:xfrm flipV="1">
          <a:off x="95250" y="64998600"/>
          <a:ext cx="133349" cy="142875"/>
        </a:xfrm>
        <a:prstGeom prst="down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95251</xdr:colOff>
      <xdr:row>14</xdr:row>
      <xdr:rowOff>47625</xdr:rowOff>
    </xdr:from>
    <xdr:to>
      <xdr:col>0</xdr:col>
      <xdr:colOff>247651</xdr:colOff>
      <xdr:row>14</xdr:row>
      <xdr:rowOff>180975</xdr:rowOff>
    </xdr:to>
    <xdr:sp macro="" textlink="">
      <xdr:nvSpPr>
        <xdr:cNvPr id="2" name="Flèche vers le bas 1">
          <a:hlinkClick xmlns:r="http://schemas.openxmlformats.org/officeDocument/2006/relationships" r:id="rId1"/>
        </xdr:cNvPr>
        <xdr:cNvSpPr/>
      </xdr:nvSpPr>
      <xdr:spPr>
        <a:xfrm>
          <a:off x="95251" y="2714625"/>
          <a:ext cx="152400" cy="133350"/>
        </a:xfrm>
        <a:prstGeom prst="down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95250</xdr:colOff>
      <xdr:row>339</xdr:row>
      <xdr:rowOff>0</xdr:rowOff>
    </xdr:from>
    <xdr:to>
      <xdr:col>0</xdr:col>
      <xdr:colOff>228599</xdr:colOff>
      <xdr:row>339</xdr:row>
      <xdr:rowOff>142875</xdr:rowOff>
    </xdr:to>
    <xdr:sp macro="" textlink="">
      <xdr:nvSpPr>
        <xdr:cNvPr id="3" name="Flèche vers le bas 2">
          <a:hlinkClick xmlns:r="http://schemas.openxmlformats.org/officeDocument/2006/relationships" r:id="rId2"/>
        </xdr:cNvPr>
        <xdr:cNvSpPr/>
      </xdr:nvSpPr>
      <xdr:spPr>
        <a:xfrm flipV="1">
          <a:off x="95250" y="64579500"/>
          <a:ext cx="133349" cy="142875"/>
        </a:xfrm>
        <a:prstGeom prst="down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114299</xdr:colOff>
      <xdr:row>0</xdr:row>
      <xdr:rowOff>66676</xdr:rowOff>
    </xdr:from>
    <xdr:to>
      <xdr:col>2</xdr:col>
      <xdr:colOff>390524</xdr:colOff>
      <xdr:row>1</xdr:row>
      <xdr:rowOff>57151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14299" y="66676"/>
          <a:ext cx="1457325" cy="32385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Retour</a:t>
          </a:r>
          <a:r>
            <a:rPr lang="fr-FR" sz="1200" b="1" baseline="0"/>
            <a:t> Sommaire</a:t>
          </a:r>
          <a:endParaRPr lang="fr-FR" sz="12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695325</xdr:colOff>
      <xdr:row>0</xdr:row>
      <xdr:rowOff>57150</xdr:rowOff>
    </xdr:from>
    <xdr:to>
      <xdr:col>29</xdr:col>
      <xdr:colOff>742950</xdr:colOff>
      <xdr:row>0</xdr:row>
      <xdr:rowOff>647700</xdr:rowOff>
    </xdr:to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17240250" y="57150"/>
          <a:ext cx="1733550" cy="59055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Retour Sommaire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89"/>
  <sheetViews>
    <sheetView showGridLines="0" showRowColHeaders="0" tabSelected="1" workbookViewId="0">
      <selection sqref="A1:G1"/>
    </sheetView>
  </sheetViews>
  <sheetFormatPr baseColWidth="10" defaultColWidth="0" defaultRowHeight="15" zeroHeight="1"/>
  <cols>
    <col min="1" max="1" width="11.375" style="1" customWidth="1"/>
    <col min="2" max="2" width="16.375" style="1" bestFit="1" customWidth="1"/>
    <col min="3" max="3" width="15.75" style="1" customWidth="1"/>
    <col min="4" max="4" width="13" style="1" customWidth="1"/>
    <col min="5" max="5" width="13.625" style="1" customWidth="1"/>
    <col min="6" max="6" width="14.75" style="1" customWidth="1"/>
    <col min="7" max="7" width="16.375" style="1" customWidth="1"/>
    <col min="8" max="8" width="11.375" style="1" hidden="1" customWidth="1"/>
    <col min="9" max="9" width="27" style="1" hidden="1" customWidth="1"/>
    <col min="10" max="10" width="12.125" style="1" hidden="1" customWidth="1"/>
    <col min="11" max="16384" width="11.375" style="1" hidden="1"/>
  </cols>
  <sheetData>
    <row r="1" spans="1:13">
      <c r="A1" s="165" t="str">
        <f>IF(A2&lt;&gt;"","Merci de corriger les données en anomalie !",IF(OR(C4="",C7="",C8="",F3="",AND(F3&lt;&gt;"sans",OR(F8="0 Eur",F8="0 %",B9="",B9="*",))),"Merci de compléter les données...",""))</f>
        <v>Merci de compléter les données...</v>
      </c>
      <c r="B1" s="165"/>
      <c r="C1" s="165"/>
      <c r="D1" s="165"/>
      <c r="E1" s="165"/>
      <c r="F1" s="165"/>
      <c r="G1" s="165"/>
    </row>
    <row r="2" spans="1:13" ht="15.75" thickBot="1">
      <c r="A2" s="165" t="str">
        <f t="shared" ref="A2" si="0">IF(AND(C6&gt;24,C7&gt;300),"/!\ Merci de renseigner une durée inférieure. Maxi : 24 mois de franchise et 300 mois d'amortissement. /!\",IF(OR(C6&gt;24,C7&gt;300),IF(C6&gt;24,"/!\ Merci de renseigner une durée inférieure. Maxi : 24 mois de franchise. /!\",IF(C7&gt;300,"/!\ Merci de renseigner une durée inférieure. Maxi : 300 mois d'amortissement. /!\","")),IF(AND(C7&gt;84,F10="Conso"),"Durée maximale d'amortissement de 84 mois en crédit à la consommation; idéalement 60 mois maxi.","")))</f>
        <v/>
      </c>
      <c r="B2" s="165"/>
      <c r="C2" s="165"/>
      <c r="D2" s="165"/>
      <c r="E2" s="165"/>
      <c r="F2" s="165"/>
      <c r="G2" s="165"/>
    </row>
    <row r="3" spans="1:13" ht="15.75" thickBot="1">
      <c r="A3" s="170"/>
      <c r="B3" s="163" t="s">
        <v>30</v>
      </c>
      <c r="C3" s="164"/>
      <c r="D3" s="166" t="s">
        <v>5</v>
      </c>
      <c r="E3" s="63" t="s">
        <v>40</v>
      </c>
      <c r="F3" s="10"/>
      <c r="G3" s="170"/>
      <c r="I3" s="1" t="s">
        <v>12</v>
      </c>
      <c r="J3" s="28">
        <f>IF(OR(F3="sans",F3=""),0,(IF(F5="oui",J6,0)+IF(F6="oui",J7,0)+IF(F7="oui",J8,0))*F3)</f>
        <v>0</v>
      </c>
      <c r="M3" s="1" t="s">
        <v>36</v>
      </c>
    </row>
    <row r="4" spans="1:13">
      <c r="A4" s="170"/>
      <c r="B4" s="49" t="s">
        <v>41</v>
      </c>
      <c r="C4" s="50"/>
      <c r="D4" s="167"/>
      <c r="E4" s="3" t="s">
        <v>35</v>
      </c>
      <c r="F4" s="4" t="s">
        <v>34</v>
      </c>
      <c r="G4" s="170"/>
      <c r="I4" s="1" t="s">
        <v>33</v>
      </c>
      <c r="J4" s="61">
        <f>J3*C4/10000*12/100000</f>
        <v>0</v>
      </c>
      <c r="M4" s="1" t="s">
        <v>37</v>
      </c>
    </row>
    <row r="5" spans="1:13">
      <c r="A5" s="170"/>
      <c r="B5" s="49" t="s">
        <v>42</v>
      </c>
      <c r="C5" s="64" t="str">
        <f>IF(OR(C6="",C7="",A2&lt;&gt;""),"",SUM(C6+C7))</f>
        <v/>
      </c>
      <c r="D5" s="5" t="s">
        <v>6</v>
      </c>
      <c r="E5" s="62" t="str">
        <f>IF($B$9=$M$3,J6&amp;" Eur",IF($B$9=$M$4,K6*100&amp;" %","NC"))</f>
        <v>NC</v>
      </c>
      <c r="F5" s="11"/>
      <c r="G5" s="170"/>
    </row>
    <row r="6" spans="1:13">
      <c r="A6" s="170"/>
      <c r="B6" s="51" t="s">
        <v>2</v>
      </c>
      <c r="C6" s="52"/>
      <c r="D6" s="5" t="s">
        <v>7</v>
      </c>
      <c r="E6" s="62" t="str">
        <f>IF($B$9=$M$3,J7&amp;" Eur",IF($B$9=$M$4,K7*100&amp;" %","NC"))</f>
        <v>NC</v>
      </c>
      <c r="F6" s="11"/>
      <c r="G6" s="170"/>
      <c r="I6" s="5" t="s">
        <v>6</v>
      </c>
      <c r="J6" s="6">
        <v>2</v>
      </c>
      <c r="K6" s="61">
        <f>J6*$C$4/10000*12/100000</f>
        <v>0</v>
      </c>
    </row>
    <row r="7" spans="1:13">
      <c r="A7" s="170"/>
      <c r="B7" s="51" t="s">
        <v>3</v>
      </c>
      <c r="C7" s="52"/>
      <c r="D7" s="5" t="s">
        <v>8</v>
      </c>
      <c r="E7" s="62" t="str">
        <f>IF($B$9=$M$3,J8&amp;" Eur",IF($B$9=$M$4,K8*100&amp;" %","NC"))</f>
        <v>NC</v>
      </c>
      <c r="F7" s="11"/>
      <c r="G7" s="170"/>
      <c r="I7" s="5" t="s">
        <v>7</v>
      </c>
      <c r="J7" s="6">
        <v>1.5</v>
      </c>
      <c r="K7" s="61">
        <f t="shared" ref="K7:K8" si="1">J7*$C$4/10000*12/100000</f>
        <v>0</v>
      </c>
    </row>
    <row r="8" spans="1:13" ht="15.75" thickBot="1">
      <c r="A8" s="170"/>
      <c r="B8" s="109" t="s">
        <v>4</v>
      </c>
      <c r="C8" s="53"/>
      <c r="D8" s="168" t="str">
        <f>IF($B$9=$M$3,I3,IF($B$9=$M$4,I4,""))</f>
        <v/>
      </c>
      <c r="E8" s="169"/>
      <c r="F8" s="60" t="str">
        <f>IF($B$9=$M$3,J3&amp;" Eur",IF($B$9=$M$4,J4*1000&amp;" %",""))</f>
        <v/>
      </c>
      <c r="G8" s="170"/>
      <c r="I8" s="5" t="s">
        <v>8</v>
      </c>
      <c r="J8" s="6">
        <v>2.5</v>
      </c>
      <c r="K8" s="61">
        <f t="shared" si="1"/>
        <v>0</v>
      </c>
    </row>
    <row r="9" spans="1:13">
      <c r="A9" s="170"/>
      <c r="B9" s="161" t="s">
        <v>81</v>
      </c>
      <c r="C9" s="162"/>
      <c r="D9" s="162"/>
      <c r="E9" s="162"/>
      <c r="F9" s="162"/>
      <c r="G9" s="170"/>
    </row>
    <row r="10" spans="1:13">
      <c r="A10" s="170"/>
      <c r="B10" s="7" t="str">
        <f>IF(A1&lt;&gt;"","","Remboursement :")</f>
        <v/>
      </c>
      <c r="C10" s="8" t="str">
        <f>IF(OR(F10="",A1&lt;&gt;""),"","Constant")</f>
        <v/>
      </c>
      <c r="D10" s="8" t="str">
        <f>IF(OR(F10="",A1&lt;&gt;""),"","Dégressif")</f>
        <v/>
      </c>
      <c r="E10" s="65" t="str">
        <f>IF(B10&lt;&gt;"","Conso / Immo ?","")</f>
        <v/>
      </c>
      <c r="F10" s="66"/>
      <c r="G10" s="170"/>
    </row>
    <row r="11" spans="1:13">
      <c r="A11" s="160" t="str">
        <f>IF(F10="","","(avec impact de Rbst Anticipé)")</f>
        <v/>
      </c>
      <c r="B11" s="160"/>
      <c r="C11" s="160"/>
      <c r="D11" s="160"/>
      <c r="E11" s="160"/>
      <c r="F11" s="160"/>
      <c r="G11" s="160"/>
    </row>
    <row r="12" spans="1:13" hidden="1">
      <c r="D12" s="9"/>
    </row>
    <row r="13" spans="1:13" hidden="1">
      <c r="D13" s="9"/>
    </row>
    <row r="14" spans="1:13" hidden="1">
      <c r="D14" s="9"/>
    </row>
    <row r="15" spans="1:13" hidden="1">
      <c r="D15" s="9"/>
    </row>
    <row r="16" spans="1:13" hidden="1">
      <c r="D16" s="9"/>
    </row>
    <row r="17" spans="4:4" hidden="1">
      <c r="D17" s="9"/>
    </row>
    <row r="18" spans="4:4" hidden="1">
      <c r="D18" s="9"/>
    </row>
    <row r="19" spans="4:4" hidden="1">
      <c r="D19" s="9"/>
    </row>
    <row r="20" spans="4:4" hidden="1">
      <c r="D20" s="9"/>
    </row>
    <row r="21" spans="4:4" hidden="1">
      <c r="D21" s="9"/>
    </row>
    <row r="22" spans="4:4" hidden="1">
      <c r="D22" s="9"/>
    </row>
    <row r="23" spans="4:4" hidden="1">
      <c r="D23" s="9"/>
    </row>
    <row r="24" spans="4:4" hidden="1">
      <c r="D24" s="9"/>
    </row>
    <row r="25" spans="4:4" hidden="1">
      <c r="D25" s="9"/>
    </row>
    <row r="26" spans="4:4" hidden="1">
      <c r="D26" s="9"/>
    </row>
    <row r="27" spans="4:4" hidden="1">
      <c r="D27" s="9"/>
    </row>
    <row r="28" spans="4:4" hidden="1">
      <c r="D28" s="9"/>
    </row>
    <row r="29" spans="4:4" hidden="1">
      <c r="D29" s="9"/>
    </row>
    <row r="30" spans="4:4" hidden="1">
      <c r="D30" s="9"/>
    </row>
    <row r="31" spans="4:4" hidden="1">
      <c r="D31" s="9"/>
    </row>
    <row r="32" spans="4:4" hidden="1">
      <c r="D32" s="9"/>
    </row>
    <row r="33" spans="4:4" hidden="1">
      <c r="D33" s="9"/>
    </row>
    <row r="34" spans="4:4" hidden="1">
      <c r="D34" s="9"/>
    </row>
    <row r="35" spans="4:4" hidden="1">
      <c r="D35" s="9"/>
    </row>
    <row r="36" spans="4:4" hidden="1">
      <c r="D36" s="9"/>
    </row>
    <row r="37" spans="4:4" hidden="1">
      <c r="D37" s="9"/>
    </row>
    <row r="38" spans="4:4" hidden="1">
      <c r="D38" s="9"/>
    </row>
    <row r="39" spans="4:4" hidden="1">
      <c r="D39" s="9"/>
    </row>
    <row r="40" spans="4:4" hidden="1">
      <c r="D40" s="9"/>
    </row>
    <row r="41" spans="4:4" hidden="1">
      <c r="D41" s="9"/>
    </row>
    <row r="42" spans="4:4" hidden="1">
      <c r="D42" s="9"/>
    </row>
    <row r="43" spans="4:4" hidden="1">
      <c r="D43" s="9"/>
    </row>
    <row r="44" spans="4:4" hidden="1">
      <c r="D44" s="9"/>
    </row>
    <row r="45" spans="4:4" hidden="1">
      <c r="D45" s="9"/>
    </row>
    <row r="46" spans="4:4" hidden="1">
      <c r="D46" s="9"/>
    </row>
    <row r="47" spans="4:4" hidden="1">
      <c r="D47" s="9"/>
    </row>
    <row r="48" spans="4:4" hidden="1">
      <c r="D48" s="9"/>
    </row>
    <row r="49" spans="4:4" hidden="1">
      <c r="D49" s="9"/>
    </row>
    <row r="50" spans="4:4" hidden="1">
      <c r="D50" s="9"/>
    </row>
    <row r="51" spans="4:4" hidden="1">
      <c r="D51" s="9"/>
    </row>
    <row r="52" spans="4:4" hidden="1">
      <c r="D52" s="9"/>
    </row>
    <row r="53" spans="4:4" hidden="1">
      <c r="D53" s="9"/>
    </row>
    <row r="54" spans="4:4" hidden="1">
      <c r="D54" s="9"/>
    </row>
    <row r="55" spans="4:4" hidden="1">
      <c r="D55" s="9"/>
    </row>
    <row r="56" spans="4:4" hidden="1">
      <c r="D56" s="9"/>
    </row>
    <row r="57" spans="4:4" hidden="1">
      <c r="D57" s="9"/>
    </row>
    <row r="58" spans="4:4" hidden="1">
      <c r="D58" s="9"/>
    </row>
    <row r="59" spans="4:4" hidden="1">
      <c r="D59" s="9"/>
    </row>
    <row r="60" spans="4:4" hidden="1">
      <c r="D60" s="9"/>
    </row>
    <row r="61" spans="4:4" hidden="1">
      <c r="D61" s="9"/>
    </row>
    <row r="62" spans="4:4" hidden="1">
      <c r="D62" s="9"/>
    </row>
    <row r="63" spans="4:4" hidden="1">
      <c r="D63" s="9"/>
    </row>
    <row r="64" spans="4:4" hidden="1">
      <c r="D64" s="9"/>
    </row>
    <row r="65" spans="4:4" hidden="1">
      <c r="D65" s="9"/>
    </row>
    <row r="66" spans="4:4" hidden="1">
      <c r="D66" s="9"/>
    </row>
    <row r="67" spans="4:4" hidden="1">
      <c r="D67" s="9"/>
    </row>
    <row r="68" spans="4:4" hidden="1">
      <c r="D68" s="9"/>
    </row>
    <row r="69" spans="4:4" hidden="1">
      <c r="D69" s="9"/>
    </row>
    <row r="70" spans="4:4" hidden="1">
      <c r="D70" s="9"/>
    </row>
    <row r="71" spans="4:4" hidden="1">
      <c r="D71" s="9"/>
    </row>
    <row r="72" spans="4:4" hidden="1">
      <c r="D72" s="9"/>
    </row>
    <row r="73" spans="4:4" hidden="1">
      <c r="D73" s="9"/>
    </row>
    <row r="74" spans="4:4" hidden="1">
      <c r="D74" s="9"/>
    </row>
    <row r="75" spans="4:4" hidden="1">
      <c r="D75" s="9"/>
    </row>
    <row r="76" spans="4:4" hidden="1">
      <c r="D76" s="9"/>
    </row>
    <row r="77" spans="4:4" hidden="1">
      <c r="D77" s="9"/>
    </row>
    <row r="78" spans="4:4" hidden="1">
      <c r="D78" s="9"/>
    </row>
    <row r="79" spans="4:4" hidden="1">
      <c r="D79" s="9"/>
    </row>
    <row r="80" spans="4:4" hidden="1">
      <c r="D80" s="9"/>
    </row>
    <row r="81" spans="4:4" hidden="1">
      <c r="D81" s="9"/>
    </row>
    <row r="82" spans="4:4" hidden="1">
      <c r="D82" s="9"/>
    </row>
    <row r="83" spans="4:4" hidden="1">
      <c r="D83" s="9"/>
    </row>
    <row r="84" spans="4:4" hidden="1">
      <c r="D84" s="9"/>
    </row>
    <row r="85" spans="4:4" hidden="1">
      <c r="D85" s="9"/>
    </row>
    <row r="86" spans="4:4" hidden="1">
      <c r="D86" s="9"/>
    </row>
    <row r="87" spans="4:4" hidden="1">
      <c r="D87" s="9"/>
    </row>
    <row r="88" spans="4:4" hidden="1">
      <c r="D88" s="9"/>
    </row>
    <row r="89" spans="4:4" hidden="1">
      <c r="D89" s="9"/>
    </row>
    <row r="90" spans="4:4" hidden="1">
      <c r="D90" s="9"/>
    </row>
    <row r="91" spans="4:4" hidden="1">
      <c r="D91" s="9"/>
    </row>
    <row r="92" spans="4:4" hidden="1">
      <c r="D92" s="9"/>
    </row>
    <row r="93" spans="4:4" hidden="1">
      <c r="D93" s="9"/>
    </row>
    <row r="94" spans="4:4" hidden="1">
      <c r="D94" s="9"/>
    </row>
    <row r="95" spans="4:4" hidden="1">
      <c r="D95" s="9"/>
    </row>
    <row r="96" spans="4:4" hidden="1">
      <c r="D96" s="9"/>
    </row>
    <row r="97" spans="4:4" hidden="1">
      <c r="D97" s="9"/>
    </row>
    <row r="98" spans="4:4" hidden="1">
      <c r="D98" s="9"/>
    </row>
    <row r="99" spans="4:4" hidden="1">
      <c r="D99" s="9"/>
    </row>
    <row r="100" spans="4:4" hidden="1">
      <c r="D100" s="9"/>
    </row>
    <row r="101" spans="4:4" hidden="1">
      <c r="D101" s="9"/>
    </row>
    <row r="102" spans="4:4" hidden="1">
      <c r="D102" s="9"/>
    </row>
    <row r="103" spans="4:4" hidden="1">
      <c r="D103" s="9"/>
    </row>
    <row r="104" spans="4:4" hidden="1">
      <c r="D104" s="9"/>
    </row>
    <row r="105" spans="4:4" hidden="1">
      <c r="D105" s="9"/>
    </row>
    <row r="106" spans="4:4" hidden="1">
      <c r="D106" s="9"/>
    </row>
    <row r="107" spans="4:4" hidden="1">
      <c r="D107" s="9"/>
    </row>
    <row r="108" spans="4:4" hidden="1">
      <c r="D108" s="9"/>
    </row>
    <row r="109" spans="4:4" hidden="1">
      <c r="D109" s="9"/>
    </row>
    <row r="110" spans="4:4" hidden="1">
      <c r="D110" s="9"/>
    </row>
    <row r="111" spans="4:4" hidden="1">
      <c r="D111" s="9"/>
    </row>
    <row r="112" spans="4:4" hidden="1">
      <c r="D112" s="9"/>
    </row>
    <row r="113" spans="4:4" hidden="1">
      <c r="D113" s="9"/>
    </row>
    <row r="114" spans="4:4" hidden="1">
      <c r="D114" s="9"/>
    </row>
    <row r="115" spans="4:4" hidden="1">
      <c r="D115" s="9"/>
    </row>
    <row r="116" spans="4:4" hidden="1">
      <c r="D116" s="9"/>
    </row>
    <row r="117" spans="4:4" hidden="1">
      <c r="D117" s="9"/>
    </row>
    <row r="118" spans="4:4" hidden="1">
      <c r="D118" s="9"/>
    </row>
    <row r="119" spans="4:4" hidden="1">
      <c r="D119" s="9"/>
    </row>
    <row r="120" spans="4:4" hidden="1">
      <c r="D120" s="9"/>
    </row>
    <row r="121" spans="4:4" hidden="1">
      <c r="D121" s="9"/>
    </row>
    <row r="122" spans="4:4" hidden="1">
      <c r="D122" s="9"/>
    </row>
    <row r="123" spans="4:4" hidden="1">
      <c r="D123" s="9"/>
    </row>
    <row r="124" spans="4:4" hidden="1">
      <c r="D124" s="9"/>
    </row>
    <row r="125" spans="4:4" hidden="1">
      <c r="D125" s="9"/>
    </row>
    <row r="126" spans="4:4" hidden="1">
      <c r="D126" s="9"/>
    </row>
    <row r="127" spans="4:4" hidden="1">
      <c r="D127" s="9"/>
    </row>
    <row r="128" spans="4:4" hidden="1">
      <c r="D128" s="9"/>
    </row>
    <row r="129" spans="4:4" hidden="1">
      <c r="D129" s="9"/>
    </row>
    <row r="130" spans="4:4" hidden="1">
      <c r="D130" s="9"/>
    </row>
    <row r="131" spans="4:4" hidden="1">
      <c r="D131" s="9"/>
    </row>
    <row r="132" spans="4:4" hidden="1">
      <c r="D132" s="9"/>
    </row>
    <row r="133" spans="4:4" hidden="1">
      <c r="D133" s="9"/>
    </row>
    <row r="134" spans="4:4" hidden="1">
      <c r="D134" s="9"/>
    </row>
    <row r="135" spans="4:4" hidden="1">
      <c r="D135" s="9"/>
    </row>
    <row r="136" spans="4:4" hidden="1">
      <c r="D136" s="9"/>
    </row>
    <row r="137" spans="4:4" hidden="1">
      <c r="D137" s="9"/>
    </row>
    <row r="138" spans="4:4" hidden="1">
      <c r="D138" s="9"/>
    </row>
    <row r="139" spans="4:4" hidden="1">
      <c r="D139" s="9"/>
    </row>
    <row r="140" spans="4:4" hidden="1">
      <c r="D140" s="9"/>
    </row>
    <row r="141" spans="4:4" hidden="1">
      <c r="D141" s="9"/>
    </row>
    <row r="142" spans="4:4" hidden="1">
      <c r="D142" s="9"/>
    </row>
    <row r="143" spans="4:4" hidden="1">
      <c r="D143" s="9"/>
    </row>
    <row r="144" spans="4:4" hidden="1">
      <c r="D144" s="9"/>
    </row>
    <row r="145" spans="4:4" hidden="1">
      <c r="D145" s="9"/>
    </row>
    <row r="146" spans="4:4" hidden="1">
      <c r="D146" s="9"/>
    </row>
    <row r="147" spans="4:4" hidden="1">
      <c r="D147" s="9"/>
    </row>
    <row r="148" spans="4:4" hidden="1">
      <c r="D148" s="9"/>
    </row>
    <row r="149" spans="4:4" hidden="1">
      <c r="D149" s="9"/>
    </row>
    <row r="150" spans="4:4" hidden="1">
      <c r="D150" s="9"/>
    </row>
    <row r="151" spans="4:4" hidden="1">
      <c r="D151" s="9"/>
    </row>
    <row r="152" spans="4:4" hidden="1">
      <c r="D152" s="9"/>
    </row>
    <row r="153" spans="4:4" hidden="1">
      <c r="D153" s="9"/>
    </row>
    <row r="154" spans="4:4" hidden="1">
      <c r="D154" s="9"/>
    </row>
    <row r="155" spans="4:4" hidden="1">
      <c r="D155" s="9"/>
    </row>
    <row r="156" spans="4:4" hidden="1">
      <c r="D156" s="9"/>
    </row>
    <row r="157" spans="4:4" hidden="1">
      <c r="D157" s="9"/>
    </row>
    <row r="158" spans="4:4" hidden="1">
      <c r="D158" s="9"/>
    </row>
    <row r="159" spans="4:4" hidden="1">
      <c r="D159" s="9"/>
    </row>
    <row r="160" spans="4:4" hidden="1">
      <c r="D160" s="9"/>
    </row>
    <row r="161" spans="4:4" hidden="1">
      <c r="D161" s="9"/>
    </row>
    <row r="162" spans="4:4" hidden="1">
      <c r="D162" s="9"/>
    </row>
    <row r="163" spans="4:4" hidden="1">
      <c r="D163" s="9"/>
    </row>
    <row r="164" spans="4:4" hidden="1">
      <c r="D164" s="9"/>
    </row>
    <row r="165" spans="4:4" hidden="1">
      <c r="D165" s="9"/>
    </row>
    <row r="166" spans="4:4" hidden="1">
      <c r="D166" s="9"/>
    </row>
    <row r="167" spans="4:4" hidden="1">
      <c r="D167" s="9"/>
    </row>
    <row r="168" spans="4:4" hidden="1">
      <c r="D168" s="9"/>
    </row>
    <row r="169" spans="4:4" hidden="1">
      <c r="D169" s="9"/>
    </row>
    <row r="170" spans="4:4" hidden="1">
      <c r="D170" s="9"/>
    </row>
    <row r="171" spans="4:4" hidden="1">
      <c r="D171" s="9"/>
    </row>
    <row r="172" spans="4:4" hidden="1">
      <c r="D172" s="9"/>
    </row>
    <row r="173" spans="4:4" hidden="1">
      <c r="D173" s="9"/>
    </row>
    <row r="174" spans="4:4" hidden="1">
      <c r="D174" s="9"/>
    </row>
    <row r="175" spans="4:4" hidden="1">
      <c r="D175" s="9"/>
    </row>
    <row r="176" spans="4:4" hidden="1">
      <c r="D176" s="9"/>
    </row>
    <row r="177" spans="4:4" hidden="1">
      <c r="D177" s="9"/>
    </row>
    <row r="178" spans="4:4" hidden="1">
      <c r="D178" s="9"/>
    </row>
    <row r="179" spans="4:4" hidden="1">
      <c r="D179" s="9"/>
    </row>
    <row r="180" spans="4:4" hidden="1">
      <c r="D180" s="9"/>
    </row>
    <row r="181" spans="4:4" hidden="1">
      <c r="D181" s="9"/>
    </row>
    <row r="182" spans="4:4" hidden="1">
      <c r="D182" s="9"/>
    </row>
    <row r="183" spans="4:4" hidden="1">
      <c r="D183" s="9"/>
    </row>
    <row r="184" spans="4:4" hidden="1">
      <c r="D184" s="9"/>
    </row>
    <row r="185" spans="4:4" hidden="1">
      <c r="D185" s="9"/>
    </row>
    <row r="186" spans="4:4" hidden="1">
      <c r="D186" s="9"/>
    </row>
    <row r="187" spans="4:4" hidden="1">
      <c r="D187" s="9"/>
    </row>
    <row r="188" spans="4:4" hidden="1">
      <c r="D188" s="9"/>
    </row>
    <row r="189" spans="4:4" hidden="1">
      <c r="D189" s="9"/>
    </row>
    <row r="190" spans="4:4" hidden="1">
      <c r="D190" s="9"/>
    </row>
    <row r="191" spans="4:4" hidden="1">
      <c r="D191" s="9"/>
    </row>
    <row r="192" spans="4:4" hidden="1">
      <c r="D192" s="9"/>
    </row>
    <row r="193" spans="4:4" hidden="1">
      <c r="D193" s="9"/>
    </row>
    <row r="194" spans="4:4" hidden="1">
      <c r="D194" s="9"/>
    </row>
    <row r="195" spans="4:4" hidden="1">
      <c r="D195" s="9"/>
    </row>
    <row r="196" spans="4:4" hidden="1">
      <c r="D196" s="9"/>
    </row>
    <row r="197" spans="4:4" hidden="1">
      <c r="D197" s="9"/>
    </row>
    <row r="198" spans="4:4" hidden="1">
      <c r="D198" s="9"/>
    </row>
    <row r="199" spans="4:4" hidden="1">
      <c r="D199" s="9"/>
    </row>
    <row r="200" spans="4:4" hidden="1">
      <c r="D200" s="9"/>
    </row>
    <row r="201" spans="4:4" hidden="1">
      <c r="D201" s="9"/>
    </row>
    <row r="202" spans="4:4" hidden="1">
      <c r="D202" s="9"/>
    </row>
    <row r="203" spans="4:4" hidden="1">
      <c r="D203" s="9"/>
    </row>
    <row r="204" spans="4:4" hidden="1">
      <c r="D204" s="9"/>
    </row>
    <row r="205" spans="4:4" hidden="1">
      <c r="D205" s="9"/>
    </row>
    <row r="206" spans="4:4" hidden="1">
      <c r="D206" s="9"/>
    </row>
    <row r="207" spans="4:4" hidden="1">
      <c r="D207" s="9"/>
    </row>
    <row r="208" spans="4:4" hidden="1">
      <c r="D208" s="9"/>
    </row>
    <row r="209" spans="4:4" hidden="1">
      <c r="D209" s="9"/>
    </row>
    <row r="210" spans="4:4" hidden="1">
      <c r="D210" s="9"/>
    </row>
    <row r="211" spans="4:4" hidden="1">
      <c r="D211" s="9"/>
    </row>
    <row r="212" spans="4:4" hidden="1">
      <c r="D212" s="9"/>
    </row>
    <row r="213" spans="4:4" hidden="1">
      <c r="D213" s="9"/>
    </row>
    <row r="214" spans="4:4" hidden="1">
      <c r="D214" s="9"/>
    </row>
    <row r="215" spans="4:4" hidden="1">
      <c r="D215" s="9"/>
    </row>
    <row r="216" spans="4:4" hidden="1">
      <c r="D216" s="9"/>
    </row>
    <row r="217" spans="4:4" hidden="1">
      <c r="D217" s="9"/>
    </row>
    <row r="218" spans="4:4" hidden="1">
      <c r="D218" s="9"/>
    </row>
    <row r="219" spans="4:4" hidden="1">
      <c r="D219" s="9"/>
    </row>
    <row r="220" spans="4:4" hidden="1">
      <c r="D220" s="9"/>
    </row>
    <row r="221" spans="4:4" hidden="1">
      <c r="D221" s="9"/>
    </row>
    <row r="222" spans="4:4" hidden="1">
      <c r="D222" s="9"/>
    </row>
    <row r="223" spans="4:4" hidden="1">
      <c r="D223" s="9"/>
    </row>
    <row r="224" spans="4:4" hidden="1">
      <c r="D224" s="9"/>
    </row>
    <row r="225" spans="4:4" hidden="1">
      <c r="D225" s="9"/>
    </row>
    <row r="226" spans="4:4" hidden="1">
      <c r="D226" s="9"/>
    </row>
    <row r="227" spans="4:4" hidden="1">
      <c r="D227" s="9"/>
    </row>
    <row r="228" spans="4:4" hidden="1">
      <c r="D228" s="9"/>
    </row>
    <row r="229" spans="4:4" hidden="1">
      <c r="D229" s="9"/>
    </row>
    <row r="230" spans="4:4" hidden="1">
      <c r="D230" s="9"/>
    </row>
    <row r="231" spans="4:4" hidden="1">
      <c r="D231" s="9"/>
    </row>
    <row r="232" spans="4:4" hidden="1">
      <c r="D232" s="9"/>
    </row>
    <row r="233" spans="4:4" hidden="1">
      <c r="D233" s="9"/>
    </row>
    <row r="234" spans="4:4" hidden="1">
      <c r="D234" s="9"/>
    </row>
    <row r="235" spans="4:4" hidden="1">
      <c r="D235" s="9"/>
    </row>
    <row r="236" spans="4:4" hidden="1">
      <c r="D236" s="9"/>
    </row>
    <row r="237" spans="4:4" hidden="1">
      <c r="D237" s="9"/>
    </row>
    <row r="238" spans="4:4" hidden="1">
      <c r="D238" s="9"/>
    </row>
    <row r="239" spans="4:4" hidden="1">
      <c r="D239" s="9"/>
    </row>
    <row r="240" spans="4:4" hidden="1">
      <c r="D240" s="9"/>
    </row>
    <row r="241" spans="4:4" hidden="1">
      <c r="D241" s="9"/>
    </row>
    <row r="242" spans="4:4" hidden="1">
      <c r="D242" s="9"/>
    </row>
    <row r="243" spans="4:4" hidden="1">
      <c r="D243" s="9"/>
    </row>
    <row r="244" spans="4:4" hidden="1">
      <c r="D244" s="9"/>
    </row>
    <row r="245" spans="4:4" hidden="1">
      <c r="D245" s="9"/>
    </row>
    <row r="246" spans="4:4" hidden="1">
      <c r="D246" s="9"/>
    </row>
    <row r="247" spans="4:4" hidden="1">
      <c r="D247" s="9"/>
    </row>
    <row r="248" spans="4:4" hidden="1">
      <c r="D248" s="9"/>
    </row>
    <row r="249" spans="4:4" hidden="1">
      <c r="D249" s="9"/>
    </row>
    <row r="250" spans="4:4" hidden="1">
      <c r="D250" s="9"/>
    </row>
    <row r="251" spans="4:4" hidden="1">
      <c r="D251" s="9"/>
    </row>
    <row r="252" spans="4:4" hidden="1">
      <c r="D252" s="9"/>
    </row>
    <row r="253" spans="4:4" hidden="1">
      <c r="D253" s="9"/>
    </row>
    <row r="254" spans="4:4" hidden="1">
      <c r="D254" s="9"/>
    </row>
    <row r="255" spans="4:4" hidden="1">
      <c r="D255" s="9"/>
    </row>
    <row r="256" spans="4:4" hidden="1">
      <c r="D256" s="9"/>
    </row>
    <row r="257" spans="4:4" hidden="1">
      <c r="D257" s="9"/>
    </row>
    <row r="258" spans="4:4" hidden="1">
      <c r="D258" s="9"/>
    </row>
    <row r="259" spans="4:4" hidden="1">
      <c r="D259" s="9"/>
    </row>
    <row r="260" spans="4:4" hidden="1">
      <c r="D260" s="9"/>
    </row>
    <row r="261" spans="4:4" hidden="1">
      <c r="D261" s="9"/>
    </row>
    <row r="262" spans="4:4" hidden="1">
      <c r="D262" s="9"/>
    </row>
    <row r="263" spans="4:4" hidden="1">
      <c r="D263" s="9"/>
    </row>
    <row r="264" spans="4:4" hidden="1">
      <c r="D264" s="9"/>
    </row>
    <row r="265" spans="4:4" hidden="1">
      <c r="D265" s="9"/>
    </row>
    <row r="266" spans="4:4" hidden="1">
      <c r="D266" s="9"/>
    </row>
    <row r="267" spans="4:4" hidden="1">
      <c r="D267" s="9"/>
    </row>
    <row r="268" spans="4:4" hidden="1">
      <c r="D268" s="9"/>
    </row>
    <row r="269" spans="4:4" hidden="1">
      <c r="D269" s="9"/>
    </row>
    <row r="270" spans="4:4" hidden="1">
      <c r="D270" s="9"/>
    </row>
    <row r="271" spans="4:4" hidden="1">
      <c r="D271" s="9"/>
    </row>
    <row r="272" spans="4:4" hidden="1">
      <c r="D272" s="9"/>
    </row>
    <row r="273" spans="4:4" hidden="1">
      <c r="D273" s="9"/>
    </row>
    <row r="274" spans="4:4" hidden="1">
      <c r="D274" s="9"/>
    </row>
    <row r="275" spans="4:4" hidden="1">
      <c r="D275" s="9"/>
    </row>
    <row r="276" spans="4:4" hidden="1">
      <c r="D276" s="9"/>
    </row>
    <row r="277" spans="4:4" hidden="1">
      <c r="D277" s="9"/>
    </row>
    <row r="278" spans="4:4" hidden="1">
      <c r="D278" s="9"/>
    </row>
    <row r="279" spans="4:4" hidden="1">
      <c r="D279" s="9"/>
    </row>
    <row r="280" spans="4:4" hidden="1">
      <c r="D280" s="9"/>
    </row>
    <row r="281" spans="4:4" hidden="1">
      <c r="D281" s="9"/>
    </row>
    <row r="282" spans="4:4" hidden="1">
      <c r="D282" s="9"/>
    </row>
    <row r="283" spans="4:4" hidden="1">
      <c r="D283" s="9"/>
    </row>
    <row r="284" spans="4:4" hidden="1">
      <c r="D284" s="9"/>
    </row>
    <row r="285" spans="4:4" hidden="1">
      <c r="D285" s="9"/>
    </row>
    <row r="286" spans="4:4" hidden="1">
      <c r="D286" s="9"/>
    </row>
    <row r="287" spans="4:4" hidden="1">
      <c r="D287" s="9"/>
    </row>
    <row r="288" spans="4:4" hidden="1">
      <c r="D288" s="9"/>
    </row>
    <row r="289" spans="4:4" hidden="1">
      <c r="D289" s="9"/>
    </row>
    <row r="290" spans="4:4" hidden="1">
      <c r="D290" s="9"/>
    </row>
    <row r="291" spans="4:4" hidden="1">
      <c r="D291" s="9"/>
    </row>
    <row r="292" spans="4:4" hidden="1">
      <c r="D292" s="9"/>
    </row>
    <row r="293" spans="4:4" hidden="1">
      <c r="D293" s="9"/>
    </row>
    <row r="294" spans="4:4" hidden="1">
      <c r="D294" s="9"/>
    </row>
    <row r="295" spans="4:4" hidden="1">
      <c r="D295" s="9"/>
    </row>
    <row r="296" spans="4:4" hidden="1">
      <c r="D296" s="9"/>
    </row>
    <row r="297" spans="4:4" hidden="1">
      <c r="D297" s="9"/>
    </row>
    <row r="298" spans="4:4" hidden="1">
      <c r="D298" s="9"/>
    </row>
    <row r="299" spans="4:4" hidden="1">
      <c r="D299" s="9"/>
    </row>
    <row r="300" spans="4:4" hidden="1">
      <c r="D300" s="9"/>
    </row>
    <row r="301" spans="4:4" hidden="1">
      <c r="D301" s="9"/>
    </row>
    <row r="302" spans="4:4" hidden="1">
      <c r="D302" s="9"/>
    </row>
    <row r="303" spans="4:4" hidden="1">
      <c r="D303" s="9"/>
    </row>
    <row r="304" spans="4:4" hidden="1">
      <c r="D304" s="9"/>
    </row>
    <row r="305" spans="4:4" hidden="1">
      <c r="D305" s="9"/>
    </row>
    <row r="306" spans="4:4" hidden="1">
      <c r="D306" s="9"/>
    </row>
    <row r="307" spans="4:4" hidden="1">
      <c r="D307" s="9"/>
    </row>
    <row r="308" spans="4:4" hidden="1">
      <c r="D308" s="9"/>
    </row>
    <row r="309" spans="4:4" hidden="1">
      <c r="D309" s="9"/>
    </row>
    <row r="310" spans="4:4" hidden="1">
      <c r="D310" s="9"/>
    </row>
    <row r="311" spans="4:4" hidden="1">
      <c r="D311" s="9"/>
    </row>
    <row r="312" spans="4:4" hidden="1">
      <c r="D312" s="9"/>
    </row>
    <row r="313" spans="4:4" hidden="1">
      <c r="D313" s="9"/>
    </row>
    <row r="314" spans="4:4" hidden="1">
      <c r="D314" s="9"/>
    </row>
    <row r="315" spans="4:4" hidden="1">
      <c r="D315" s="9"/>
    </row>
    <row r="316" spans="4:4" hidden="1">
      <c r="D316" s="9"/>
    </row>
    <row r="317" spans="4:4" hidden="1">
      <c r="D317" s="9"/>
    </row>
    <row r="318" spans="4:4" hidden="1">
      <c r="D318" s="9"/>
    </row>
    <row r="319" spans="4:4" hidden="1">
      <c r="D319" s="9"/>
    </row>
    <row r="320" spans="4:4" hidden="1">
      <c r="D320" s="9"/>
    </row>
    <row r="321" spans="4:4" hidden="1">
      <c r="D321" s="9"/>
    </row>
    <row r="322" spans="4:4" hidden="1">
      <c r="D322" s="9"/>
    </row>
    <row r="323" spans="4:4" hidden="1">
      <c r="D323" s="9"/>
    </row>
    <row r="324" spans="4:4" hidden="1">
      <c r="D324" s="9"/>
    </row>
    <row r="325" spans="4:4" hidden="1">
      <c r="D325" s="9"/>
    </row>
    <row r="326" spans="4:4" hidden="1">
      <c r="D326" s="9"/>
    </row>
    <row r="327" spans="4:4" hidden="1">
      <c r="D327" s="9"/>
    </row>
    <row r="328" spans="4:4" hidden="1">
      <c r="D328" s="9"/>
    </row>
    <row r="329" spans="4:4" hidden="1">
      <c r="D329" s="9"/>
    </row>
    <row r="330" spans="4:4" hidden="1">
      <c r="D330" s="9"/>
    </row>
    <row r="331" spans="4:4" hidden="1">
      <c r="D331" s="9"/>
    </row>
    <row r="332" spans="4:4" hidden="1">
      <c r="D332" s="9"/>
    </row>
    <row r="333" spans="4:4" hidden="1">
      <c r="D333" s="9"/>
    </row>
    <row r="334" spans="4:4" hidden="1">
      <c r="D334" s="9"/>
    </row>
    <row r="335" spans="4:4" hidden="1">
      <c r="D335" s="9"/>
    </row>
    <row r="336" spans="4:4" hidden="1">
      <c r="D336" s="9"/>
    </row>
    <row r="337" spans="4:4" hidden="1">
      <c r="D337" s="9"/>
    </row>
    <row r="338" spans="4:4" hidden="1">
      <c r="D338" s="9"/>
    </row>
    <row r="339" spans="4:4" hidden="1">
      <c r="D339" s="9"/>
    </row>
    <row r="340" spans="4:4" hidden="1">
      <c r="D340" s="9"/>
    </row>
    <row r="341" spans="4:4" hidden="1">
      <c r="D341" s="9"/>
    </row>
    <row r="342" spans="4:4" hidden="1">
      <c r="D342" s="9"/>
    </row>
    <row r="343" spans="4:4" hidden="1">
      <c r="D343" s="9"/>
    </row>
    <row r="344" spans="4:4" hidden="1">
      <c r="D344" s="9"/>
    </row>
    <row r="345" spans="4:4" hidden="1">
      <c r="D345" s="9"/>
    </row>
    <row r="346" spans="4:4" hidden="1">
      <c r="D346" s="9"/>
    </row>
    <row r="347" spans="4:4" hidden="1">
      <c r="D347" s="9"/>
    </row>
    <row r="348" spans="4:4" hidden="1">
      <c r="D348" s="9"/>
    </row>
    <row r="349" spans="4:4" hidden="1">
      <c r="D349" s="9"/>
    </row>
    <row r="350" spans="4:4" hidden="1">
      <c r="D350" s="9"/>
    </row>
    <row r="351" spans="4:4" hidden="1">
      <c r="D351" s="9"/>
    </row>
    <row r="352" spans="4:4" hidden="1">
      <c r="D352" s="9"/>
    </row>
    <row r="353" spans="4:4" hidden="1">
      <c r="D353" s="9"/>
    </row>
    <row r="354" spans="4:4" hidden="1">
      <c r="D354" s="9"/>
    </row>
    <row r="355" spans="4:4" hidden="1">
      <c r="D355" s="9"/>
    </row>
    <row r="356" spans="4:4" hidden="1">
      <c r="D356" s="9"/>
    </row>
    <row r="357" spans="4:4" hidden="1">
      <c r="D357" s="9"/>
    </row>
    <row r="358" spans="4:4" hidden="1">
      <c r="D358" s="9"/>
    </row>
    <row r="359" spans="4:4" hidden="1">
      <c r="D359" s="9"/>
    </row>
    <row r="360" spans="4:4" hidden="1">
      <c r="D360" s="9"/>
    </row>
    <row r="361" spans="4:4" hidden="1">
      <c r="D361" s="9"/>
    </row>
    <row r="362" spans="4:4" hidden="1">
      <c r="D362" s="9"/>
    </row>
    <row r="363" spans="4:4" hidden="1">
      <c r="D363" s="9"/>
    </row>
    <row r="364" spans="4:4" hidden="1">
      <c r="D364" s="9"/>
    </row>
    <row r="365" spans="4:4" hidden="1">
      <c r="D365" s="9"/>
    </row>
    <row r="366" spans="4:4" hidden="1">
      <c r="D366" s="9"/>
    </row>
    <row r="367" spans="4:4" hidden="1">
      <c r="D367" s="9"/>
    </row>
    <row r="368" spans="4:4" hidden="1">
      <c r="D368" s="9"/>
    </row>
    <row r="369" spans="4:4" hidden="1">
      <c r="D369" s="9"/>
    </row>
    <row r="370" spans="4:4" hidden="1">
      <c r="D370" s="9"/>
    </row>
    <row r="371" spans="4:4" hidden="1">
      <c r="D371" s="9"/>
    </row>
    <row r="372" spans="4:4" hidden="1">
      <c r="D372" s="9"/>
    </row>
    <row r="373" spans="4:4" hidden="1">
      <c r="D373" s="9"/>
    </row>
    <row r="374" spans="4:4" hidden="1">
      <c r="D374" s="9"/>
    </row>
    <row r="375" spans="4:4" hidden="1">
      <c r="D375" s="9"/>
    </row>
    <row r="376" spans="4:4" hidden="1">
      <c r="D376" s="9"/>
    </row>
    <row r="377" spans="4:4" hidden="1">
      <c r="D377" s="9"/>
    </row>
    <row r="378" spans="4:4" hidden="1">
      <c r="D378" s="9"/>
    </row>
    <row r="379" spans="4:4" hidden="1">
      <c r="D379" s="9"/>
    </row>
    <row r="380" spans="4:4" hidden="1">
      <c r="D380" s="9"/>
    </row>
    <row r="381" spans="4:4" hidden="1">
      <c r="D381" s="9"/>
    </row>
    <row r="382" spans="4:4" hidden="1">
      <c r="D382" s="9"/>
    </row>
    <row r="383" spans="4:4" hidden="1">
      <c r="D383" s="9"/>
    </row>
    <row r="384" spans="4:4" hidden="1">
      <c r="D384" s="9"/>
    </row>
    <row r="385" spans="4:4" hidden="1">
      <c r="D385" s="9"/>
    </row>
    <row r="386" spans="4:4" hidden="1">
      <c r="D386" s="9"/>
    </row>
    <row r="387" spans="4:4" hidden="1">
      <c r="D387" s="9"/>
    </row>
    <row r="388" spans="4:4" hidden="1">
      <c r="D388" s="9"/>
    </row>
    <row r="389" spans="4:4" hidden="1">
      <c r="D389" s="9"/>
    </row>
  </sheetData>
  <sheetProtection password="BF01" sheet="1" objects="1" scenarios="1"/>
  <mergeCells count="9">
    <mergeCell ref="A11:G11"/>
    <mergeCell ref="B9:F9"/>
    <mergeCell ref="B3:C3"/>
    <mergeCell ref="A1:G1"/>
    <mergeCell ref="D3:D4"/>
    <mergeCell ref="D8:E8"/>
    <mergeCell ref="G3:G10"/>
    <mergeCell ref="A2:G2"/>
    <mergeCell ref="A3:A10"/>
  </mergeCells>
  <conditionalFormatting sqref="C6">
    <cfRule type="expression" dxfId="28" priority="9">
      <formula>$C$6&gt;24</formula>
    </cfRule>
  </conditionalFormatting>
  <conditionalFormatting sqref="C7">
    <cfRule type="expression" dxfId="27" priority="8">
      <formula>$C$7&gt;300</formula>
    </cfRule>
  </conditionalFormatting>
  <conditionalFormatting sqref="B9:F9 E4:E7">
    <cfRule type="expression" dxfId="26" priority="7">
      <formula>AND($F$3&lt;&gt;"",$F$3&lt;&gt;"sans",OR($B$9="*",$B$9=""))</formula>
    </cfRule>
  </conditionalFormatting>
  <conditionalFormatting sqref="F4">
    <cfRule type="expression" dxfId="25" priority="6">
      <formula>AND($F$3&lt;&gt;"sans",$F$3&lt;&gt;"",$F$5="",$F$6="",$F$7="")</formula>
    </cfRule>
  </conditionalFormatting>
  <conditionalFormatting sqref="F5:F7">
    <cfRule type="expression" dxfId="24" priority="5">
      <formula>AND($F$3&lt;&gt;"sans",$F$3&lt;&gt;"",$F$5="",$F$6="",$F$7="")</formula>
    </cfRule>
  </conditionalFormatting>
  <conditionalFormatting sqref="B9 D8 F4:F8">
    <cfRule type="expression" dxfId="23" priority="4">
      <formula>$F$3="sans"</formula>
    </cfRule>
  </conditionalFormatting>
  <conditionalFormatting sqref="F10">
    <cfRule type="expression" dxfId="22" priority="2">
      <formula>$E$10&lt;&gt;""</formula>
    </cfRule>
  </conditionalFormatting>
  <conditionalFormatting sqref="C7 F10">
    <cfRule type="expression" dxfId="21" priority="1">
      <formula>$A$2="Durée maximale d'amortissement de 84 mois en crédit à la consommation; idéalement 60 mois maxi."</formula>
    </cfRule>
  </conditionalFormatting>
  <dataValidations count="5">
    <dataValidation type="list" allowBlank="1" showInputMessage="1" showErrorMessage="1" sqref="F5:F7">
      <formula1>"oui,non"</formula1>
    </dataValidation>
    <dataValidation type="list" allowBlank="1" showInputMessage="1" showErrorMessage="1" sqref="F3">
      <formula1>"1,2,sans"</formula1>
    </dataValidation>
    <dataValidation type="list" allowBlank="1" showInputMessage="1" showErrorMessage="1" sqref="M4">
      <formula1>"*coût mensuel par emprunteur pour 10 000 euros empruntés,*en % du capital emprunté"</formula1>
    </dataValidation>
    <dataValidation type="list" allowBlank="1" showInputMessage="1" showErrorMessage="1" sqref="B9:F9">
      <formula1>"'*,'*coût mensuel par emprunteur pour 10 000 euros empruntés,'*en % du capital emprunté"</formula1>
    </dataValidation>
    <dataValidation type="list" allowBlank="1" showInputMessage="1" showErrorMessage="1" sqref="F10">
      <formula1>"Conso,Immo"</formula1>
    </dataValidation>
  </dataValidations>
  <hyperlinks>
    <hyperlink ref="C10" location="CONSTANT!A1" display="Constant"/>
    <hyperlink ref="D10" location="DEGRESSIF!A1" display="Dégressif"/>
    <hyperlink ref="D3:D4" location="'TX ASS'!A1" display="Assurance"/>
    <hyperlink ref="B8" location="'TX MOYEN'!A1" display="Taux Débiteur"/>
  </hyperlink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L678"/>
  <sheetViews>
    <sheetView showGridLines="0" showRowColHeaders="0" workbookViewId="0">
      <pane ySplit="14" topLeftCell="A15" activePane="bottomLeft" state="frozen"/>
      <selection pane="bottomLeft" activeCell="C10" sqref="C10"/>
    </sheetView>
  </sheetViews>
  <sheetFormatPr baseColWidth="10" defaultColWidth="0" defaultRowHeight="15" zeroHeight="1"/>
  <cols>
    <col min="1" max="1" width="11.375" style="69" customWidth="1"/>
    <col min="2" max="2" width="16.375" style="1" bestFit="1" customWidth="1"/>
    <col min="3" max="3" width="15.75" style="1" customWidth="1"/>
    <col min="4" max="4" width="13" style="1" customWidth="1"/>
    <col min="5" max="5" width="13.625" style="1" customWidth="1"/>
    <col min="6" max="6" width="14.75" style="1" customWidth="1"/>
    <col min="7" max="7" width="16.375" style="1" customWidth="1"/>
    <col min="8" max="8" width="11.375" style="1" customWidth="1"/>
    <col min="9" max="16384" width="11.375" style="1" hidden="1"/>
  </cols>
  <sheetData>
    <row r="1" spans="1:12">
      <c r="A1" s="176" t="s">
        <v>28</v>
      </c>
      <c r="B1" s="176"/>
      <c r="C1" s="176"/>
      <c r="D1" s="176"/>
      <c r="E1" s="176"/>
      <c r="F1" s="176"/>
      <c r="G1" s="176"/>
      <c r="H1" s="176"/>
    </row>
    <row r="2" spans="1:12" ht="15.75" thickBot="1">
      <c r="A2" s="181" t="str">
        <f>"Simulation d'un prêt "&amp;IF(SOMMAIRE!F10="Immo","immobilier ",IF(SOMMAIRE!F10="Conso","à la consommation ",""))&amp;"à remboursement dégressif (capital constant)"</f>
        <v>Simulation d'un prêt à remboursement dégressif (capital constant)</v>
      </c>
      <c r="B2" s="181"/>
      <c r="C2" s="181"/>
      <c r="D2" s="181"/>
      <c r="E2" s="181"/>
      <c r="F2" s="181"/>
      <c r="G2" s="181"/>
      <c r="H2" s="181"/>
      <c r="I2" s="12"/>
      <c r="J2" s="12"/>
      <c r="K2" s="12"/>
    </row>
    <row r="3" spans="1:12" ht="15.75" thickBot="1">
      <c r="A3" s="182"/>
      <c r="B3" s="172" t="s">
        <v>30</v>
      </c>
      <c r="C3" s="173"/>
      <c r="D3" s="166" t="s">
        <v>5</v>
      </c>
      <c r="E3" s="13" t="s">
        <v>9</v>
      </c>
      <c r="F3" s="14">
        <f>SOMMAIRE!F3</f>
        <v>0</v>
      </c>
      <c r="G3" s="178" t="str">
        <f t="shared" ref="G3" si="0">IF(G12&lt;&gt;0,"NB/ 
- La cotisation mensuelle de l'assurance emprunteur a été recalculée sur le nouveau capital (Capital Initial - Capital Rbs par Anticipation).","")&amp;IF(H12&lt;&gt;0,"
- IRA plafonnées à 3% du CRD et limitées à 6 mois d'intérêts.","")</f>
        <v/>
      </c>
      <c r="H3" s="179"/>
    </row>
    <row r="4" spans="1:12">
      <c r="A4" s="182"/>
      <c r="B4" s="42" t="s">
        <v>0</v>
      </c>
      <c r="C4" s="43">
        <f>SOMMAIRE!C4</f>
        <v>0</v>
      </c>
      <c r="D4" s="167"/>
      <c r="E4" s="15" t="s">
        <v>11</v>
      </c>
      <c r="F4" s="16" t="s">
        <v>10</v>
      </c>
      <c r="G4" s="178"/>
      <c r="H4" s="179"/>
    </row>
    <row r="5" spans="1:12">
      <c r="A5" s="182"/>
      <c r="B5" s="44" t="s">
        <v>1</v>
      </c>
      <c r="C5" s="45" t="str">
        <f>SOMMAIRE!C5</f>
        <v/>
      </c>
      <c r="D5" s="17" t="s">
        <v>6</v>
      </c>
      <c r="E5" s="18" t="str">
        <f>SOMMAIRE!E5</f>
        <v>NC</v>
      </c>
      <c r="F5" s="19">
        <f>SOMMAIRE!F5</f>
        <v>0</v>
      </c>
      <c r="G5" s="178"/>
      <c r="H5" s="179"/>
    </row>
    <row r="6" spans="1:12">
      <c r="A6" s="182"/>
      <c r="B6" s="46" t="s">
        <v>2</v>
      </c>
      <c r="C6" s="47">
        <f>SOMMAIRE!C6</f>
        <v>0</v>
      </c>
      <c r="D6" s="17" t="s">
        <v>7</v>
      </c>
      <c r="E6" s="18" t="str">
        <f>SOMMAIRE!E6</f>
        <v>NC</v>
      </c>
      <c r="F6" s="19">
        <f>SOMMAIRE!F6</f>
        <v>0</v>
      </c>
      <c r="G6" s="178"/>
      <c r="H6" s="179"/>
    </row>
    <row r="7" spans="1:12">
      <c r="A7" s="182"/>
      <c r="B7" s="46" t="s">
        <v>3</v>
      </c>
      <c r="C7" s="47">
        <f>SOMMAIRE!C7</f>
        <v>0</v>
      </c>
      <c r="D7" s="17" t="s">
        <v>8</v>
      </c>
      <c r="E7" s="18" t="str">
        <f>SOMMAIRE!E7</f>
        <v>NC</v>
      </c>
      <c r="F7" s="19">
        <f>SOMMAIRE!F7</f>
        <v>0</v>
      </c>
      <c r="G7" s="178"/>
      <c r="H7" s="179"/>
    </row>
    <row r="8" spans="1:12" ht="15.75" thickBot="1">
      <c r="A8" s="182"/>
      <c r="B8" s="109" t="s">
        <v>4</v>
      </c>
      <c r="C8" s="48">
        <f>SOMMAIRE!C8</f>
        <v>0</v>
      </c>
      <c r="D8" s="174" t="s">
        <v>12</v>
      </c>
      <c r="E8" s="175"/>
      <c r="F8" s="20">
        <f>SOMMAIRE!J3</f>
        <v>0</v>
      </c>
      <c r="G8" s="178"/>
      <c r="H8" s="179"/>
    </row>
    <row r="9" spans="1:12">
      <c r="A9" s="170"/>
      <c r="B9" s="170"/>
      <c r="C9" s="170"/>
      <c r="D9" s="170"/>
      <c r="E9" s="170"/>
      <c r="F9" s="170"/>
      <c r="G9" s="170"/>
      <c r="H9" s="170"/>
    </row>
    <row r="10" spans="1:12">
      <c r="A10" s="183" t="s">
        <v>26</v>
      </c>
      <c r="B10" s="183"/>
      <c r="C10" s="8" t="s">
        <v>24</v>
      </c>
      <c r="D10" s="21" t="s">
        <v>25</v>
      </c>
      <c r="E10" s="180" t="s">
        <v>27</v>
      </c>
      <c r="F10" s="180"/>
      <c r="G10" s="35"/>
      <c r="H10" s="108">
        <f>SOMMAIRE!F10</f>
        <v>0</v>
      </c>
    </row>
    <row r="11" spans="1:12" ht="15.75" thickBot="1">
      <c r="A11" s="177" t="str">
        <f>IF(G10="","",IF(G10="durée","Vous souhaitez donc réduire la durée et conserver l'échéance existance ("&amp;ROUND(($C$4*$C$8/12)/(1-((1+$C$8/12)^-$C$7))+E15,2)&amp;" EUR).","Vous souhaitez donc réduire vos échéances et conserver la durée ("&amp;C5&amp;" mois)."))</f>
        <v/>
      </c>
      <c r="B11" s="177"/>
      <c r="C11" s="177"/>
      <c r="D11" s="177"/>
      <c r="E11" s="177"/>
      <c r="F11" s="177"/>
      <c r="G11" s="177"/>
      <c r="H11" s="177"/>
      <c r="I11" s="12"/>
      <c r="J11" s="12"/>
      <c r="K11" s="12"/>
    </row>
    <row r="12" spans="1:12" ht="15.75" thickBot="1">
      <c r="A12" s="22" t="s">
        <v>18</v>
      </c>
      <c r="B12" s="23" t="str">
        <f>IF(MAX(J15:J340)=0,C5,MAX(J15:J340))</f>
        <v/>
      </c>
      <c r="C12" s="24">
        <f t="shared" ref="C12:G12" si="1">SUM(C15:C340)</f>
        <v>0</v>
      </c>
      <c r="D12" s="24">
        <f t="shared" si="1"/>
        <v>0</v>
      </c>
      <c r="E12" s="24">
        <f t="shared" si="1"/>
        <v>0</v>
      </c>
      <c r="F12" s="24">
        <f t="shared" si="1"/>
        <v>0</v>
      </c>
      <c r="G12" s="24">
        <f t="shared" si="1"/>
        <v>0</v>
      </c>
      <c r="H12" s="25">
        <f>SUM(H15:H340)</f>
        <v>0</v>
      </c>
      <c r="I12" s="26"/>
    </row>
    <row r="13" spans="1:12" ht="44.25" customHeight="1">
      <c r="A13" s="171" t="str">
        <f>IF(SUM(L16:L340)&gt;0,"Le montant du dernier remboursement par anticipation est supérieur au capital restant dû. Merci de modifier son montant.",IF(F345&lt;&gt;0,IF(G10="","Merci de choisir l'impact voulu. 2 Choix possibles : Soit en dimunuant le capital de la mensualité de base = maintien de la durée    OU      Soit en maintenant le capital de la mensualité de base = diminution de la durée",IF(G10="durée","En maintenant le capital des échéances de base à "&amp;ROUND(C4/C7,2)&amp;" EUR ","En impactant la baisse du capital sur le capital constant des échéances de base à "&amp;ROUND(C4/C7,2)&amp;" EUR ")&amp;IF(C6&lt;&gt;0,"(hors période de franchise)","")&amp;", les remboursements par anticipation vous ont fait réduire la durée de votre prêt de : "&amp;C5-B12&amp;" mois. Vous avez ainsi réduit le coût du crédit de "&amp;ROUND(F345,2)&amp;" EUR dont "&amp;ROUND(E345,2)&amp;" EUR d'assurance emprunteur (moyennant le paiement d'Indemnités de Remboursement par Anticipation de "&amp;ROUND(H12,2)&amp;" EUR)."&amp;IF(H10="conso"," En cas de remboursement anticipé inférieur à 10 000€, il n'y a pas de pénalités d'appliquées.","")),""))</f>
        <v/>
      </c>
      <c r="B13" s="171"/>
      <c r="C13" s="171"/>
      <c r="D13" s="171"/>
      <c r="E13" s="171"/>
      <c r="F13" s="171"/>
      <c r="G13" s="171"/>
      <c r="H13" s="171"/>
    </row>
    <row r="14" spans="1:12">
      <c r="A14" s="27" t="s">
        <v>13</v>
      </c>
      <c r="B14" s="27" t="s">
        <v>39</v>
      </c>
      <c r="C14" s="27" t="s">
        <v>38</v>
      </c>
      <c r="D14" s="27" t="s">
        <v>14</v>
      </c>
      <c r="E14" s="27" t="s">
        <v>15</v>
      </c>
      <c r="F14" s="27" t="s">
        <v>16</v>
      </c>
      <c r="G14" s="27" t="s">
        <v>29</v>
      </c>
      <c r="H14" s="27" t="s">
        <v>17</v>
      </c>
    </row>
    <row r="15" spans="1:12">
      <c r="A15" s="69">
        <v>1</v>
      </c>
      <c r="B15" s="26">
        <f>$C$4</f>
        <v>0</v>
      </c>
      <c r="C15" s="26">
        <f>IF(B15=0,0,IF(AND($C$6&lt;&gt;0,A15&lt;=$C$6),0,IF($G$10="mensualité",($C$4-G15)/$C$7+G15,$C$4/$C$7+G15)))</f>
        <v>0</v>
      </c>
      <c r="D15" s="26">
        <f>B15*$C$8/12</f>
        <v>0</v>
      </c>
      <c r="E15" s="28">
        <f>IF(OR(A15="",B15&lt;1),0,$F$8*($C$4-SUM($G$15:G15))/10000)</f>
        <v>0</v>
      </c>
      <c r="F15" s="28">
        <f>SUM(C15:E15)</f>
        <v>0</v>
      </c>
      <c r="G15" s="36"/>
      <c r="H15" s="26" t="str">
        <f>IF(G15="","",IF(OR(AND($H$10="conso",G15&gt;=10000),$H$10="immo"),G15*$C$8/2,0))</f>
        <v/>
      </c>
    </row>
    <row r="16" spans="1:12">
      <c r="A16" s="69">
        <f>IF(A15="","",IF(A15+1&lt;=$C$5,A15+1,""))</f>
        <v>2</v>
      </c>
      <c r="B16" s="26">
        <f>IF(AND($C$6&lt;&gt;0,A16&lt;=$C$6+1),$C$4,IF(B15-C15&lt;1,0,B15-C15))</f>
        <v>0</v>
      </c>
      <c r="C16" s="26">
        <f>IF(B16=0,0,IF(AND($C$6&lt;&gt;0,A16&lt;=$C$6),0,IF($G$10="mensualité",($C$4-SUM($G$15:G16))/$C$7+G16,$C$4/$C$7+G16)))</f>
        <v>0</v>
      </c>
      <c r="D16" s="26">
        <f>B16*$C$8/12</f>
        <v>0</v>
      </c>
      <c r="E16" s="28">
        <f>IF(OR(A16="",B16&lt;1),0,$F$8*($C$4-SUM($G$15:G16))/10000)</f>
        <v>0</v>
      </c>
      <c r="F16" s="28">
        <f>SUM(C16:E16)</f>
        <v>0</v>
      </c>
      <c r="G16" s="36"/>
      <c r="H16" s="26" t="str">
        <f t="shared" ref="H16:H79" si="2">IF(G16="","",IF(OR(AND($H$10="conso",G16&gt;=10000),$H$10="immo"),G16*$C$8/2,0))</f>
        <v/>
      </c>
      <c r="J16" s="1">
        <f>IF(AND(A16&lt;&gt;"",B16&lt;1,B15&gt;1),A15,0)</f>
        <v>0</v>
      </c>
      <c r="L16" s="1">
        <f>IF(AND(G16&lt;&gt;"",C16&gt;B16),1,0)</f>
        <v>0</v>
      </c>
    </row>
    <row r="17" spans="1:12">
      <c r="A17" s="69">
        <f t="shared" ref="A17:A80" si="3">IF(A16="","",IF(A16+1&lt;=$C$5,A16+1,""))</f>
        <v>3</v>
      </c>
      <c r="B17" s="26">
        <f>IF(AND($C$6&lt;&gt;0,A17&lt;=$C$6+1),$C$4,IF(B16-C16&lt;1,0,B16-C16))</f>
        <v>0</v>
      </c>
      <c r="C17" s="26">
        <f>IF(B17=0,0,IF(AND($C$6&lt;&gt;0,A17&lt;=$C$6),0,IF($G$10="mensualité",($C$4-SUM($G$15:G17))/$C$7+G17,$C$4/$C$7+G17)))</f>
        <v>0</v>
      </c>
      <c r="D17" s="26">
        <f t="shared" ref="D17:D80" si="4">B17*$C$8/12</f>
        <v>0</v>
      </c>
      <c r="E17" s="28">
        <f>IF(OR(A17="",B17&lt;1),0,$F$8*($C$4-SUM($G$15:G17))/10000)</f>
        <v>0</v>
      </c>
      <c r="F17" s="28">
        <f t="shared" ref="F17:F80" si="5">SUM(C17:E17)</f>
        <v>0</v>
      </c>
      <c r="G17" s="36"/>
      <c r="H17" s="26" t="str">
        <f t="shared" si="2"/>
        <v/>
      </c>
      <c r="J17" s="1">
        <f t="shared" ref="J17:J80" si="6">IF(AND(A17&lt;&gt;"",B17&lt;1,B16&gt;1),A16,0)</f>
        <v>0</v>
      </c>
      <c r="L17" s="1">
        <f t="shared" ref="L17:L80" si="7">IF(AND(G17&lt;&gt;"",C17&gt;B17),1,0)</f>
        <v>0</v>
      </c>
    </row>
    <row r="18" spans="1:12">
      <c r="A18" s="69">
        <f t="shared" si="3"/>
        <v>4</v>
      </c>
      <c r="B18" s="26">
        <f t="shared" ref="B18:B80" si="8">IF(AND($C$6&lt;&gt;0,A18&lt;=$C$6+1),$C$4,IF(B17-C17&lt;1,0,B17-C17))</f>
        <v>0</v>
      </c>
      <c r="C18" s="26">
        <f>IF(B18=0,0,IF(AND($C$6&lt;&gt;0,A18&lt;=$C$6),0,IF($G$10="mensualité",($C$4-SUM($G$15:G18))/$C$7+G18,$C$4/$C$7+G18)))</f>
        <v>0</v>
      </c>
      <c r="D18" s="26">
        <f t="shared" si="4"/>
        <v>0</v>
      </c>
      <c r="E18" s="28">
        <f>IF(OR(A18="",B18&lt;1),0,$F$8*($C$4-SUM($G$15:G18))/10000)</f>
        <v>0</v>
      </c>
      <c r="F18" s="28">
        <f t="shared" si="5"/>
        <v>0</v>
      </c>
      <c r="G18" s="36"/>
      <c r="H18" s="26" t="str">
        <f t="shared" si="2"/>
        <v/>
      </c>
      <c r="J18" s="1">
        <f t="shared" si="6"/>
        <v>0</v>
      </c>
      <c r="L18" s="1">
        <f t="shared" si="7"/>
        <v>0</v>
      </c>
    </row>
    <row r="19" spans="1:12">
      <c r="A19" s="69">
        <f t="shared" si="3"/>
        <v>5</v>
      </c>
      <c r="B19" s="26">
        <f t="shared" si="8"/>
        <v>0</v>
      </c>
      <c r="C19" s="26">
        <f>IF(B19=0,0,IF(AND($C$6&lt;&gt;0,A19&lt;=$C$6),0,IF($G$10="mensualité",($C$4-SUM($G$15:G19))/$C$7+G19,$C$4/$C$7+G19)))</f>
        <v>0</v>
      </c>
      <c r="D19" s="26">
        <f t="shared" si="4"/>
        <v>0</v>
      </c>
      <c r="E19" s="28">
        <f>IF(OR(A19="",B19&lt;1),0,$F$8*($C$4-SUM($G$15:G19))/10000)</f>
        <v>0</v>
      </c>
      <c r="F19" s="28">
        <f t="shared" si="5"/>
        <v>0</v>
      </c>
      <c r="G19" s="36"/>
      <c r="H19" s="26" t="str">
        <f t="shared" si="2"/>
        <v/>
      </c>
      <c r="J19" s="1">
        <f t="shared" si="6"/>
        <v>0</v>
      </c>
      <c r="L19" s="1">
        <f t="shared" si="7"/>
        <v>0</v>
      </c>
    </row>
    <row r="20" spans="1:12">
      <c r="A20" s="69">
        <f t="shared" si="3"/>
        <v>6</v>
      </c>
      <c r="B20" s="26">
        <f t="shared" si="8"/>
        <v>0</v>
      </c>
      <c r="C20" s="26">
        <f>IF(B20=0,0,IF(AND($C$6&lt;&gt;0,A20&lt;=$C$6),0,IF($G$10="mensualité",($C$4-SUM($G$15:G20))/$C$7+G20,$C$4/$C$7+G20)))</f>
        <v>0</v>
      </c>
      <c r="D20" s="26">
        <f t="shared" si="4"/>
        <v>0</v>
      </c>
      <c r="E20" s="28">
        <f>IF(OR(A20="",B20&lt;1),0,$F$8*($C$4-SUM($G$15:G20))/10000)</f>
        <v>0</v>
      </c>
      <c r="F20" s="28">
        <f t="shared" si="5"/>
        <v>0</v>
      </c>
      <c r="G20" s="36"/>
      <c r="H20" s="26" t="str">
        <f t="shared" si="2"/>
        <v/>
      </c>
      <c r="J20" s="1">
        <f t="shared" si="6"/>
        <v>0</v>
      </c>
      <c r="L20" s="1">
        <f t="shared" si="7"/>
        <v>0</v>
      </c>
    </row>
    <row r="21" spans="1:12">
      <c r="A21" s="69">
        <f t="shared" si="3"/>
        <v>7</v>
      </c>
      <c r="B21" s="26">
        <f t="shared" si="8"/>
        <v>0</v>
      </c>
      <c r="C21" s="26">
        <f>IF(B21=0,0,IF(AND($C$6&lt;&gt;0,A21&lt;=$C$6),0,IF($G$10="mensualité",($C$4-SUM($G$15:G21))/$C$7+G21,$C$4/$C$7+G21)))</f>
        <v>0</v>
      </c>
      <c r="D21" s="26">
        <f t="shared" si="4"/>
        <v>0</v>
      </c>
      <c r="E21" s="28">
        <f>IF(OR(A21="",B21&lt;1),0,$F$8*($C$4-SUM($G$15:G21))/10000)</f>
        <v>0</v>
      </c>
      <c r="F21" s="28">
        <f t="shared" si="5"/>
        <v>0</v>
      </c>
      <c r="G21" s="36"/>
      <c r="H21" s="26" t="str">
        <f t="shared" si="2"/>
        <v/>
      </c>
      <c r="J21" s="1">
        <f t="shared" si="6"/>
        <v>0</v>
      </c>
      <c r="L21" s="1">
        <f t="shared" si="7"/>
        <v>0</v>
      </c>
    </row>
    <row r="22" spans="1:12">
      <c r="A22" s="69">
        <f t="shared" si="3"/>
        <v>8</v>
      </c>
      <c r="B22" s="26">
        <f t="shared" si="8"/>
        <v>0</v>
      </c>
      <c r="C22" s="26">
        <f>IF(B22=0,0,IF(AND($C$6&lt;&gt;0,A22&lt;=$C$6),0,IF($G$10="mensualité",($C$4-SUM($G$15:G22))/$C$7+G22,$C$4/$C$7+G22)))</f>
        <v>0</v>
      </c>
      <c r="D22" s="26">
        <f t="shared" si="4"/>
        <v>0</v>
      </c>
      <c r="E22" s="28">
        <f>IF(OR(A22="",B22&lt;1),0,$F$8*($C$4-SUM($G$15:G22))/10000)</f>
        <v>0</v>
      </c>
      <c r="F22" s="28">
        <f t="shared" si="5"/>
        <v>0</v>
      </c>
      <c r="G22" s="36"/>
      <c r="H22" s="26" t="str">
        <f t="shared" si="2"/>
        <v/>
      </c>
      <c r="J22" s="1">
        <f t="shared" si="6"/>
        <v>0</v>
      </c>
      <c r="L22" s="1">
        <f t="shared" si="7"/>
        <v>0</v>
      </c>
    </row>
    <row r="23" spans="1:12">
      <c r="A23" s="69">
        <f t="shared" si="3"/>
        <v>9</v>
      </c>
      <c r="B23" s="26">
        <f t="shared" si="8"/>
        <v>0</v>
      </c>
      <c r="C23" s="26">
        <f>IF(B23=0,0,IF(AND($C$6&lt;&gt;0,A23&lt;=$C$6),0,IF($G$10="mensualité",($C$4-SUM($G$15:G23))/$C$7+G23,$C$4/$C$7+G23)))</f>
        <v>0</v>
      </c>
      <c r="D23" s="26">
        <f t="shared" si="4"/>
        <v>0</v>
      </c>
      <c r="E23" s="28">
        <f>IF(OR(A23="",B23&lt;1),0,$F$8*($C$4-SUM($G$15:G23))/10000)</f>
        <v>0</v>
      </c>
      <c r="F23" s="28">
        <f t="shared" si="5"/>
        <v>0</v>
      </c>
      <c r="G23" s="36"/>
      <c r="H23" s="26" t="str">
        <f t="shared" si="2"/>
        <v/>
      </c>
      <c r="J23" s="1">
        <f t="shared" si="6"/>
        <v>0</v>
      </c>
      <c r="L23" s="1">
        <f t="shared" si="7"/>
        <v>0</v>
      </c>
    </row>
    <row r="24" spans="1:12">
      <c r="A24" s="69">
        <f t="shared" si="3"/>
        <v>10</v>
      </c>
      <c r="B24" s="26">
        <f t="shared" si="8"/>
        <v>0</v>
      </c>
      <c r="C24" s="26">
        <f>IF(B24=0,0,IF(AND($C$6&lt;&gt;0,A24&lt;=$C$6),0,IF($G$10="mensualité",($C$4-SUM($G$15:G24))/$C$7+G24,$C$4/$C$7+G24)))</f>
        <v>0</v>
      </c>
      <c r="D24" s="26">
        <f t="shared" si="4"/>
        <v>0</v>
      </c>
      <c r="E24" s="28">
        <f>IF(OR(A24="",B24&lt;1),0,$F$8*($C$4-SUM($G$15:G24))/10000)</f>
        <v>0</v>
      </c>
      <c r="F24" s="28">
        <f t="shared" si="5"/>
        <v>0</v>
      </c>
      <c r="G24" s="36"/>
      <c r="H24" s="26" t="str">
        <f t="shared" si="2"/>
        <v/>
      </c>
      <c r="J24" s="1">
        <f t="shared" si="6"/>
        <v>0</v>
      </c>
      <c r="L24" s="1">
        <f t="shared" si="7"/>
        <v>0</v>
      </c>
    </row>
    <row r="25" spans="1:12">
      <c r="A25" s="69">
        <f t="shared" si="3"/>
        <v>11</v>
      </c>
      <c r="B25" s="26">
        <f t="shared" si="8"/>
        <v>0</v>
      </c>
      <c r="C25" s="26">
        <f>IF(B25=0,0,IF(AND($C$6&lt;&gt;0,A25&lt;=$C$6),0,IF($G$10="mensualité",($C$4-SUM($G$15:G25))/$C$7+G25,$C$4/$C$7+G25)))</f>
        <v>0</v>
      </c>
      <c r="D25" s="26">
        <f t="shared" si="4"/>
        <v>0</v>
      </c>
      <c r="E25" s="28">
        <f>IF(OR(A25="",B25&lt;1),0,$F$8*($C$4-SUM($G$15:G25))/10000)</f>
        <v>0</v>
      </c>
      <c r="F25" s="28">
        <f t="shared" si="5"/>
        <v>0</v>
      </c>
      <c r="G25" s="36"/>
      <c r="H25" s="26" t="str">
        <f t="shared" si="2"/>
        <v/>
      </c>
      <c r="J25" s="1">
        <f t="shared" si="6"/>
        <v>0</v>
      </c>
      <c r="L25" s="1">
        <f t="shared" si="7"/>
        <v>0</v>
      </c>
    </row>
    <row r="26" spans="1:12">
      <c r="A26" s="69">
        <f t="shared" si="3"/>
        <v>12</v>
      </c>
      <c r="B26" s="26">
        <f t="shared" si="8"/>
        <v>0</v>
      </c>
      <c r="C26" s="26">
        <f>IF(B26=0,0,IF(AND($C$6&lt;&gt;0,A26&lt;=$C$6),0,IF($G$10="mensualité",($C$4-SUM($G$15:G26))/$C$7+G26,$C$4/$C$7+G26)))</f>
        <v>0</v>
      </c>
      <c r="D26" s="26">
        <f t="shared" si="4"/>
        <v>0</v>
      </c>
      <c r="E26" s="28">
        <f>IF(OR(A26="",B26&lt;1),0,$F$8*($C$4-SUM($G$15:G26))/10000)</f>
        <v>0</v>
      </c>
      <c r="F26" s="28">
        <f t="shared" si="5"/>
        <v>0</v>
      </c>
      <c r="G26" s="36"/>
      <c r="H26" s="26" t="str">
        <f t="shared" si="2"/>
        <v/>
      </c>
      <c r="J26" s="1">
        <f t="shared" si="6"/>
        <v>0</v>
      </c>
      <c r="L26" s="1">
        <f t="shared" si="7"/>
        <v>0</v>
      </c>
    </row>
    <row r="27" spans="1:12">
      <c r="A27" s="69">
        <f t="shared" si="3"/>
        <v>13</v>
      </c>
      <c r="B27" s="26">
        <f t="shared" si="8"/>
        <v>0</v>
      </c>
      <c r="C27" s="26">
        <f>IF(B27=0,0,IF(AND($C$6&lt;&gt;0,A27&lt;=$C$6),0,IF($G$10="mensualité",($C$4-SUM($G$15:G27))/$C$7+G27,$C$4/$C$7+G27)))</f>
        <v>0</v>
      </c>
      <c r="D27" s="26">
        <f t="shared" si="4"/>
        <v>0</v>
      </c>
      <c r="E27" s="28">
        <f>IF(OR(A27="",B27&lt;1),0,$F$8*($C$4-SUM($G$15:G27))/10000)</f>
        <v>0</v>
      </c>
      <c r="F27" s="28">
        <f t="shared" si="5"/>
        <v>0</v>
      </c>
      <c r="G27" s="36"/>
      <c r="H27" s="26" t="str">
        <f t="shared" si="2"/>
        <v/>
      </c>
      <c r="J27" s="1">
        <f t="shared" si="6"/>
        <v>0</v>
      </c>
      <c r="L27" s="1">
        <f t="shared" si="7"/>
        <v>0</v>
      </c>
    </row>
    <row r="28" spans="1:12">
      <c r="A28" s="69">
        <f t="shared" si="3"/>
        <v>14</v>
      </c>
      <c r="B28" s="26">
        <f t="shared" si="8"/>
        <v>0</v>
      </c>
      <c r="C28" s="26">
        <f>IF(B28=0,0,IF(AND($C$6&lt;&gt;0,A28&lt;=$C$6),0,IF($G$10="mensualité",($C$4-SUM($G$15:G28))/$C$7+G28,$C$4/$C$7+G28)))</f>
        <v>0</v>
      </c>
      <c r="D28" s="26">
        <f t="shared" si="4"/>
        <v>0</v>
      </c>
      <c r="E28" s="28">
        <f>IF(OR(A28="",B28&lt;1),0,$F$8*($C$4-SUM($G$15:G28))/10000)</f>
        <v>0</v>
      </c>
      <c r="F28" s="28">
        <f t="shared" si="5"/>
        <v>0</v>
      </c>
      <c r="G28" s="36"/>
      <c r="H28" s="26" t="str">
        <f t="shared" si="2"/>
        <v/>
      </c>
      <c r="J28" s="1">
        <f t="shared" si="6"/>
        <v>0</v>
      </c>
      <c r="L28" s="1">
        <f t="shared" si="7"/>
        <v>0</v>
      </c>
    </row>
    <row r="29" spans="1:12">
      <c r="A29" s="69">
        <f t="shared" si="3"/>
        <v>15</v>
      </c>
      <c r="B29" s="26">
        <f t="shared" si="8"/>
        <v>0</v>
      </c>
      <c r="C29" s="26">
        <f>IF(B29=0,0,IF(AND($C$6&lt;&gt;0,A29&lt;=$C$6),0,IF($G$10="mensualité",($C$4-SUM($G$15:G29))/$C$7+G29,$C$4/$C$7+G29)))</f>
        <v>0</v>
      </c>
      <c r="D29" s="26">
        <f t="shared" si="4"/>
        <v>0</v>
      </c>
      <c r="E29" s="28">
        <f>IF(OR(A29="",B29&lt;1),0,$F$8*($C$4-SUM($G$15:G29))/10000)</f>
        <v>0</v>
      </c>
      <c r="F29" s="28">
        <f t="shared" si="5"/>
        <v>0</v>
      </c>
      <c r="G29" s="36"/>
      <c r="H29" s="26" t="str">
        <f t="shared" si="2"/>
        <v/>
      </c>
      <c r="J29" s="1">
        <f t="shared" si="6"/>
        <v>0</v>
      </c>
      <c r="L29" s="1">
        <f t="shared" si="7"/>
        <v>0</v>
      </c>
    </row>
    <row r="30" spans="1:12">
      <c r="A30" s="69">
        <f t="shared" si="3"/>
        <v>16</v>
      </c>
      <c r="B30" s="26">
        <f t="shared" si="8"/>
        <v>0</v>
      </c>
      <c r="C30" s="26">
        <f>IF(B30=0,0,IF(AND($C$6&lt;&gt;0,A30&lt;=$C$6),0,IF($G$10="mensualité",($C$4-SUM($G$15:G30))/$C$7+G30,$C$4/$C$7+G30)))</f>
        <v>0</v>
      </c>
      <c r="D30" s="26">
        <f t="shared" si="4"/>
        <v>0</v>
      </c>
      <c r="E30" s="28">
        <f>IF(OR(A30="",B30&lt;1),0,$F$8*($C$4-SUM($G$15:G30))/10000)</f>
        <v>0</v>
      </c>
      <c r="F30" s="28">
        <f t="shared" si="5"/>
        <v>0</v>
      </c>
      <c r="G30" s="36"/>
      <c r="H30" s="26" t="str">
        <f t="shared" si="2"/>
        <v/>
      </c>
      <c r="J30" s="1">
        <f t="shared" si="6"/>
        <v>0</v>
      </c>
      <c r="L30" s="1">
        <f t="shared" si="7"/>
        <v>0</v>
      </c>
    </row>
    <row r="31" spans="1:12">
      <c r="A31" s="69">
        <f t="shared" si="3"/>
        <v>17</v>
      </c>
      <c r="B31" s="26">
        <f t="shared" si="8"/>
        <v>0</v>
      </c>
      <c r="C31" s="26">
        <f>IF(B31=0,0,IF(AND($C$6&lt;&gt;0,A31&lt;=$C$6),0,IF($G$10="mensualité",($C$4-SUM($G$15:G31))/$C$7+G31,$C$4/$C$7+G31)))</f>
        <v>0</v>
      </c>
      <c r="D31" s="26">
        <f t="shared" si="4"/>
        <v>0</v>
      </c>
      <c r="E31" s="28">
        <f>IF(OR(A31="",B31&lt;1),0,$F$8*($C$4-SUM($G$15:G31))/10000)</f>
        <v>0</v>
      </c>
      <c r="F31" s="28">
        <f t="shared" si="5"/>
        <v>0</v>
      </c>
      <c r="G31" s="36"/>
      <c r="H31" s="26" t="str">
        <f t="shared" si="2"/>
        <v/>
      </c>
      <c r="J31" s="1">
        <f t="shared" si="6"/>
        <v>0</v>
      </c>
      <c r="L31" s="1">
        <f t="shared" si="7"/>
        <v>0</v>
      </c>
    </row>
    <row r="32" spans="1:12">
      <c r="A32" s="69">
        <f t="shared" si="3"/>
        <v>18</v>
      </c>
      <c r="B32" s="26">
        <f t="shared" si="8"/>
        <v>0</v>
      </c>
      <c r="C32" s="26">
        <f>IF(B32=0,0,IF(AND($C$6&lt;&gt;0,A32&lt;=$C$6),0,IF($G$10="mensualité",($C$4-SUM($G$15:G32))/$C$7+G32,$C$4/$C$7+G32)))</f>
        <v>0</v>
      </c>
      <c r="D32" s="26">
        <f t="shared" si="4"/>
        <v>0</v>
      </c>
      <c r="E32" s="28">
        <f>IF(OR(A32="",B32&lt;1),0,$F$8*($C$4-SUM($G$15:G32))/10000)</f>
        <v>0</v>
      </c>
      <c r="F32" s="28">
        <f t="shared" si="5"/>
        <v>0</v>
      </c>
      <c r="G32" s="36"/>
      <c r="H32" s="26" t="str">
        <f t="shared" si="2"/>
        <v/>
      </c>
      <c r="J32" s="1">
        <f t="shared" si="6"/>
        <v>0</v>
      </c>
      <c r="L32" s="1">
        <f t="shared" si="7"/>
        <v>0</v>
      </c>
    </row>
    <row r="33" spans="1:12">
      <c r="A33" s="69">
        <f t="shared" si="3"/>
        <v>19</v>
      </c>
      <c r="B33" s="26">
        <f t="shared" si="8"/>
        <v>0</v>
      </c>
      <c r="C33" s="26">
        <f>IF(B33=0,0,IF(AND($C$6&lt;&gt;0,A33&lt;=$C$6),0,IF($G$10="mensualité",($C$4-SUM($G$15:G33))/$C$7+G33,$C$4/$C$7+G33)))</f>
        <v>0</v>
      </c>
      <c r="D33" s="26">
        <f t="shared" si="4"/>
        <v>0</v>
      </c>
      <c r="E33" s="28">
        <f>IF(OR(A33="",B33&lt;1),0,$F$8*($C$4-SUM($G$15:G33))/10000)</f>
        <v>0</v>
      </c>
      <c r="F33" s="28">
        <f t="shared" si="5"/>
        <v>0</v>
      </c>
      <c r="G33" s="36"/>
      <c r="H33" s="26" t="str">
        <f t="shared" si="2"/>
        <v/>
      </c>
      <c r="J33" s="1">
        <f t="shared" si="6"/>
        <v>0</v>
      </c>
      <c r="L33" s="1">
        <f t="shared" si="7"/>
        <v>0</v>
      </c>
    </row>
    <row r="34" spans="1:12">
      <c r="A34" s="69">
        <f t="shared" si="3"/>
        <v>20</v>
      </c>
      <c r="B34" s="26">
        <f t="shared" si="8"/>
        <v>0</v>
      </c>
      <c r="C34" s="26">
        <f>IF(B34=0,0,IF(AND($C$6&lt;&gt;0,A34&lt;=$C$6),0,IF($G$10="mensualité",($C$4-SUM($G$15:G34))/$C$7+G34,$C$4/$C$7+G34)))</f>
        <v>0</v>
      </c>
      <c r="D34" s="26">
        <f t="shared" si="4"/>
        <v>0</v>
      </c>
      <c r="E34" s="28">
        <f>IF(OR(A34="",B34&lt;1),0,$F$8*($C$4-SUM($G$15:G34))/10000)</f>
        <v>0</v>
      </c>
      <c r="F34" s="28">
        <f t="shared" si="5"/>
        <v>0</v>
      </c>
      <c r="G34" s="36"/>
      <c r="H34" s="26" t="str">
        <f t="shared" si="2"/>
        <v/>
      </c>
      <c r="J34" s="1">
        <f t="shared" si="6"/>
        <v>0</v>
      </c>
      <c r="L34" s="1">
        <f t="shared" si="7"/>
        <v>0</v>
      </c>
    </row>
    <row r="35" spans="1:12">
      <c r="A35" s="69">
        <f t="shared" si="3"/>
        <v>21</v>
      </c>
      <c r="B35" s="26">
        <f t="shared" si="8"/>
        <v>0</v>
      </c>
      <c r="C35" s="26">
        <f>IF(B35=0,0,IF(AND($C$6&lt;&gt;0,A35&lt;=$C$6),0,IF($G$10="mensualité",($C$4-SUM($G$15:G35))/$C$7+G35,$C$4/$C$7+G35)))</f>
        <v>0</v>
      </c>
      <c r="D35" s="26">
        <f t="shared" si="4"/>
        <v>0</v>
      </c>
      <c r="E35" s="28">
        <f>IF(OR(A35="",B35&lt;1),0,$F$8*($C$4-SUM($G$15:G35))/10000)</f>
        <v>0</v>
      </c>
      <c r="F35" s="28">
        <f t="shared" si="5"/>
        <v>0</v>
      </c>
      <c r="G35" s="36"/>
      <c r="H35" s="26" t="str">
        <f t="shared" si="2"/>
        <v/>
      </c>
      <c r="J35" s="1">
        <f t="shared" si="6"/>
        <v>0</v>
      </c>
      <c r="L35" s="1">
        <f t="shared" si="7"/>
        <v>0</v>
      </c>
    </row>
    <row r="36" spans="1:12">
      <c r="A36" s="69">
        <f t="shared" si="3"/>
        <v>22</v>
      </c>
      <c r="B36" s="26">
        <f t="shared" si="8"/>
        <v>0</v>
      </c>
      <c r="C36" s="26">
        <f>IF(B36=0,0,IF(AND($C$6&lt;&gt;0,A36&lt;=$C$6),0,IF($G$10="mensualité",($C$4-SUM($G$15:G36))/$C$7+G36,$C$4/$C$7+G36)))</f>
        <v>0</v>
      </c>
      <c r="D36" s="26">
        <f t="shared" si="4"/>
        <v>0</v>
      </c>
      <c r="E36" s="28">
        <f>IF(OR(A36="",B36&lt;1),0,$F$8*($C$4-SUM($G$15:G36))/10000)</f>
        <v>0</v>
      </c>
      <c r="F36" s="28">
        <f t="shared" si="5"/>
        <v>0</v>
      </c>
      <c r="G36" s="36"/>
      <c r="H36" s="26" t="str">
        <f t="shared" si="2"/>
        <v/>
      </c>
      <c r="J36" s="1">
        <f t="shared" si="6"/>
        <v>0</v>
      </c>
      <c r="L36" s="1">
        <f t="shared" si="7"/>
        <v>0</v>
      </c>
    </row>
    <row r="37" spans="1:12">
      <c r="A37" s="69">
        <f t="shared" si="3"/>
        <v>23</v>
      </c>
      <c r="B37" s="26">
        <f t="shared" si="8"/>
        <v>0</v>
      </c>
      <c r="C37" s="26">
        <f>IF(B37=0,0,IF(AND($C$6&lt;&gt;0,A37&lt;=$C$6),0,IF($G$10="mensualité",($C$4-SUM($G$15:G37))/$C$7+G37,$C$4/$C$7+G37)))</f>
        <v>0</v>
      </c>
      <c r="D37" s="26">
        <f t="shared" si="4"/>
        <v>0</v>
      </c>
      <c r="E37" s="28">
        <f>IF(OR(A37="",B37&lt;1),0,$F$8*($C$4-SUM($G$15:G37))/10000)</f>
        <v>0</v>
      </c>
      <c r="F37" s="28">
        <f t="shared" si="5"/>
        <v>0</v>
      </c>
      <c r="G37" s="36"/>
      <c r="H37" s="26" t="str">
        <f t="shared" si="2"/>
        <v/>
      </c>
      <c r="J37" s="1">
        <f t="shared" si="6"/>
        <v>0</v>
      </c>
      <c r="L37" s="1">
        <f t="shared" si="7"/>
        <v>0</v>
      </c>
    </row>
    <row r="38" spans="1:12">
      <c r="A38" s="69">
        <f t="shared" si="3"/>
        <v>24</v>
      </c>
      <c r="B38" s="26">
        <f t="shared" si="8"/>
        <v>0</v>
      </c>
      <c r="C38" s="26">
        <f>IF(B38=0,0,IF(AND($C$6&lt;&gt;0,A38&lt;=$C$6),0,IF($G$10="mensualité",($C$4-SUM($G$15:G38))/$C$7+G38,$C$4/$C$7+G38)))</f>
        <v>0</v>
      </c>
      <c r="D38" s="26">
        <f t="shared" si="4"/>
        <v>0</v>
      </c>
      <c r="E38" s="28">
        <f>IF(OR(A38="",B38&lt;1),0,$F$8*($C$4-SUM($G$15:G38))/10000)</f>
        <v>0</v>
      </c>
      <c r="F38" s="28">
        <f t="shared" si="5"/>
        <v>0</v>
      </c>
      <c r="G38" s="36"/>
      <c r="H38" s="26" t="str">
        <f t="shared" si="2"/>
        <v/>
      </c>
      <c r="J38" s="1">
        <f t="shared" si="6"/>
        <v>0</v>
      </c>
      <c r="L38" s="1">
        <f t="shared" si="7"/>
        <v>0</v>
      </c>
    </row>
    <row r="39" spans="1:12">
      <c r="A39" s="69">
        <f t="shared" si="3"/>
        <v>25</v>
      </c>
      <c r="B39" s="26">
        <f t="shared" si="8"/>
        <v>0</v>
      </c>
      <c r="C39" s="26">
        <f>IF(B39=0,0,IF(AND($C$6&lt;&gt;0,A39&lt;=$C$6),0,IF($G$10="mensualité",($C$4-SUM($G$15:G39))/$C$7+G39,$C$4/$C$7+G39)))</f>
        <v>0</v>
      </c>
      <c r="D39" s="26">
        <f t="shared" si="4"/>
        <v>0</v>
      </c>
      <c r="E39" s="28">
        <f>IF(OR(A39="",B39&lt;1),0,$F$8*($C$4-SUM($G$15:G39))/10000)</f>
        <v>0</v>
      </c>
      <c r="F39" s="28">
        <f t="shared" si="5"/>
        <v>0</v>
      </c>
      <c r="G39" s="36"/>
      <c r="H39" s="26" t="str">
        <f t="shared" si="2"/>
        <v/>
      </c>
      <c r="J39" s="1">
        <f t="shared" si="6"/>
        <v>0</v>
      </c>
      <c r="L39" s="1">
        <f t="shared" si="7"/>
        <v>0</v>
      </c>
    </row>
    <row r="40" spans="1:12">
      <c r="A40" s="69">
        <f t="shared" si="3"/>
        <v>26</v>
      </c>
      <c r="B40" s="26">
        <f t="shared" si="8"/>
        <v>0</v>
      </c>
      <c r="C40" s="26">
        <f>IF(B40=0,0,IF(AND($C$6&lt;&gt;0,A40&lt;=$C$6),0,IF($G$10="mensualité",($C$4-SUM($G$15:G40))/$C$7+G40,$C$4/$C$7+G40)))</f>
        <v>0</v>
      </c>
      <c r="D40" s="26">
        <f t="shared" si="4"/>
        <v>0</v>
      </c>
      <c r="E40" s="28">
        <f>IF(OR(A40="",B40&lt;1),0,$F$8*($C$4-SUM($G$15:G40))/10000)</f>
        <v>0</v>
      </c>
      <c r="F40" s="28">
        <f t="shared" si="5"/>
        <v>0</v>
      </c>
      <c r="G40" s="36"/>
      <c r="H40" s="26" t="str">
        <f t="shared" si="2"/>
        <v/>
      </c>
      <c r="J40" s="1">
        <f t="shared" si="6"/>
        <v>0</v>
      </c>
      <c r="L40" s="1">
        <f t="shared" si="7"/>
        <v>0</v>
      </c>
    </row>
    <row r="41" spans="1:12">
      <c r="A41" s="69">
        <f t="shared" si="3"/>
        <v>27</v>
      </c>
      <c r="B41" s="26">
        <f t="shared" si="8"/>
        <v>0</v>
      </c>
      <c r="C41" s="26">
        <f>IF(B41=0,0,IF(AND($C$6&lt;&gt;0,A41&lt;=$C$6),0,IF($G$10="mensualité",($C$4-SUM($G$15:G41))/$C$7+G41,$C$4/$C$7+G41)))</f>
        <v>0</v>
      </c>
      <c r="D41" s="26">
        <f t="shared" si="4"/>
        <v>0</v>
      </c>
      <c r="E41" s="28">
        <f>IF(OR(A41="",B41&lt;1),0,$F$8*($C$4-SUM($G$15:G41))/10000)</f>
        <v>0</v>
      </c>
      <c r="F41" s="28">
        <f t="shared" si="5"/>
        <v>0</v>
      </c>
      <c r="G41" s="36"/>
      <c r="H41" s="26" t="str">
        <f t="shared" si="2"/>
        <v/>
      </c>
      <c r="J41" s="1">
        <f t="shared" si="6"/>
        <v>0</v>
      </c>
      <c r="L41" s="1">
        <f t="shared" si="7"/>
        <v>0</v>
      </c>
    </row>
    <row r="42" spans="1:12">
      <c r="A42" s="69">
        <f t="shared" si="3"/>
        <v>28</v>
      </c>
      <c r="B42" s="26">
        <f t="shared" si="8"/>
        <v>0</v>
      </c>
      <c r="C42" s="26">
        <f>IF(B42=0,0,IF(AND($C$6&lt;&gt;0,A42&lt;=$C$6),0,IF($G$10="mensualité",($C$4-SUM($G$15:G42))/$C$7+G42,$C$4/$C$7+G42)))</f>
        <v>0</v>
      </c>
      <c r="D42" s="26">
        <f t="shared" si="4"/>
        <v>0</v>
      </c>
      <c r="E42" s="28">
        <f>IF(OR(A42="",B42&lt;1),0,$F$8*($C$4-SUM($G$15:G42))/10000)</f>
        <v>0</v>
      </c>
      <c r="F42" s="28">
        <f t="shared" si="5"/>
        <v>0</v>
      </c>
      <c r="G42" s="36"/>
      <c r="H42" s="26" t="str">
        <f t="shared" si="2"/>
        <v/>
      </c>
      <c r="J42" s="1">
        <f t="shared" si="6"/>
        <v>0</v>
      </c>
      <c r="L42" s="1">
        <f t="shared" si="7"/>
        <v>0</v>
      </c>
    </row>
    <row r="43" spans="1:12">
      <c r="A43" s="69">
        <f t="shared" si="3"/>
        <v>29</v>
      </c>
      <c r="B43" s="26">
        <f t="shared" si="8"/>
        <v>0</v>
      </c>
      <c r="C43" s="26">
        <f>IF(B43=0,0,IF(AND($C$6&lt;&gt;0,A43&lt;=$C$6),0,IF($G$10="mensualité",($C$4-SUM($G$15:G43))/$C$7+G43,$C$4/$C$7+G43)))</f>
        <v>0</v>
      </c>
      <c r="D43" s="26">
        <f t="shared" si="4"/>
        <v>0</v>
      </c>
      <c r="E43" s="28">
        <f>IF(OR(A43="",B43&lt;1),0,$F$8*($C$4-SUM($G$15:G43))/10000)</f>
        <v>0</v>
      </c>
      <c r="F43" s="28">
        <f t="shared" si="5"/>
        <v>0</v>
      </c>
      <c r="G43" s="36"/>
      <c r="H43" s="26" t="str">
        <f t="shared" si="2"/>
        <v/>
      </c>
      <c r="J43" s="1">
        <f t="shared" si="6"/>
        <v>0</v>
      </c>
      <c r="L43" s="1">
        <f t="shared" si="7"/>
        <v>0</v>
      </c>
    </row>
    <row r="44" spans="1:12">
      <c r="A44" s="69">
        <f t="shared" si="3"/>
        <v>30</v>
      </c>
      <c r="B44" s="26">
        <f t="shared" si="8"/>
        <v>0</v>
      </c>
      <c r="C44" s="26">
        <f>IF(B44=0,0,IF(AND($C$6&lt;&gt;0,A44&lt;=$C$6),0,IF($G$10="mensualité",($C$4-SUM($G$15:G44))/$C$7+G44,$C$4/$C$7+G44)))</f>
        <v>0</v>
      </c>
      <c r="D44" s="26">
        <f t="shared" si="4"/>
        <v>0</v>
      </c>
      <c r="E44" s="28">
        <f>IF(OR(A44="",B44&lt;1),0,$F$8*($C$4-SUM($G$15:G44))/10000)</f>
        <v>0</v>
      </c>
      <c r="F44" s="28">
        <f t="shared" si="5"/>
        <v>0</v>
      </c>
      <c r="G44" s="36"/>
      <c r="H44" s="26" t="str">
        <f t="shared" si="2"/>
        <v/>
      </c>
      <c r="J44" s="1">
        <f t="shared" si="6"/>
        <v>0</v>
      </c>
      <c r="L44" s="1">
        <f t="shared" si="7"/>
        <v>0</v>
      </c>
    </row>
    <row r="45" spans="1:12">
      <c r="A45" s="69">
        <f t="shared" si="3"/>
        <v>31</v>
      </c>
      <c r="B45" s="26">
        <f t="shared" si="8"/>
        <v>0</v>
      </c>
      <c r="C45" s="26">
        <f>IF(B45=0,0,IF(AND($C$6&lt;&gt;0,A45&lt;=$C$6),0,IF($G$10="mensualité",($C$4-SUM($G$15:G45))/$C$7+G45,$C$4/$C$7+G45)))</f>
        <v>0</v>
      </c>
      <c r="D45" s="26">
        <f t="shared" si="4"/>
        <v>0</v>
      </c>
      <c r="E45" s="28">
        <f>IF(OR(A45="",B45&lt;1),0,$F$8*($C$4-SUM($G$15:G45))/10000)</f>
        <v>0</v>
      </c>
      <c r="F45" s="28">
        <f t="shared" si="5"/>
        <v>0</v>
      </c>
      <c r="G45" s="36"/>
      <c r="H45" s="26" t="str">
        <f t="shared" si="2"/>
        <v/>
      </c>
      <c r="J45" s="1">
        <f t="shared" si="6"/>
        <v>0</v>
      </c>
      <c r="L45" s="1">
        <f t="shared" si="7"/>
        <v>0</v>
      </c>
    </row>
    <row r="46" spans="1:12">
      <c r="A46" s="69">
        <f t="shared" si="3"/>
        <v>32</v>
      </c>
      <c r="B46" s="26">
        <f t="shared" si="8"/>
        <v>0</v>
      </c>
      <c r="C46" s="26">
        <f>IF(B46=0,0,IF(AND($C$6&lt;&gt;0,A46&lt;=$C$6),0,IF($G$10="mensualité",($C$4-SUM($G$15:G46))/$C$7+G46,$C$4/$C$7+G46)))</f>
        <v>0</v>
      </c>
      <c r="D46" s="26">
        <f t="shared" si="4"/>
        <v>0</v>
      </c>
      <c r="E46" s="28">
        <f>IF(OR(A46="",B46&lt;1),0,$F$8*($C$4-SUM($G$15:G46))/10000)</f>
        <v>0</v>
      </c>
      <c r="F46" s="28">
        <f t="shared" si="5"/>
        <v>0</v>
      </c>
      <c r="G46" s="36"/>
      <c r="H46" s="26" t="str">
        <f t="shared" si="2"/>
        <v/>
      </c>
      <c r="J46" s="1">
        <f t="shared" si="6"/>
        <v>0</v>
      </c>
      <c r="L46" s="1">
        <f t="shared" si="7"/>
        <v>0</v>
      </c>
    </row>
    <row r="47" spans="1:12">
      <c r="A47" s="69">
        <f t="shared" si="3"/>
        <v>33</v>
      </c>
      <c r="B47" s="26">
        <f t="shared" si="8"/>
        <v>0</v>
      </c>
      <c r="C47" s="26">
        <f>IF(B47=0,0,IF(AND($C$6&lt;&gt;0,A47&lt;=$C$6),0,IF($G$10="mensualité",($C$4-SUM($G$15:G47))/$C$7+G47,$C$4/$C$7+G47)))</f>
        <v>0</v>
      </c>
      <c r="D47" s="26">
        <f t="shared" si="4"/>
        <v>0</v>
      </c>
      <c r="E47" s="28">
        <f>IF(OR(A47="",B47&lt;1),0,$F$8*($C$4-SUM($G$15:G47))/10000)</f>
        <v>0</v>
      </c>
      <c r="F47" s="28">
        <f t="shared" si="5"/>
        <v>0</v>
      </c>
      <c r="G47" s="36"/>
      <c r="H47" s="26" t="str">
        <f t="shared" si="2"/>
        <v/>
      </c>
      <c r="J47" s="1">
        <f t="shared" si="6"/>
        <v>0</v>
      </c>
      <c r="L47" s="1">
        <f t="shared" si="7"/>
        <v>0</v>
      </c>
    </row>
    <row r="48" spans="1:12">
      <c r="A48" s="69">
        <f t="shared" si="3"/>
        <v>34</v>
      </c>
      <c r="B48" s="26">
        <f t="shared" si="8"/>
        <v>0</v>
      </c>
      <c r="C48" s="26">
        <f>IF(B48=0,0,IF(AND($C$6&lt;&gt;0,A48&lt;=$C$6),0,IF($G$10="mensualité",($C$4-SUM($G$15:G48))/$C$7+G48,$C$4/$C$7+G48)))</f>
        <v>0</v>
      </c>
      <c r="D48" s="26">
        <f t="shared" si="4"/>
        <v>0</v>
      </c>
      <c r="E48" s="28">
        <f>IF(OR(A48="",B48&lt;1),0,$F$8*($C$4-SUM($G$15:G48))/10000)</f>
        <v>0</v>
      </c>
      <c r="F48" s="28">
        <f t="shared" si="5"/>
        <v>0</v>
      </c>
      <c r="G48" s="36"/>
      <c r="H48" s="26" t="str">
        <f t="shared" si="2"/>
        <v/>
      </c>
      <c r="J48" s="1">
        <f t="shared" si="6"/>
        <v>0</v>
      </c>
      <c r="L48" s="1">
        <f t="shared" si="7"/>
        <v>0</v>
      </c>
    </row>
    <row r="49" spans="1:12">
      <c r="A49" s="69">
        <f t="shared" si="3"/>
        <v>35</v>
      </c>
      <c r="B49" s="26">
        <f t="shared" si="8"/>
        <v>0</v>
      </c>
      <c r="C49" s="26">
        <f>IF(B49=0,0,IF(AND($C$6&lt;&gt;0,A49&lt;=$C$6),0,IF($G$10="mensualité",($C$4-SUM($G$15:G49))/$C$7+G49,$C$4/$C$7+G49)))</f>
        <v>0</v>
      </c>
      <c r="D49" s="26">
        <f t="shared" si="4"/>
        <v>0</v>
      </c>
      <c r="E49" s="28">
        <f>IF(OR(A49="",B49&lt;1),0,$F$8*($C$4-SUM($G$15:G49))/10000)</f>
        <v>0</v>
      </c>
      <c r="F49" s="28">
        <f t="shared" si="5"/>
        <v>0</v>
      </c>
      <c r="G49" s="36"/>
      <c r="H49" s="26" t="str">
        <f t="shared" si="2"/>
        <v/>
      </c>
      <c r="J49" s="1">
        <f t="shared" si="6"/>
        <v>0</v>
      </c>
      <c r="L49" s="1">
        <f t="shared" si="7"/>
        <v>0</v>
      </c>
    </row>
    <row r="50" spans="1:12">
      <c r="A50" s="69">
        <f t="shared" si="3"/>
        <v>36</v>
      </c>
      <c r="B50" s="26">
        <f t="shared" si="8"/>
        <v>0</v>
      </c>
      <c r="C50" s="26">
        <f>IF(B50=0,0,IF(AND($C$6&lt;&gt;0,A50&lt;=$C$6),0,IF($G$10="mensualité",($C$4-SUM($G$15:G50))/$C$7+G50,$C$4/$C$7+G50)))</f>
        <v>0</v>
      </c>
      <c r="D50" s="26">
        <f t="shared" si="4"/>
        <v>0</v>
      </c>
      <c r="E50" s="28">
        <f>IF(OR(A50="",B50&lt;1),0,$F$8*($C$4-SUM($G$15:G50))/10000)</f>
        <v>0</v>
      </c>
      <c r="F50" s="28">
        <f t="shared" si="5"/>
        <v>0</v>
      </c>
      <c r="G50" s="36"/>
      <c r="H50" s="26" t="str">
        <f t="shared" si="2"/>
        <v/>
      </c>
      <c r="J50" s="1">
        <f t="shared" si="6"/>
        <v>0</v>
      </c>
      <c r="L50" s="1">
        <f t="shared" si="7"/>
        <v>0</v>
      </c>
    </row>
    <row r="51" spans="1:12">
      <c r="A51" s="69">
        <f t="shared" si="3"/>
        <v>37</v>
      </c>
      <c r="B51" s="26">
        <f t="shared" si="8"/>
        <v>0</v>
      </c>
      <c r="C51" s="26">
        <f>IF(B51=0,0,IF(AND($C$6&lt;&gt;0,A51&lt;=$C$6),0,IF($G$10="mensualité",($C$4-SUM($G$15:G51))/$C$7+G51,$C$4/$C$7+G51)))</f>
        <v>0</v>
      </c>
      <c r="D51" s="26">
        <f t="shared" si="4"/>
        <v>0</v>
      </c>
      <c r="E51" s="28">
        <f>IF(OR(A51="",B51&lt;1),0,$F$8*($C$4-SUM($G$15:G51))/10000)</f>
        <v>0</v>
      </c>
      <c r="F51" s="28">
        <f t="shared" si="5"/>
        <v>0</v>
      </c>
      <c r="G51" s="36"/>
      <c r="H51" s="26" t="str">
        <f t="shared" si="2"/>
        <v/>
      </c>
      <c r="J51" s="1">
        <f t="shared" si="6"/>
        <v>0</v>
      </c>
      <c r="L51" s="1">
        <f t="shared" si="7"/>
        <v>0</v>
      </c>
    </row>
    <row r="52" spans="1:12">
      <c r="A52" s="69">
        <f t="shared" si="3"/>
        <v>38</v>
      </c>
      <c r="B52" s="26">
        <f t="shared" si="8"/>
        <v>0</v>
      </c>
      <c r="C52" s="26">
        <f>IF(B52=0,0,IF(AND($C$6&lt;&gt;0,A52&lt;=$C$6),0,IF($G$10="mensualité",($C$4-SUM($G$15:G52))/$C$7+G52,$C$4/$C$7+G52)))</f>
        <v>0</v>
      </c>
      <c r="D52" s="26">
        <f t="shared" si="4"/>
        <v>0</v>
      </c>
      <c r="E52" s="28">
        <f>IF(OR(A52="",B52&lt;1),0,$F$8*($C$4-SUM($G$15:G52))/10000)</f>
        <v>0</v>
      </c>
      <c r="F52" s="28">
        <f t="shared" si="5"/>
        <v>0</v>
      </c>
      <c r="G52" s="36"/>
      <c r="H52" s="26" t="str">
        <f t="shared" si="2"/>
        <v/>
      </c>
      <c r="J52" s="1">
        <f t="shared" si="6"/>
        <v>0</v>
      </c>
      <c r="L52" s="1">
        <f t="shared" si="7"/>
        <v>0</v>
      </c>
    </row>
    <row r="53" spans="1:12">
      <c r="A53" s="69">
        <f t="shared" si="3"/>
        <v>39</v>
      </c>
      <c r="B53" s="26">
        <f t="shared" si="8"/>
        <v>0</v>
      </c>
      <c r="C53" s="26">
        <f>IF(B53=0,0,IF(AND($C$6&lt;&gt;0,A53&lt;=$C$6),0,IF($G$10="mensualité",($C$4-SUM($G$15:G53))/$C$7+G53,$C$4/$C$7+G53)))</f>
        <v>0</v>
      </c>
      <c r="D53" s="26">
        <f t="shared" si="4"/>
        <v>0</v>
      </c>
      <c r="E53" s="28">
        <f>IF(OR(A53="",B53&lt;1),0,$F$8*($C$4-SUM($G$15:G53))/10000)</f>
        <v>0</v>
      </c>
      <c r="F53" s="28">
        <f t="shared" si="5"/>
        <v>0</v>
      </c>
      <c r="G53" s="36"/>
      <c r="H53" s="26" t="str">
        <f t="shared" si="2"/>
        <v/>
      </c>
      <c r="J53" s="1">
        <f t="shared" si="6"/>
        <v>0</v>
      </c>
      <c r="L53" s="1">
        <f t="shared" si="7"/>
        <v>0</v>
      </c>
    </row>
    <row r="54" spans="1:12">
      <c r="A54" s="69">
        <f t="shared" si="3"/>
        <v>40</v>
      </c>
      <c r="B54" s="26">
        <f t="shared" si="8"/>
        <v>0</v>
      </c>
      <c r="C54" s="26">
        <f>IF(B54=0,0,IF(AND($C$6&lt;&gt;0,A54&lt;=$C$6),0,IF($G$10="mensualité",($C$4-SUM($G$15:G54))/$C$7+G54,$C$4/$C$7+G54)))</f>
        <v>0</v>
      </c>
      <c r="D54" s="26">
        <f t="shared" si="4"/>
        <v>0</v>
      </c>
      <c r="E54" s="28">
        <f>IF(OR(A54="",B54&lt;1),0,$F$8*($C$4-SUM($G$15:G54))/10000)</f>
        <v>0</v>
      </c>
      <c r="F54" s="28">
        <f t="shared" si="5"/>
        <v>0</v>
      </c>
      <c r="G54" s="36"/>
      <c r="H54" s="26" t="str">
        <f t="shared" si="2"/>
        <v/>
      </c>
      <c r="J54" s="1">
        <f t="shared" si="6"/>
        <v>0</v>
      </c>
      <c r="L54" s="1">
        <f t="shared" si="7"/>
        <v>0</v>
      </c>
    </row>
    <row r="55" spans="1:12">
      <c r="A55" s="69">
        <f t="shared" si="3"/>
        <v>41</v>
      </c>
      <c r="B55" s="26">
        <f t="shared" si="8"/>
        <v>0</v>
      </c>
      <c r="C55" s="26">
        <f>IF(B55=0,0,IF(AND($C$6&lt;&gt;0,A55&lt;=$C$6),0,IF($G$10="mensualité",($C$4-SUM($G$15:G55))/$C$7+G55,$C$4/$C$7+G55)))</f>
        <v>0</v>
      </c>
      <c r="D55" s="26">
        <f t="shared" si="4"/>
        <v>0</v>
      </c>
      <c r="E55" s="28">
        <f>IF(OR(A55="",B55&lt;1),0,$F$8*($C$4-SUM($G$15:G55))/10000)</f>
        <v>0</v>
      </c>
      <c r="F55" s="28">
        <f t="shared" si="5"/>
        <v>0</v>
      </c>
      <c r="G55" s="36"/>
      <c r="H55" s="26" t="str">
        <f t="shared" si="2"/>
        <v/>
      </c>
      <c r="J55" s="1">
        <f t="shared" si="6"/>
        <v>0</v>
      </c>
      <c r="L55" s="1">
        <f t="shared" si="7"/>
        <v>0</v>
      </c>
    </row>
    <row r="56" spans="1:12">
      <c r="A56" s="69">
        <f t="shared" si="3"/>
        <v>42</v>
      </c>
      <c r="B56" s="26">
        <f t="shared" si="8"/>
        <v>0</v>
      </c>
      <c r="C56" s="26">
        <f>IF(B56=0,0,IF(AND($C$6&lt;&gt;0,A56&lt;=$C$6),0,IF($G$10="mensualité",($C$4-SUM($G$15:G56))/$C$7+G56,$C$4/$C$7+G56)))</f>
        <v>0</v>
      </c>
      <c r="D56" s="26">
        <f t="shared" si="4"/>
        <v>0</v>
      </c>
      <c r="E56" s="28">
        <f>IF(OR(A56="",B56&lt;1),0,$F$8*($C$4-SUM($G$15:G56))/10000)</f>
        <v>0</v>
      </c>
      <c r="F56" s="28">
        <f t="shared" si="5"/>
        <v>0</v>
      </c>
      <c r="G56" s="36"/>
      <c r="H56" s="26" t="str">
        <f t="shared" si="2"/>
        <v/>
      </c>
      <c r="J56" s="1">
        <f t="shared" si="6"/>
        <v>0</v>
      </c>
      <c r="L56" s="1">
        <f t="shared" si="7"/>
        <v>0</v>
      </c>
    </row>
    <row r="57" spans="1:12">
      <c r="A57" s="69">
        <f t="shared" si="3"/>
        <v>43</v>
      </c>
      <c r="B57" s="26">
        <f t="shared" si="8"/>
        <v>0</v>
      </c>
      <c r="C57" s="26">
        <f>IF(B57=0,0,IF(AND($C$6&lt;&gt;0,A57&lt;=$C$6),0,IF($G$10="mensualité",($C$4-SUM($G$15:G57))/$C$7+G57,$C$4/$C$7+G57)))</f>
        <v>0</v>
      </c>
      <c r="D57" s="26">
        <f t="shared" si="4"/>
        <v>0</v>
      </c>
      <c r="E57" s="28">
        <f>IF(OR(A57="",B57&lt;1),0,$F$8*($C$4-SUM($G$15:G57))/10000)</f>
        <v>0</v>
      </c>
      <c r="F57" s="28">
        <f t="shared" si="5"/>
        <v>0</v>
      </c>
      <c r="G57" s="36"/>
      <c r="H57" s="26" t="str">
        <f t="shared" si="2"/>
        <v/>
      </c>
      <c r="J57" s="1">
        <f t="shared" si="6"/>
        <v>0</v>
      </c>
      <c r="L57" s="1">
        <f t="shared" si="7"/>
        <v>0</v>
      </c>
    </row>
    <row r="58" spans="1:12">
      <c r="A58" s="69">
        <f t="shared" si="3"/>
        <v>44</v>
      </c>
      <c r="B58" s="26">
        <f t="shared" si="8"/>
        <v>0</v>
      </c>
      <c r="C58" s="26">
        <f>IF(B58=0,0,IF(AND($C$6&lt;&gt;0,A58&lt;=$C$6),0,IF($G$10="mensualité",($C$4-SUM($G$15:G58))/$C$7+G58,$C$4/$C$7+G58)))</f>
        <v>0</v>
      </c>
      <c r="D58" s="26">
        <f t="shared" si="4"/>
        <v>0</v>
      </c>
      <c r="E58" s="28">
        <f>IF(OR(A58="",B58&lt;1),0,$F$8*($C$4-SUM($G$15:G58))/10000)</f>
        <v>0</v>
      </c>
      <c r="F58" s="28">
        <f t="shared" si="5"/>
        <v>0</v>
      </c>
      <c r="G58" s="36"/>
      <c r="H58" s="26" t="str">
        <f t="shared" si="2"/>
        <v/>
      </c>
      <c r="J58" s="1">
        <f t="shared" si="6"/>
        <v>0</v>
      </c>
      <c r="L58" s="1">
        <f t="shared" si="7"/>
        <v>0</v>
      </c>
    </row>
    <row r="59" spans="1:12">
      <c r="A59" s="69">
        <f t="shared" si="3"/>
        <v>45</v>
      </c>
      <c r="B59" s="26">
        <f t="shared" si="8"/>
        <v>0</v>
      </c>
      <c r="C59" s="26">
        <f>IF(B59=0,0,IF(AND($C$6&lt;&gt;0,A59&lt;=$C$6),0,IF($G$10="mensualité",($C$4-SUM($G$15:G59))/$C$7+G59,$C$4/$C$7+G59)))</f>
        <v>0</v>
      </c>
      <c r="D59" s="26">
        <f t="shared" si="4"/>
        <v>0</v>
      </c>
      <c r="E59" s="28">
        <f>IF(OR(A59="",B59&lt;1),0,$F$8*($C$4-SUM($G$15:G59))/10000)</f>
        <v>0</v>
      </c>
      <c r="F59" s="28">
        <f t="shared" si="5"/>
        <v>0</v>
      </c>
      <c r="G59" s="36"/>
      <c r="H59" s="26" t="str">
        <f t="shared" si="2"/>
        <v/>
      </c>
      <c r="J59" s="1">
        <f t="shared" si="6"/>
        <v>0</v>
      </c>
      <c r="L59" s="1">
        <f t="shared" si="7"/>
        <v>0</v>
      </c>
    </row>
    <row r="60" spans="1:12">
      <c r="A60" s="69">
        <f t="shared" si="3"/>
        <v>46</v>
      </c>
      <c r="B60" s="26">
        <f t="shared" si="8"/>
        <v>0</v>
      </c>
      <c r="C60" s="26">
        <f>IF(B60=0,0,IF(AND($C$6&lt;&gt;0,A60&lt;=$C$6),0,IF($G$10="mensualité",($C$4-SUM($G$15:G60))/$C$7+G60,$C$4/$C$7+G60)))</f>
        <v>0</v>
      </c>
      <c r="D60" s="26">
        <f t="shared" si="4"/>
        <v>0</v>
      </c>
      <c r="E60" s="28">
        <f>IF(OR(A60="",B60&lt;1),0,$F$8*($C$4-SUM($G$15:G60))/10000)</f>
        <v>0</v>
      </c>
      <c r="F60" s="28">
        <f t="shared" si="5"/>
        <v>0</v>
      </c>
      <c r="G60" s="36"/>
      <c r="H60" s="26" t="str">
        <f t="shared" si="2"/>
        <v/>
      </c>
      <c r="J60" s="1">
        <f t="shared" si="6"/>
        <v>0</v>
      </c>
      <c r="L60" s="1">
        <f t="shared" si="7"/>
        <v>0</v>
      </c>
    </row>
    <row r="61" spans="1:12">
      <c r="A61" s="69">
        <f t="shared" si="3"/>
        <v>47</v>
      </c>
      <c r="B61" s="26">
        <f t="shared" si="8"/>
        <v>0</v>
      </c>
      <c r="C61" s="26">
        <f>IF(B61=0,0,IF(AND($C$6&lt;&gt;0,A61&lt;=$C$6),0,IF($G$10="mensualité",($C$4-SUM($G$15:G61))/$C$7+G61,$C$4/$C$7+G61)))</f>
        <v>0</v>
      </c>
      <c r="D61" s="26">
        <f t="shared" si="4"/>
        <v>0</v>
      </c>
      <c r="E61" s="28">
        <f>IF(OR(A61="",B61&lt;1),0,$F$8*($C$4-SUM($G$15:G61))/10000)</f>
        <v>0</v>
      </c>
      <c r="F61" s="28">
        <f t="shared" si="5"/>
        <v>0</v>
      </c>
      <c r="G61" s="36"/>
      <c r="H61" s="26" t="str">
        <f t="shared" si="2"/>
        <v/>
      </c>
      <c r="J61" s="1">
        <f t="shared" si="6"/>
        <v>0</v>
      </c>
      <c r="L61" s="1">
        <f t="shared" si="7"/>
        <v>0</v>
      </c>
    </row>
    <row r="62" spans="1:12">
      <c r="A62" s="69">
        <f t="shared" si="3"/>
        <v>48</v>
      </c>
      <c r="B62" s="26">
        <f t="shared" si="8"/>
        <v>0</v>
      </c>
      <c r="C62" s="26">
        <f>IF(B62=0,0,IF(AND($C$6&lt;&gt;0,A62&lt;=$C$6),0,IF($G$10="mensualité",($C$4-SUM($G$15:G62))/$C$7+G62,$C$4/$C$7+G62)))</f>
        <v>0</v>
      </c>
      <c r="D62" s="26">
        <f t="shared" si="4"/>
        <v>0</v>
      </c>
      <c r="E62" s="28">
        <f>IF(OR(A62="",B62&lt;1),0,$F$8*($C$4-SUM($G$15:G62))/10000)</f>
        <v>0</v>
      </c>
      <c r="F62" s="28">
        <f t="shared" si="5"/>
        <v>0</v>
      </c>
      <c r="G62" s="36"/>
      <c r="H62" s="26" t="str">
        <f t="shared" si="2"/>
        <v/>
      </c>
      <c r="J62" s="1">
        <f t="shared" si="6"/>
        <v>0</v>
      </c>
      <c r="L62" s="1">
        <f t="shared" si="7"/>
        <v>0</v>
      </c>
    </row>
    <row r="63" spans="1:12">
      <c r="A63" s="69">
        <f t="shared" si="3"/>
        <v>49</v>
      </c>
      <c r="B63" s="26">
        <f t="shared" si="8"/>
        <v>0</v>
      </c>
      <c r="C63" s="26">
        <f>IF(B63=0,0,IF(AND($C$6&lt;&gt;0,A63&lt;=$C$6),0,IF($G$10="mensualité",($C$4-SUM($G$15:G63))/$C$7+G63,$C$4/$C$7+G63)))</f>
        <v>0</v>
      </c>
      <c r="D63" s="26">
        <f t="shared" si="4"/>
        <v>0</v>
      </c>
      <c r="E63" s="28">
        <f>IF(OR(A63="",B63&lt;1),0,$F$8*($C$4-SUM($G$15:G63))/10000)</f>
        <v>0</v>
      </c>
      <c r="F63" s="28">
        <f t="shared" si="5"/>
        <v>0</v>
      </c>
      <c r="G63" s="36"/>
      <c r="H63" s="26" t="str">
        <f t="shared" si="2"/>
        <v/>
      </c>
      <c r="J63" s="1">
        <f t="shared" si="6"/>
        <v>0</v>
      </c>
      <c r="L63" s="1">
        <f t="shared" si="7"/>
        <v>0</v>
      </c>
    </row>
    <row r="64" spans="1:12">
      <c r="A64" s="69">
        <f t="shared" si="3"/>
        <v>50</v>
      </c>
      <c r="B64" s="26">
        <f t="shared" si="8"/>
        <v>0</v>
      </c>
      <c r="C64" s="26">
        <f>IF(B64=0,0,IF(AND($C$6&lt;&gt;0,A64&lt;=$C$6),0,IF($G$10="mensualité",($C$4-SUM($G$15:G64))/$C$7+G64,$C$4/$C$7+G64)))</f>
        <v>0</v>
      </c>
      <c r="D64" s="26">
        <f t="shared" si="4"/>
        <v>0</v>
      </c>
      <c r="E64" s="28">
        <f>IF(OR(A64="",B64&lt;1),0,$F$8*($C$4-SUM($G$15:G64))/10000)</f>
        <v>0</v>
      </c>
      <c r="F64" s="28">
        <f t="shared" si="5"/>
        <v>0</v>
      </c>
      <c r="G64" s="36"/>
      <c r="H64" s="26" t="str">
        <f t="shared" si="2"/>
        <v/>
      </c>
      <c r="J64" s="1">
        <f t="shared" si="6"/>
        <v>0</v>
      </c>
      <c r="L64" s="1">
        <f t="shared" si="7"/>
        <v>0</v>
      </c>
    </row>
    <row r="65" spans="1:12">
      <c r="A65" s="69">
        <f t="shared" si="3"/>
        <v>51</v>
      </c>
      <c r="B65" s="26">
        <f t="shared" si="8"/>
        <v>0</v>
      </c>
      <c r="C65" s="26">
        <f>IF(B65=0,0,IF(AND($C$6&lt;&gt;0,A65&lt;=$C$6),0,IF($G$10="mensualité",($C$4-SUM($G$15:G65))/$C$7+G65,$C$4/$C$7+G65)))</f>
        <v>0</v>
      </c>
      <c r="D65" s="26">
        <f t="shared" si="4"/>
        <v>0</v>
      </c>
      <c r="E65" s="28">
        <f>IF(OR(A65="",B65&lt;1),0,$F$8*($C$4-SUM($G$15:G65))/10000)</f>
        <v>0</v>
      </c>
      <c r="F65" s="28">
        <f t="shared" si="5"/>
        <v>0</v>
      </c>
      <c r="G65" s="36"/>
      <c r="H65" s="26" t="str">
        <f t="shared" si="2"/>
        <v/>
      </c>
      <c r="J65" s="1">
        <f t="shared" si="6"/>
        <v>0</v>
      </c>
      <c r="L65" s="1">
        <f t="shared" si="7"/>
        <v>0</v>
      </c>
    </row>
    <row r="66" spans="1:12">
      <c r="A66" s="69">
        <f t="shared" si="3"/>
        <v>52</v>
      </c>
      <c r="B66" s="26">
        <f t="shared" si="8"/>
        <v>0</v>
      </c>
      <c r="C66" s="26">
        <f>IF(B66=0,0,IF(AND($C$6&lt;&gt;0,A66&lt;=$C$6),0,IF($G$10="mensualité",($C$4-SUM($G$15:G66))/$C$7+G66,$C$4/$C$7+G66)))</f>
        <v>0</v>
      </c>
      <c r="D66" s="26">
        <f t="shared" si="4"/>
        <v>0</v>
      </c>
      <c r="E66" s="28">
        <f>IF(OR(A66="",B66&lt;1),0,$F$8*($C$4-SUM($G$15:G66))/10000)</f>
        <v>0</v>
      </c>
      <c r="F66" s="28">
        <f t="shared" si="5"/>
        <v>0</v>
      </c>
      <c r="G66" s="36"/>
      <c r="H66" s="26" t="str">
        <f t="shared" si="2"/>
        <v/>
      </c>
      <c r="J66" s="1">
        <f t="shared" si="6"/>
        <v>0</v>
      </c>
      <c r="L66" s="1">
        <f t="shared" si="7"/>
        <v>0</v>
      </c>
    </row>
    <row r="67" spans="1:12">
      <c r="A67" s="69">
        <f t="shared" si="3"/>
        <v>53</v>
      </c>
      <c r="B67" s="26">
        <f t="shared" si="8"/>
        <v>0</v>
      </c>
      <c r="C67" s="26">
        <f>IF(B67=0,0,IF(AND($C$6&lt;&gt;0,A67&lt;=$C$6),0,IF($G$10="mensualité",($C$4-SUM($G$15:G67))/$C$7+G67,$C$4/$C$7+G67)))</f>
        <v>0</v>
      </c>
      <c r="D67" s="26">
        <f t="shared" si="4"/>
        <v>0</v>
      </c>
      <c r="E67" s="28">
        <f>IF(OR(A67="",B67&lt;1),0,$F$8*($C$4-SUM($G$15:G67))/10000)</f>
        <v>0</v>
      </c>
      <c r="F67" s="28">
        <f t="shared" si="5"/>
        <v>0</v>
      </c>
      <c r="G67" s="36"/>
      <c r="H67" s="26" t="str">
        <f t="shared" si="2"/>
        <v/>
      </c>
      <c r="J67" s="1">
        <f t="shared" si="6"/>
        <v>0</v>
      </c>
      <c r="L67" s="1">
        <f t="shared" si="7"/>
        <v>0</v>
      </c>
    </row>
    <row r="68" spans="1:12">
      <c r="A68" s="69">
        <f t="shared" si="3"/>
        <v>54</v>
      </c>
      <c r="B68" s="26">
        <f t="shared" si="8"/>
        <v>0</v>
      </c>
      <c r="C68" s="26">
        <f>IF(B68=0,0,IF(AND($C$6&lt;&gt;0,A68&lt;=$C$6),0,IF($G$10="mensualité",($C$4-SUM($G$15:G68))/$C$7+G68,$C$4/$C$7+G68)))</f>
        <v>0</v>
      </c>
      <c r="D68" s="26">
        <f t="shared" si="4"/>
        <v>0</v>
      </c>
      <c r="E68" s="28">
        <f>IF(OR(A68="",B68&lt;1),0,$F$8*($C$4-SUM($G$15:G68))/10000)</f>
        <v>0</v>
      </c>
      <c r="F68" s="28">
        <f t="shared" si="5"/>
        <v>0</v>
      </c>
      <c r="G68" s="36"/>
      <c r="H68" s="26" t="str">
        <f t="shared" si="2"/>
        <v/>
      </c>
      <c r="J68" s="1">
        <f t="shared" si="6"/>
        <v>0</v>
      </c>
      <c r="L68" s="1">
        <f t="shared" si="7"/>
        <v>0</v>
      </c>
    </row>
    <row r="69" spans="1:12">
      <c r="A69" s="69">
        <f t="shared" si="3"/>
        <v>55</v>
      </c>
      <c r="B69" s="26">
        <f t="shared" si="8"/>
        <v>0</v>
      </c>
      <c r="C69" s="26">
        <f>IF(B69=0,0,IF(AND($C$6&lt;&gt;0,A69&lt;=$C$6),0,IF($G$10="mensualité",($C$4-SUM($G$15:G69))/$C$7+G69,$C$4/$C$7+G69)))</f>
        <v>0</v>
      </c>
      <c r="D69" s="26">
        <f t="shared" si="4"/>
        <v>0</v>
      </c>
      <c r="E69" s="28">
        <f>IF(OR(A69="",B69&lt;1),0,$F$8*($C$4-SUM($G$15:G69))/10000)</f>
        <v>0</v>
      </c>
      <c r="F69" s="28">
        <f t="shared" si="5"/>
        <v>0</v>
      </c>
      <c r="G69" s="36"/>
      <c r="H69" s="26" t="str">
        <f t="shared" si="2"/>
        <v/>
      </c>
      <c r="J69" s="1">
        <f t="shared" si="6"/>
        <v>0</v>
      </c>
      <c r="L69" s="1">
        <f t="shared" si="7"/>
        <v>0</v>
      </c>
    </row>
    <row r="70" spans="1:12">
      <c r="A70" s="69">
        <f t="shared" si="3"/>
        <v>56</v>
      </c>
      <c r="B70" s="26">
        <f t="shared" si="8"/>
        <v>0</v>
      </c>
      <c r="C70" s="26">
        <f>IF(B70=0,0,IF(AND($C$6&lt;&gt;0,A70&lt;=$C$6),0,IF($G$10="mensualité",($C$4-SUM($G$15:G70))/$C$7+G70,$C$4/$C$7+G70)))</f>
        <v>0</v>
      </c>
      <c r="D70" s="26">
        <f t="shared" si="4"/>
        <v>0</v>
      </c>
      <c r="E70" s="28">
        <f>IF(OR(A70="",B70&lt;1),0,$F$8*($C$4-SUM($G$15:G70))/10000)</f>
        <v>0</v>
      </c>
      <c r="F70" s="28">
        <f t="shared" si="5"/>
        <v>0</v>
      </c>
      <c r="G70" s="36"/>
      <c r="H70" s="26" t="str">
        <f t="shared" si="2"/>
        <v/>
      </c>
      <c r="J70" s="1">
        <f t="shared" si="6"/>
        <v>0</v>
      </c>
      <c r="L70" s="1">
        <f t="shared" si="7"/>
        <v>0</v>
      </c>
    </row>
    <row r="71" spans="1:12">
      <c r="A71" s="69">
        <f t="shared" si="3"/>
        <v>57</v>
      </c>
      <c r="B71" s="26">
        <f t="shared" si="8"/>
        <v>0</v>
      </c>
      <c r="C71" s="26">
        <f>IF(B71=0,0,IF(AND($C$6&lt;&gt;0,A71&lt;=$C$6),0,IF($G$10="mensualité",($C$4-SUM($G$15:G71))/$C$7+G71,$C$4/$C$7+G71)))</f>
        <v>0</v>
      </c>
      <c r="D71" s="26">
        <f t="shared" si="4"/>
        <v>0</v>
      </c>
      <c r="E71" s="28">
        <f>IF(OR(A71="",B71&lt;1),0,$F$8*($C$4-SUM($G$15:G71))/10000)</f>
        <v>0</v>
      </c>
      <c r="F71" s="28">
        <f t="shared" si="5"/>
        <v>0</v>
      </c>
      <c r="G71" s="36"/>
      <c r="H71" s="26" t="str">
        <f t="shared" si="2"/>
        <v/>
      </c>
      <c r="J71" s="1">
        <f t="shared" si="6"/>
        <v>0</v>
      </c>
      <c r="L71" s="1">
        <f t="shared" si="7"/>
        <v>0</v>
      </c>
    </row>
    <row r="72" spans="1:12">
      <c r="A72" s="69">
        <f t="shared" si="3"/>
        <v>58</v>
      </c>
      <c r="B72" s="26">
        <f t="shared" si="8"/>
        <v>0</v>
      </c>
      <c r="C72" s="26">
        <f>IF(B72=0,0,IF(AND($C$6&lt;&gt;0,A72&lt;=$C$6),0,IF($G$10="mensualité",($C$4-SUM($G$15:G72))/$C$7+G72,$C$4/$C$7+G72)))</f>
        <v>0</v>
      </c>
      <c r="D72" s="26">
        <f t="shared" si="4"/>
        <v>0</v>
      </c>
      <c r="E72" s="28">
        <f>IF(OR(A72="",B72&lt;1),0,$F$8*($C$4-SUM($G$15:G72))/10000)</f>
        <v>0</v>
      </c>
      <c r="F72" s="28">
        <f t="shared" si="5"/>
        <v>0</v>
      </c>
      <c r="G72" s="36"/>
      <c r="H72" s="26" t="str">
        <f t="shared" si="2"/>
        <v/>
      </c>
      <c r="J72" s="1">
        <f t="shared" si="6"/>
        <v>0</v>
      </c>
      <c r="L72" s="1">
        <f t="shared" si="7"/>
        <v>0</v>
      </c>
    </row>
    <row r="73" spans="1:12">
      <c r="A73" s="69">
        <f t="shared" si="3"/>
        <v>59</v>
      </c>
      <c r="B73" s="26">
        <f t="shared" si="8"/>
        <v>0</v>
      </c>
      <c r="C73" s="26">
        <f>IF(B73=0,0,IF(AND($C$6&lt;&gt;0,A73&lt;=$C$6),0,IF($G$10="mensualité",($C$4-SUM($G$15:G73))/$C$7+G73,$C$4/$C$7+G73)))</f>
        <v>0</v>
      </c>
      <c r="D73" s="26">
        <f t="shared" si="4"/>
        <v>0</v>
      </c>
      <c r="E73" s="28">
        <f>IF(OR(A73="",B73&lt;1),0,$F$8*($C$4-SUM($G$15:G73))/10000)</f>
        <v>0</v>
      </c>
      <c r="F73" s="28">
        <f t="shared" si="5"/>
        <v>0</v>
      </c>
      <c r="G73" s="36"/>
      <c r="H73" s="26" t="str">
        <f t="shared" si="2"/>
        <v/>
      </c>
      <c r="J73" s="1">
        <f t="shared" si="6"/>
        <v>0</v>
      </c>
      <c r="L73" s="1">
        <f t="shared" si="7"/>
        <v>0</v>
      </c>
    </row>
    <row r="74" spans="1:12">
      <c r="A74" s="69">
        <f t="shared" si="3"/>
        <v>60</v>
      </c>
      <c r="B74" s="26">
        <f t="shared" si="8"/>
        <v>0</v>
      </c>
      <c r="C74" s="26">
        <f>IF(B74=0,0,IF(AND($C$6&lt;&gt;0,A74&lt;=$C$6),0,IF($G$10="mensualité",($C$4-SUM($G$15:G74))/$C$7+G74,$C$4/$C$7+G74)))</f>
        <v>0</v>
      </c>
      <c r="D74" s="26">
        <f t="shared" si="4"/>
        <v>0</v>
      </c>
      <c r="E74" s="28">
        <f>IF(OR(A74="",B74&lt;1),0,$F$8*($C$4-SUM($G$15:G74))/10000)</f>
        <v>0</v>
      </c>
      <c r="F74" s="28">
        <f t="shared" si="5"/>
        <v>0</v>
      </c>
      <c r="G74" s="36"/>
      <c r="H74" s="26" t="str">
        <f t="shared" si="2"/>
        <v/>
      </c>
      <c r="J74" s="1">
        <f t="shared" si="6"/>
        <v>0</v>
      </c>
      <c r="L74" s="1">
        <f t="shared" si="7"/>
        <v>0</v>
      </c>
    </row>
    <row r="75" spans="1:12">
      <c r="A75" s="69">
        <f t="shared" si="3"/>
        <v>61</v>
      </c>
      <c r="B75" s="26">
        <f t="shared" si="8"/>
        <v>0</v>
      </c>
      <c r="C75" s="26">
        <f>IF(B75=0,0,IF(AND($C$6&lt;&gt;0,A75&lt;=$C$6),0,IF($G$10="mensualité",($C$4-SUM($G$15:G75))/$C$7+G75,$C$4/$C$7+G75)))</f>
        <v>0</v>
      </c>
      <c r="D75" s="26">
        <f t="shared" si="4"/>
        <v>0</v>
      </c>
      <c r="E75" s="28">
        <f>IF(OR(A75="",B75&lt;1),0,$F$8*($C$4-SUM($G$15:G75))/10000)</f>
        <v>0</v>
      </c>
      <c r="F75" s="28">
        <f t="shared" si="5"/>
        <v>0</v>
      </c>
      <c r="G75" s="36"/>
      <c r="H75" s="26" t="str">
        <f t="shared" si="2"/>
        <v/>
      </c>
      <c r="J75" s="1">
        <f t="shared" si="6"/>
        <v>0</v>
      </c>
      <c r="L75" s="1">
        <f t="shared" si="7"/>
        <v>0</v>
      </c>
    </row>
    <row r="76" spans="1:12">
      <c r="A76" s="69">
        <f t="shared" si="3"/>
        <v>62</v>
      </c>
      <c r="B76" s="26">
        <f t="shared" si="8"/>
        <v>0</v>
      </c>
      <c r="C76" s="26">
        <f>IF(B76=0,0,IF(AND($C$6&lt;&gt;0,A76&lt;=$C$6),0,IF($G$10="mensualité",($C$4-SUM($G$15:G76))/$C$7+G76,$C$4/$C$7+G76)))</f>
        <v>0</v>
      </c>
      <c r="D76" s="26">
        <f t="shared" si="4"/>
        <v>0</v>
      </c>
      <c r="E76" s="28">
        <f>IF(OR(A76="",B76&lt;1),0,$F$8*($C$4-SUM($G$15:G76))/10000)</f>
        <v>0</v>
      </c>
      <c r="F76" s="28">
        <f t="shared" si="5"/>
        <v>0</v>
      </c>
      <c r="G76" s="36"/>
      <c r="H76" s="26" t="str">
        <f t="shared" si="2"/>
        <v/>
      </c>
      <c r="J76" s="1">
        <f t="shared" si="6"/>
        <v>0</v>
      </c>
      <c r="L76" s="1">
        <f t="shared" si="7"/>
        <v>0</v>
      </c>
    </row>
    <row r="77" spans="1:12">
      <c r="A77" s="69">
        <f t="shared" si="3"/>
        <v>63</v>
      </c>
      <c r="B77" s="26">
        <f t="shared" si="8"/>
        <v>0</v>
      </c>
      <c r="C77" s="26">
        <f>IF(B77=0,0,IF(AND($C$6&lt;&gt;0,A77&lt;=$C$6),0,IF($G$10="mensualité",($C$4-SUM($G$15:G77))/$C$7+G77,$C$4/$C$7+G77)))</f>
        <v>0</v>
      </c>
      <c r="D77" s="26">
        <f t="shared" si="4"/>
        <v>0</v>
      </c>
      <c r="E77" s="28">
        <f>IF(OR(A77="",B77&lt;1),0,$F$8*($C$4-SUM($G$15:G77))/10000)</f>
        <v>0</v>
      </c>
      <c r="F77" s="28">
        <f t="shared" si="5"/>
        <v>0</v>
      </c>
      <c r="G77" s="36"/>
      <c r="H77" s="26" t="str">
        <f t="shared" si="2"/>
        <v/>
      </c>
      <c r="J77" s="1">
        <f t="shared" si="6"/>
        <v>0</v>
      </c>
      <c r="L77" s="1">
        <f t="shared" si="7"/>
        <v>0</v>
      </c>
    </row>
    <row r="78" spans="1:12">
      <c r="A78" s="69">
        <f t="shared" si="3"/>
        <v>64</v>
      </c>
      <c r="B78" s="26">
        <f t="shared" si="8"/>
        <v>0</v>
      </c>
      <c r="C78" s="26">
        <f>IF(B78=0,0,IF(AND($C$6&lt;&gt;0,A78&lt;=$C$6),0,IF($G$10="mensualité",($C$4-SUM($G$15:G78))/$C$7+G78,$C$4/$C$7+G78)))</f>
        <v>0</v>
      </c>
      <c r="D78" s="26">
        <f t="shared" si="4"/>
        <v>0</v>
      </c>
      <c r="E78" s="28">
        <f>IF(OR(A78="",B78&lt;1),0,$F$8*($C$4-SUM($G$15:G78))/10000)</f>
        <v>0</v>
      </c>
      <c r="F78" s="28">
        <f t="shared" si="5"/>
        <v>0</v>
      </c>
      <c r="G78" s="36"/>
      <c r="H78" s="26" t="str">
        <f t="shared" si="2"/>
        <v/>
      </c>
      <c r="J78" s="1">
        <f t="shared" si="6"/>
        <v>0</v>
      </c>
      <c r="L78" s="1">
        <f t="shared" si="7"/>
        <v>0</v>
      </c>
    </row>
    <row r="79" spans="1:12">
      <c r="A79" s="69">
        <f t="shared" si="3"/>
        <v>65</v>
      </c>
      <c r="B79" s="26">
        <f t="shared" si="8"/>
        <v>0</v>
      </c>
      <c r="C79" s="26">
        <f>IF(B79=0,0,IF(AND($C$6&lt;&gt;0,A79&lt;=$C$6),0,IF($G$10="mensualité",($C$4-SUM($G$15:G79))/$C$7+G79,$C$4/$C$7+G79)))</f>
        <v>0</v>
      </c>
      <c r="D79" s="26">
        <f t="shared" si="4"/>
        <v>0</v>
      </c>
      <c r="E79" s="28">
        <f>IF(OR(A79="",B79&lt;1),0,$F$8*($C$4-SUM($G$15:G79))/10000)</f>
        <v>0</v>
      </c>
      <c r="F79" s="28">
        <f t="shared" si="5"/>
        <v>0</v>
      </c>
      <c r="G79" s="36"/>
      <c r="H79" s="26" t="str">
        <f t="shared" si="2"/>
        <v/>
      </c>
      <c r="J79" s="1">
        <f t="shared" si="6"/>
        <v>0</v>
      </c>
      <c r="L79" s="1">
        <f t="shared" si="7"/>
        <v>0</v>
      </c>
    </row>
    <row r="80" spans="1:12">
      <c r="A80" s="69">
        <f t="shared" si="3"/>
        <v>66</v>
      </c>
      <c r="B80" s="26">
        <f t="shared" si="8"/>
        <v>0</v>
      </c>
      <c r="C80" s="26">
        <f>IF(B80=0,0,IF(AND($C$6&lt;&gt;0,A80&lt;=$C$6),0,IF($G$10="mensualité",($C$4-SUM($G$15:G80))/$C$7+G80,$C$4/$C$7+G80)))</f>
        <v>0</v>
      </c>
      <c r="D80" s="26">
        <f t="shared" si="4"/>
        <v>0</v>
      </c>
      <c r="E80" s="28">
        <f>IF(OR(A80="",B80&lt;1),0,$F$8*($C$4-SUM($G$15:G80))/10000)</f>
        <v>0</v>
      </c>
      <c r="F80" s="28">
        <f t="shared" si="5"/>
        <v>0</v>
      </c>
      <c r="G80" s="36"/>
      <c r="H80" s="26" t="str">
        <f t="shared" ref="H80:H143" si="9">IF(G80="","",IF(OR(AND($H$10="conso",G80&gt;=10000),$H$10="immo"),G80*$C$8/2,0))</f>
        <v/>
      </c>
      <c r="J80" s="1">
        <f t="shared" si="6"/>
        <v>0</v>
      </c>
      <c r="L80" s="1">
        <f t="shared" si="7"/>
        <v>0</v>
      </c>
    </row>
    <row r="81" spans="1:12">
      <c r="A81" s="69">
        <f t="shared" ref="A81:A144" si="10">IF(A80="","",IF(A80+1&lt;=$C$5,A80+1,""))</f>
        <v>67</v>
      </c>
      <c r="B81" s="26">
        <f t="shared" ref="B81:B144" si="11">IF(AND($C$6&lt;&gt;0,A81&lt;=$C$6+1),$C$4,IF(B80-C80&lt;1,0,B80-C80))</f>
        <v>0</v>
      </c>
      <c r="C81" s="26">
        <f>IF(B81=0,0,IF(AND($C$6&lt;&gt;0,A81&lt;=$C$6),0,IF($G$10="mensualité",($C$4-SUM($G$15:G81))/$C$7+G81,$C$4/$C$7+G81)))</f>
        <v>0</v>
      </c>
      <c r="D81" s="26">
        <f t="shared" ref="D81:D144" si="12">B81*$C$8/12</f>
        <v>0</v>
      </c>
      <c r="E81" s="28">
        <f>IF(OR(A81="",B81&lt;1),0,$F$8*($C$4-SUM($G$15:G81))/10000)</f>
        <v>0</v>
      </c>
      <c r="F81" s="28">
        <f t="shared" ref="F81:F144" si="13">SUM(C81:E81)</f>
        <v>0</v>
      </c>
      <c r="G81" s="36"/>
      <c r="H81" s="26" t="str">
        <f t="shared" si="9"/>
        <v/>
      </c>
      <c r="J81" s="1">
        <f t="shared" ref="J81:J144" si="14">IF(AND(A81&lt;&gt;"",B81&lt;1,B80&gt;1),A80,0)</f>
        <v>0</v>
      </c>
      <c r="L81" s="1">
        <f t="shared" ref="L81:L144" si="15">IF(AND(G81&lt;&gt;"",C81&gt;B81),1,0)</f>
        <v>0</v>
      </c>
    </row>
    <row r="82" spans="1:12">
      <c r="A82" s="69">
        <f t="shared" si="10"/>
        <v>68</v>
      </c>
      <c r="B82" s="26">
        <f t="shared" si="11"/>
        <v>0</v>
      </c>
      <c r="C82" s="26">
        <f>IF(B82=0,0,IF(AND($C$6&lt;&gt;0,A82&lt;=$C$6),0,IF($G$10="mensualité",($C$4-SUM($G$15:G82))/$C$7+G82,$C$4/$C$7+G82)))</f>
        <v>0</v>
      </c>
      <c r="D82" s="26">
        <f t="shared" si="12"/>
        <v>0</v>
      </c>
      <c r="E82" s="28">
        <f>IF(OR(A82="",B82&lt;1),0,$F$8*($C$4-SUM($G$15:G82))/10000)</f>
        <v>0</v>
      </c>
      <c r="F82" s="28">
        <f t="shared" si="13"/>
        <v>0</v>
      </c>
      <c r="G82" s="36"/>
      <c r="H82" s="26" t="str">
        <f t="shared" si="9"/>
        <v/>
      </c>
      <c r="J82" s="1">
        <f t="shared" si="14"/>
        <v>0</v>
      </c>
      <c r="L82" s="1">
        <f t="shared" si="15"/>
        <v>0</v>
      </c>
    </row>
    <row r="83" spans="1:12">
      <c r="A83" s="69">
        <f t="shared" si="10"/>
        <v>69</v>
      </c>
      <c r="B83" s="26">
        <f t="shared" si="11"/>
        <v>0</v>
      </c>
      <c r="C83" s="26">
        <f>IF(B83=0,0,IF(AND($C$6&lt;&gt;0,A83&lt;=$C$6),0,IF($G$10="mensualité",($C$4-SUM($G$15:G83))/$C$7+G83,$C$4/$C$7+G83)))</f>
        <v>0</v>
      </c>
      <c r="D83" s="26">
        <f t="shared" si="12"/>
        <v>0</v>
      </c>
      <c r="E83" s="28">
        <f>IF(OR(A83="",B83&lt;1),0,$F$8*($C$4-SUM($G$15:G83))/10000)</f>
        <v>0</v>
      </c>
      <c r="F83" s="28">
        <f t="shared" si="13"/>
        <v>0</v>
      </c>
      <c r="G83" s="36"/>
      <c r="H83" s="26" t="str">
        <f t="shared" si="9"/>
        <v/>
      </c>
      <c r="J83" s="1">
        <f t="shared" si="14"/>
        <v>0</v>
      </c>
      <c r="L83" s="1">
        <f t="shared" si="15"/>
        <v>0</v>
      </c>
    </row>
    <row r="84" spans="1:12">
      <c r="A84" s="69">
        <f t="shared" si="10"/>
        <v>70</v>
      </c>
      <c r="B84" s="26">
        <f t="shared" si="11"/>
        <v>0</v>
      </c>
      <c r="C84" s="26">
        <f>IF(B84=0,0,IF(AND($C$6&lt;&gt;0,A84&lt;=$C$6),0,IF($G$10="mensualité",($C$4-SUM($G$15:G84))/$C$7+G84,$C$4/$C$7+G84)))</f>
        <v>0</v>
      </c>
      <c r="D84" s="26">
        <f t="shared" si="12"/>
        <v>0</v>
      </c>
      <c r="E84" s="28">
        <f>IF(OR(A84="",B84&lt;1),0,$F$8*($C$4-SUM($G$15:G84))/10000)</f>
        <v>0</v>
      </c>
      <c r="F84" s="28">
        <f t="shared" si="13"/>
        <v>0</v>
      </c>
      <c r="G84" s="36"/>
      <c r="H84" s="26" t="str">
        <f t="shared" si="9"/>
        <v/>
      </c>
      <c r="J84" s="1">
        <f t="shared" si="14"/>
        <v>0</v>
      </c>
      <c r="L84" s="1">
        <f t="shared" si="15"/>
        <v>0</v>
      </c>
    </row>
    <row r="85" spans="1:12">
      <c r="A85" s="69">
        <f t="shared" si="10"/>
        <v>71</v>
      </c>
      <c r="B85" s="26">
        <f t="shared" si="11"/>
        <v>0</v>
      </c>
      <c r="C85" s="26">
        <f>IF(B85=0,0,IF(AND($C$6&lt;&gt;0,A85&lt;=$C$6),0,IF($G$10="mensualité",($C$4-SUM($G$15:G85))/$C$7+G85,$C$4/$C$7+G85)))</f>
        <v>0</v>
      </c>
      <c r="D85" s="26">
        <f t="shared" si="12"/>
        <v>0</v>
      </c>
      <c r="E85" s="28">
        <f>IF(OR(A85="",B85&lt;1),0,$F$8*($C$4-SUM($G$15:G85))/10000)</f>
        <v>0</v>
      </c>
      <c r="F85" s="28">
        <f t="shared" si="13"/>
        <v>0</v>
      </c>
      <c r="G85" s="36"/>
      <c r="H85" s="26" t="str">
        <f t="shared" si="9"/>
        <v/>
      </c>
      <c r="J85" s="1">
        <f t="shared" si="14"/>
        <v>0</v>
      </c>
      <c r="L85" s="1">
        <f t="shared" si="15"/>
        <v>0</v>
      </c>
    </row>
    <row r="86" spans="1:12">
      <c r="A86" s="69">
        <f t="shared" si="10"/>
        <v>72</v>
      </c>
      <c r="B86" s="26">
        <f t="shared" si="11"/>
        <v>0</v>
      </c>
      <c r="C86" s="26">
        <f>IF(B86=0,0,IF(AND($C$6&lt;&gt;0,A86&lt;=$C$6),0,IF($G$10="mensualité",($C$4-SUM($G$15:G86))/$C$7+G86,$C$4/$C$7+G86)))</f>
        <v>0</v>
      </c>
      <c r="D86" s="26">
        <f t="shared" si="12"/>
        <v>0</v>
      </c>
      <c r="E86" s="28">
        <f>IF(OR(A86="",B86&lt;1),0,$F$8*($C$4-SUM($G$15:G86))/10000)</f>
        <v>0</v>
      </c>
      <c r="F86" s="28">
        <f t="shared" si="13"/>
        <v>0</v>
      </c>
      <c r="G86" s="36"/>
      <c r="H86" s="26" t="str">
        <f t="shared" si="9"/>
        <v/>
      </c>
      <c r="J86" s="1">
        <f t="shared" si="14"/>
        <v>0</v>
      </c>
      <c r="L86" s="1">
        <f t="shared" si="15"/>
        <v>0</v>
      </c>
    </row>
    <row r="87" spans="1:12">
      <c r="A87" s="69">
        <f t="shared" si="10"/>
        <v>73</v>
      </c>
      <c r="B87" s="26">
        <f t="shared" si="11"/>
        <v>0</v>
      </c>
      <c r="C87" s="26">
        <f>IF(B87=0,0,IF(AND($C$6&lt;&gt;0,A87&lt;=$C$6),0,IF($G$10="mensualité",($C$4-SUM($G$15:G87))/$C$7+G87,$C$4/$C$7+G87)))</f>
        <v>0</v>
      </c>
      <c r="D87" s="26">
        <f t="shared" si="12"/>
        <v>0</v>
      </c>
      <c r="E87" s="28">
        <f>IF(OR(A87="",B87&lt;1),0,$F$8*($C$4-SUM($G$15:G87))/10000)</f>
        <v>0</v>
      </c>
      <c r="F87" s="28">
        <f t="shared" si="13"/>
        <v>0</v>
      </c>
      <c r="G87" s="36"/>
      <c r="H87" s="26" t="str">
        <f t="shared" si="9"/>
        <v/>
      </c>
      <c r="J87" s="1">
        <f t="shared" si="14"/>
        <v>0</v>
      </c>
      <c r="L87" s="1">
        <f t="shared" si="15"/>
        <v>0</v>
      </c>
    </row>
    <row r="88" spans="1:12">
      <c r="A88" s="69">
        <f t="shared" si="10"/>
        <v>74</v>
      </c>
      <c r="B88" s="26">
        <f t="shared" si="11"/>
        <v>0</v>
      </c>
      <c r="C88" s="26">
        <f>IF(B88=0,0,IF(AND($C$6&lt;&gt;0,A88&lt;=$C$6),0,IF($G$10="mensualité",($C$4-SUM($G$15:G88))/$C$7+G88,$C$4/$C$7+G88)))</f>
        <v>0</v>
      </c>
      <c r="D88" s="26">
        <f t="shared" si="12"/>
        <v>0</v>
      </c>
      <c r="E88" s="28">
        <f>IF(OR(A88="",B88&lt;1),0,$F$8*($C$4-SUM($G$15:G88))/10000)</f>
        <v>0</v>
      </c>
      <c r="F88" s="28">
        <f t="shared" si="13"/>
        <v>0</v>
      </c>
      <c r="G88" s="36"/>
      <c r="H88" s="26" t="str">
        <f t="shared" si="9"/>
        <v/>
      </c>
      <c r="J88" s="1">
        <f t="shared" si="14"/>
        <v>0</v>
      </c>
      <c r="L88" s="1">
        <f t="shared" si="15"/>
        <v>0</v>
      </c>
    </row>
    <row r="89" spans="1:12">
      <c r="A89" s="69">
        <f t="shared" si="10"/>
        <v>75</v>
      </c>
      <c r="B89" s="26">
        <f t="shared" si="11"/>
        <v>0</v>
      </c>
      <c r="C89" s="26">
        <f>IF(B89=0,0,IF(AND($C$6&lt;&gt;0,A89&lt;=$C$6),0,IF($G$10="mensualité",($C$4-SUM($G$15:G89))/$C$7+G89,$C$4/$C$7+G89)))</f>
        <v>0</v>
      </c>
      <c r="D89" s="26">
        <f t="shared" si="12"/>
        <v>0</v>
      </c>
      <c r="E89" s="28">
        <f>IF(OR(A89="",B89&lt;1),0,$F$8*($C$4-SUM($G$15:G89))/10000)</f>
        <v>0</v>
      </c>
      <c r="F89" s="28">
        <f t="shared" si="13"/>
        <v>0</v>
      </c>
      <c r="G89" s="36"/>
      <c r="H89" s="26" t="str">
        <f t="shared" si="9"/>
        <v/>
      </c>
      <c r="J89" s="1">
        <f t="shared" si="14"/>
        <v>0</v>
      </c>
      <c r="L89" s="1">
        <f t="shared" si="15"/>
        <v>0</v>
      </c>
    </row>
    <row r="90" spans="1:12">
      <c r="A90" s="69">
        <f t="shared" si="10"/>
        <v>76</v>
      </c>
      <c r="B90" s="26">
        <f t="shared" si="11"/>
        <v>0</v>
      </c>
      <c r="C90" s="26">
        <f>IF(B90=0,0,IF(AND($C$6&lt;&gt;0,A90&lt;=$C$6),0,IF($G$10="mensualité",($C$4-SUM($G$15:G90))/$C$7+G90,$C$4/$C$7+G90)))</f>
        <v>0</v>
      </c>
      <c r="D90" s="26">
        <f t="shared" si="12"/>
        <v>0</v>
      </c>
      <c r="E90" s="28">
        <f>IF(OR(A90="",B90&lt;1),0,$F$8*($C$4-SUM($G$15:G90))/10000)</f>
        <v>0</v>
      </c>
      <c r="F90" s="28">
        <f t="shared" si="13"/>
        <v>0</v>
      </c>
      <c r="G90" s="36"/>
      <c r="H90" s="26" t="str">
        <f t="shared" si="9"/>
        <v/>
      </c>
      <c r="J90" s="1">
        <f t="shared" si="14"/>
        <v>0</v>
      </c>
      <c r="L90" s="1">
        <f t="shared" si="15"/>
        <v>0</v>
      </c>
    </row>
    <row r="91" spans="1:12">
      <c r="A91" s="69">
        <f t="shared" si="10"/>
        <v>77</v>
      </c>
      <c r="B91" s="26">
        <f t="shared" si="11"/>
        <v>0</v>
      </c>
      <c r="C91" s="26">
        <f>IF(B91=0,0,IF(AND($C$6&lt;&gt;0,A91&lt;=$C$6),0,IF($G$10="mensualité",($C$4-SUM($G$15:G91))/$C$7+G91,$C$4/$C$7+G91)))</f>
        <v>0</v>
      </c>
      <c r="D91" s="26">
        <f t="shared" si="12"/>
        <v>0</v>
      </c>
      <c r="E91" s="28">
        <f>IF(OR(A91="",B91&lt;1),0,$F$8*($C$4-SUM($G$15:G91))/10000)</f>
        <v>0</v>
      </c>
      <c r="F91" s="28">
        <f t="shared" si="13"/>
        <v>0</v>
      </c>
      <c r="G91" s="36"/>
      <c r="H91" s="26" t="str">
        <f t="shared" si="9"/>
        <v/>
      </c>
      <c r="J91" s="1">
        <f t="shared" si="14"/>
        <v>0</v>
      </c>
      <c r="L91" s="1">
        <f t="shared" si="15"/>
        <v>0</v>
      </c>
    </row>
    <row r="92" spans="1:12">
      <c r="A92" s="69">
        <f t="shared" si="10"/>
        <v>78</v>
      </c>
      <c r="B92" s="26">
        <f t="shared" si="11"/>
        <v>0</v>
      </c>
      <c r="C92" s="26">
        <f>IF(B92=0,0,IF(AND($C$6&lt;&gt;0,A92&lt;=$C$6),0,IF($G$10="mensualité",($C$4-SUM($G$15:G92))/$C$7+G92,$C$4/$C$7+G92)))</f>
        <v>0</v>
      </c>
      <c r="D92" s="26">
        <f t="shared" si="12"/>
        <v>0</v>
      </c>
      <c r="E92" s="28">
        <f>IF(OR(A92="",B92&lt;1),0,$F$8*($C$4-SUM($G$15:G92))/10000)</f>
        <v>0</v>
      </c>
      <c r="F92" s="28">
        <f t="shared" si="13"/>
        <v>0</v>
      </c>
      <c r="G92" s="36"/>
      <c r="H92" s="26" t="str">
        <f t="shared" si="9"/>
        <v/>
      </c>
      <c r="J92" s="1">
        <f t="shared" si="14"/>
        <v>0</v>
      </c>
      <c r="L92" s="1">
        <f t="shared" si="15"/>
        <v>0</v>
      </c>
    </row>
    <row r="93" spans="1:12">
      <c r="A93" s="69">
        <f t="shared" si="10"/>
        <v>79</v>
      </c>
      <c r="B93" s="26">
        <f t="shared" si="11"/>
        <v>0</v>
      </c>
      <c r="C93" s="26">
        <f>IF(B93=0,0,IF(AND($C$6&lt;&gt;0,A93&lt;=$C$6),0,IF($G$10="mensualité",($C$4-SUM($G$15:G93))/$C$7+G93,$C$4/$C$7+G93)))</f>
        <v>0</v>
      </c>
      <c r="D93" s="26">
        <f t="shared" si="12"/>
        <v>0</v>
      </c>
      <c r="E93" s="28">
        <f>IF(OR(A93="",B93&lt;1),0,$F$8*($C$4-SUM($G$15:G93))/10000)</f>
        <v>0</v>
      </c>
      <c r="F93" s="28">
        <f t="shared" si="13"/>
        <v>0</v>
      </c>
      <c r="G93" s="36"/>
      <c r="H93" s="26" t="str">
        <f t="shared" si="9"/>
        <v/>
      </c>
      <c r="J93" s="1">
        <f t="shared" si="14"/>
        <v>0</v>
      </c>
      <c r="L93" s="1">
        <f t="shared" si="15"/>
        <v>0</v>
      </c>
    </row>
    <row r="94" spans="1:12">
      <c r="A94" s="69">
        <f t="shared" si="10"/>
        <v>80</v>
      </c>
      <c r="B94" s="26">
        <f t="shared" si="11"/>
        <v>0</v>
      </c>
      <c r="C94" s="26">
        <f>IF(B94=0,0,IF(AND($C$6&lt;&gt;0,A94&lt;=$C$6),0,IF($G$10="mensualité",($C$4-SUM($G$15:G94))/$C$7+G94,$C$4/$C$7+G94)))</f>
        <v>0</v>
      </c>
      <c r="D94" s="26">
        <f t="shared" si="12"/>
        <v>0</v>
      </c>
      <c r="E94" s="28">
        <f>IF(OR(A94="",B94&lt;1),0,$F$8*($C$4-SUM($G$15:G94))/10000)</f>
        <v>0</v>
      </c>
      <c r="F94" s="28">
        <f t="shared" si="13"/>
        <v>0</v>
      </c>
      <c r="G94" s="36"/>
      <c r="H94" s="26" t="str">
        <f t="shared" si="9"/>
        <v/>
      </c>
      <c r="J94" s="1">
        <f t="shared" si="14"/>
        <v>0</v>
      </c>
      <c r="L94" s="1">
        <f t="shared" si="15"/>
        <v>0</v>
      </c>
    </row>
    <row r="95" spans="1:12">
      <c r="A95" s="69">
        <f t="shared" si="10"/>
        <v>81</v>
      </c>
      <c r="B95" s="26">
        <f t="shared" si="11"/>
        <v>0</v>
      </c>
      <c r="C95" s="26">
        <f>IF(B95=0,0,IF(AND($C$6&lt;&gt;0,A95&lt;=$C$6),0,IF($G$10="mensualité",($C$4-SUM($G$15:G95))/$C$7+G95,$C$4/$C$7+G95)))</f>
        <v>0</v>
      </c>
      <c r="D95" s="26">
        <f t="shared" si="12"/>
        <v>0</v>
      </c>
      <c r="E95" s="28">
        <f>IF(OR(A95="",B95&lt;1),0,$F$8*($C$4-SUM($G$15:G95))/10000)</f>
        <v>0</v>
      </c>
      <c r="F95" s="28">
        <f t="shared" si="13"/>
        <v>0</v>
      </c>
      <c r="G95" s="36"/>
      <c r="H95" s="26" t="str">
        <f t="shared" si="9"/>
        <v/>
      </c>
      <c r="J95" s="1">
        <f t="shared" si="14"/>
        <v>0</v>
      </c>
      <c r="L95" s="1">
        <f t="shared" si="15"/>
        <v>0</v>
      </c>
    </row>
    <row r="96" spans="1:12">
      <c r="A96" s="69">
        <f t="shared" si="10"/>
        <v>82</v>
      </c>
      <c r="B96" s="26">
        <f t="shared" si="11"/>
        <v>0</v>
      </c>
      <c r="C96" s="26">
        <f>IF(B96=0,0,IF(AND($C$6&lt;&gt;0,A96&lt;=$C$6),0,IF($G$10="mensualité",($C$4-SUM($G$15:G96))/$C$7+G96,$C$4/$C$7+G96)))</f>
        <v>0</v>
      </c>
      <c r="D96" s="26">
        <f t="shared" si="12"/>
        <v>0</v>
      </c>
      <c r="E96" s="28">
        <f>IF(OR(A96="",B96&lt;1),0,$F$8*($C$4-SUM($G$15:G96))/10000)</f>
        <v>0</v>
      </c>
      <c r="F96" s="28">
        <f t="shared" si="13"/>
        <v>0</v>
      </c>
      <c r="G96" s="36"/>
      <c r="H96" s="26" t="str">
        <f t="shared" si="9"/>
        <v/>
      </c>
      <c r="J96" s="1">
        <f t="shared" si="14"/>
        <v>0</v>
      </c>
      <c r="L96" s="1">
        <f t="shared" si="15"/>
        <v>0</v>
      </c>
    </row>
    <row r="97" spans="1:12">
      <c r="A97" s="69">
        <f t="shared" si="10"/>
        <v>83</v>
      </c>
      <c r="B97" s="26">
        <f t="shared" si="11"/>
        <v>0</v>
      </c>
      <c r="C97" s="26">
        <f>IF(B97=0,0,IF(AND($C$6&lt;&gt;0,A97&lt;=$C$6),0,IF($G$10="mensualité",($C$4-SUM($G$15:G97))/$C$7+G97,$C$4/$C$7+G97)))</f>
        <v>0</v>
      </c>
      <c r="D97" s="26">
        <f t="shared" si="12"/>
        <v>0</v>
      </c>
      <c r="E97" s="28">
        <f>IF(OR(A97="",B97&lt;1),0,$F$8*($C$4-SUM($G$15:G97))/10000)</f>
        <v>0</v>
      </c>
      <c r="F97" s="28">
        <f t="shared" si="13"/>
        <v>0</v>
      </c>
      <c r="G97" s="36"/>
      <c r="H97" s="26" t="str">
        <f t="shared" si="9"/>
        <v/>
      </c>
      <c r="J97" s="1">
        <f t="shared" si="14"/>
        <v>0</v>
      </c>
      <c r="L97" s="1">
        <f t="shared" si="15"/>
        <v>0</v>
      </c>
    </row>
    <row r="98" spans="1:12">
      <c r="A98" s="69">
        <f t="shared" si="10"/>
        <v>84</v>
      </c>
      <c r="B98" s="26">
        <f t="shared" si="11"/>
        <v>0</v>
      </c>
      <c r="C98" s="26">
        <f>IF(B98=0,0,IF(AND($C$6&lt;&gt;0,A98&lt;=$C$6),0,IF($G$10="mensualité",($C$4-SUM($G$15:G98))/$C$7+G98,$C$4/$C$7+G98)))</f>
        <v>0</v>
      </c>
      <c r="D98" s="26">
        <f t="shared" si="12"/>
        <v>0</v>
      </c>
      <c r="E98" s="28">
        <f>IF(OR(A98="",B98&lt;1),0,$F$8*($C$4-SUM($G$15:G98))/10000)</f>
        <v>0</v>
      </c>
      <c r="F98" s="28">
        <f t="shared" si="13"/>
        <v>0</v>
      </c>
      <c r="G98" s="36"/>
      <c r="H98" s="26" t="str">
        <f t="shared" si="9"/>
        <v/>
      </c>
      <c r="J98" s="1">
        <f t="shared" si="14"/>
        <v>0</v>
      </c>
      <c r="L98" s="1">
        <f t="shared" si="15"/>
        <v>0</v>
      </c>
    </row>
    <row r="99" spans="1:12">
      <c r="A99" s="69">
        <f t="shared" si="10"/>
        <v>85</v>
      </c>
      <c r="B99" s="26">
        <f t="shared" si="11"/>
        <v>0</v>
      </c>
      <c r="C99" s="26">
        <f>IF(B99=0,0,IF(AND($C$6&lt;&gt;0,A99&lt;=$C$6),0,IF($G$10="mensualité",($C$4-SUM($G$15:G99))/$C$7+G99,$C$4/$C$7+G99)))</f>
        <v>0</v>
      </c>
      <c r="D99" s="26">
        <f t="shared" si="12"/>
        <v>0</v>
      </c>
      <c r="E99" s="28">
        <f>IF(OR(A99="",B99&lt;1),0,$F$8*($C$4-SUM($G$15:G99))/10000)</f>
        <v>0</v>
      </c>
      <c r="F99" s="28">
        <f t="shared" si="13"/>
        <v>0</v>
      </c>
      <c r="G99" s="36"/>
      <c r="H99" s="26" t="str">
        <f t="shared" si="9"/>
        <v/>
      </c>
      <c r="J99" s="1">
        <f t="shared" si="14"/>
        <v>0</v>
      </c>
      <c r="L99" s="1">
        <f t="shared" si="15"/>
        <v>0</v>
      </c>
    </row>
    <row r="100" spans="1:12">
      <c r="A100" s="69">
        <f t="shared" si="10"/>
        <v>86</v>
      </c>
      <c r="B100" s="26">
        <f t="shared" si="11"/>
        <v>0</v>
      </c>
      <c r="C100" s="26">
        <f>IF(B100=0,0,IF(AND($C$6&lt;&gt;0,A100&lt;=$C$6),0,IF($G$10="mensualité",($C$4-SUM($G$15:G100))/$C$7+G100,$C$4/$C$7+G100)))</f>
        <v>0</v>
      </c>
      <c r="D100" s="26">
        <f t="shared" si="12"/>
        <v>0</v>
      </c>
      <c r="E100" s="28">
        <f>IF(OR(A100="",B100&lt;1),0,$F$8*($C$4-SUM($G$15:G100))/10000)</f>
        <v>0</v>
      </c>
      <c r="F100" s="28">
        <f t="shared" si="13"/>
        <v>0</v>
      </c>
      <c r="G100" s="36"/>
      <c r="H100" s="26" t="str">
        <f t="shared" si="9"/>
        <v/>
      </c>
      <c r="J100" s="1">
        <f t="shared" si="14"/>
        <v>0</v>
      </c>
      <c r="L100" s="1">
        <f t="shared" si="15"/>
        <v>0</v>
      </c>
    </row>
    <row r="101" spans="1:12">
      <c r="A101" s="69">
        <f t="shared" si="10"/>
        <v>87</v>
      </c>
      <c r="B101" s="26">
        <f t="shared" si="11"/>
        <v>0</v>
      </c>
      <c r="C101" s="26">
        <f>IF(B101=0,0,IF(AND($C$6&lt;&gt;0,A101&lt;=$C$6),0,IF($G$10="mensualité",($C$4-SUM($G$15:G101))/$C$7+G101,$C$4/$C$7+G101)))</f>
        <v>0</v>
      </c>
      <c r="D101" s="26">
        <f t="shared" si="12"/>
        <v>0</v>
      </c>
      <c r="E101" s="28">
        <f>IF(OR(A101="",B101&lt;1),0,$F$8*($C$4-SUM($G$15:G101))/10000)</f>
        <v>0</v>
      </c>
      <c r="F101" s="28">
        <f t="shared" si="13"/>
        <v>0</v>
      </c>
      <c r="G101" s="36"/>
      <c r="H101" s="26" t="str">
        <f t="shared" si="9"/>
        <v/>
      </c>
      <c r="J101" s="1">
        <f t="shared" si="14"/>
        <v>0</v>
      </c>
      <c r="L101" s="1">
        <f t="shared" si="15"/>
        <v>0</v>
      </c>
    </row>
    <row r="102" spans="1:12">
      <c r="A102" s="69">
        <f t="shared" si="10"/>
        <v>88</v>
      </c>
      <c r="B102" s="26">
        <f t="shared" si="11"/>
        <v>0</v>
      </c>
      <c r="C102" s="26">
        <f>IF(B102=0,0,IF(AND($C$6&lt;&gt;0,A102&lt;=$C$6),0,IF($G$10="mensualité",($C$4-SUM($G$15:G102))/$C$7+G102,$C$4/$C$7+G102)))</f>
        <v>0</v>
      </c>
      <c r="D102" s="26">
        <f t="shared" si="12"/>
        <v>0</v>
      </c>
      <c r="E102" s="28">
        <f>IF(OR(A102="",B102&lt;1),0,$F$8*($C$4-SUM($G$15:G102))/10000)</f>
        <v>0</v>
      </c>
      <c r="F102" s="28">
        <f t="shared" si="13"/>
        <v>0</v>
      </c>
      <c r="G102" s="36"/>
      <c r="H102" s="26" t="str">
        <f t="shared" si="9"/>
        <v/>
      </c>
      <c r="J102" s="1">
        <f t="shared" si="14"/>
        <v>0</v>
      </c>
      <c r="L102" s="1">
        <f t="shared" si="15"/>
        <v>0</v>
      </c>
    </row>
    <row r="103" spans="1:12">
      <c r="A103" s="69">
        <f t="shared" si="10"/>
        <v>89</v>
      </c>
      <c r="B103" s="26">
        <f t="shared" si="11"/>
        <v>0</v>
      </c>
      <c r="C103" s="26">
        <f>IF(B103=0,0,IF(AND($C$6&lt;&gt;0,A103&lt;=$C$6),0,IF($G$10="mensualité",($C$4-SUM($G$15:G103))/$C$7+G103,$C$4/$C$7+G103)))</f>
        <v>0</v>
      </c>
      <c r="D103" s="26">
        <f t="shared" si="12"/>
        <v>0</v>
      </c>
      <c r="E103" s="28">
        <f>IF(OR(A103="",B103&lt;1),0,$F$8*($C$4-SUM($G$15:G103))/10000)</f>
        <v>0</v>
      </c>
      <c r="F103" s="28">
        <f t="shared" si="13"/>
        <v>0</v>
      </c>
      <c r="G103" s="36"/>
      <c r="H103" s="26" t="str">
        <f t="shared" si="9"/>
        <v/>
      </c>
      <c r="J103" s="1">
        <f t="shared" si="14"/>
        <v>0</v>
      </c>
      <c r="L103" s="1">
        <f t="shared" si="15"/>
        <v>0</v>
      </c>
    </row>
    <row r="104" spans="1:12">
      <c r="A104" s="69">
        <f t="shared" si="10"/>
        <v>90</v>
      </c>
      <c r="B104" s="26">
        <f t="shared" si="11"/>
        <v>0</v>
      </c>
      <c r="C104" s="26">
        <f>IF(B104=0,0,IF(AND($C$6&lt;&gt;0,A104&lt;=$C$6),0,IF($G$10="mensualité",($C$4-SUM($G$15:G104))/$C$7+G104,$C$4/$C$7+G104)))</f>
        <v>0</v>
      </c>
      <c r="D104" s="26">
        <f t="shared" si="12"/>
        <v>0</v>
      </c>
      <c r="E104" s="28">
        <f>IF(OR(A104="",B104&lt;1),0,$F$8*($C$4-SUM($G$15:G104))/10000)</f>
        <v>0</v>
      </c>
      <c r="F104" s="28">
        <f t="shared" si="13"/>
        <v>0</v>
      </c>
      <c r="G104" s="36"/>
      <c r="H104" s="26" t="str">
        <f t="shared" si="9"/>
        <v/>
      </c>
      <c r="J104" s="1">
        <f t="shared" si="14"/>
        <v>0</v>
      </c>
      <c r="L104" s="1">
        <f t="shared" si="15"/>
        <v>0</v>
      </c>
    </row>
    <row r="105" spans="1:12">
      <c r="A105" s="69">
        <f t="shared" si="10"/>
        <v>91</v>
      </c>
      <c r="B105" s="26">
        <f t="shared" si="11"/>
        <v>0</v>
      </c>
      <c r="C105" s="26">
        <f>IF(B105=0,0,IF(AND($C$6&lt;&gt;0,A105&lt;=$C$6),0,IF($G$10="mensualité",($C$4-SUM($G$15:G105))/$C$7+G105,$C$4/$C$7+G105)))</f>
        <v>0</v>
      </c>
      <c r="D105" s="26">
        <f t="shared" si="12"/>
        <v>0</v>
      </c>
      <c r="E105" s="28">
        <f>IF(OR(A105="",B105&lt;1),0,$F$8*($C$4-SUM($G$15:G105))/10000)</f>
        <v>0</v>
      </c>
      <c r="F105" s="28">
        <f t="shared" si="13"/>
        <v>0</v>
      </c>
      <c r="G105" s="36"/>
      <c r="H105" s="26" t="str">
        <f t="shared" si="9"/>
        <v/>
      </c>
      <c r="J105" s="1">
        <f t="shared" si="14"/>
        <v>0</v>
      </c>
      <c r="L105" s="1">
        <f t="shared" si="15"/>
        <v>0</v>
      </c>
    </row>
    <row r="106" spans="1:12">
      <c r="A106" s="69">
        <f t="shared" si="10"/>
        <v>92</v>
      </c>
      <c r="B106" s="26">
        <f t="shared" si="11"/>
        <v>0</v>
      </c>
      <c r="C106" s="26">
        <f>IF(B106=0,0,IF(AND($C$6&lt;&gt;0,A106&lt;=$C$6),0,IF($G$10="mensualité",($C$4-SUM($G$15:G106))/$C$7+G106,$C$4/$C$7+G106)))</f>
        <v>0</v>
      </c>
      <c r="D106" s="26">
        <f t="shared" si="12"/>
        <v>0</v>
      </c>
      <c r="E106" s="28">
        <f>IF(OR(A106="",B106&lt;1),0,$F$8*($C$4-SUM($G$15:G106))/10000)</f>
        <v>0</v>
      </c>
      <c r="F106" s="28">
        <f t="shared" si="13"/>
        <v>0</v>
      </c>
      <c r="G106" s="36"/>
      <c r="H106" s="26" t="str">
        <f t="shared" si="9"/>
        <v/>
      </c>
      <c r="J106" s="1">
        <f t="shared" si="14"/>
        <v>0</v>
      </c>
      <c r="L106" s="1">
        <f t="shared" si="15"/>
        <v>0</v>
      </c>
    </row>
    <row r="107" spans="1:12">
      <c r="A107" s="69">
        <f t="shared" si="10"/>
        <v>93</v>
      </c>
      <c r="B107" s="26">
        <f t="shared" si="11"/>
        <v>0</v>
      </c>
      <c r="C107" s="26">
        <f>IF(B107=0,0,IF(AND($C$6&lt;&gt;0,A107&lt;=$C$6),0,IF($G$10="mensualité",($C$4-SUM($G$15:G107))/$C$7+G107,$C$4/$C$7+G107)))</f>
        <v>0</v>
      </c>
      <c r="D107" s="26">
        <f t="shared" si="12"/>
        <v>0</v>
      </c>
      <c r="E107" s="28">
        <f>IF(OR(A107="",B107&lt;1),0,$F$8*($C$4-SUM($G$15:G107))/10000)</f>
        <v>0</v>
      </c>
      <c r="F107" s="28">
        <f t="shared" si="13"/>
        <v>0</v>
      </c>
      <c r="G107" s="36"/>
      <c r="H107" s="26" t="str">
        <f t="shared" si="9"/>
        <v/>
      </c>
      <c r="J107" s="1">
        <f t="shared" si="14"/>
        <v>0</v>
      </c>
      <c r="L107" s="1">
        <f t="shared" si="15"/>
        <v>0</v>
      </c>
    </row>
    <row r="108" spans="1:12">
      <c r="A108" s="69">
        <f t="shared" si="10"/>
        <v>94</v>
      </c>
      <c r="B108" s="26">
        <f t="shared" si="11"/>
        <v>0</v>
      </c>
      <c r="C108" s="26">
        <f>IF(B108=0,0,IF(AND($C$6&lt;&gt;0,A108&lt;=$C$6),0,IF($G$10="mensualité",($C$4-SUM($G$15:G108))/$C$7+G108,$C$4/$C$7+G108)))</f>
        <v>0</v>
      </c>
      <c r="D108" s="26">
        <f t="shared" si="12"/>
        <v>0</v>
      </c>
      <c r="E108" s="28">
        <f>IF(OR(A108="",B108&lt;1),0,$F$8*($C$4-SUM($G$15:G108))/10000)</f>
        <v>0</v>
      </c>
      <c r="F108" s="28">
        <f t="shared" si="13"/>
        <v>0</v>
      </c>
      <c r="G108" s="36"/>
      <c r="H108" s="26" t="str">
        <f t="shared" si="9"/>
        <v/>
      </c>
      <c r="J108" s="1">
        <f t="shared" si="14"/>
        <v>0</v>
      </c>
      <c r="L108" s="1">
        <f t="shared" si="15"/>
        <v>0</v>
      </c>
    </row>
    <row r="109" spans="1:12">
      <c r="A109" s="69">
        <f t="shared" si="10"/>
        <v>95</v>
      </c>
      <c r="B109" s="26">
        <f t="shared" si="11"/>
        <v>0</v>
      </c>
      <c r="C109" s="26">
        <f>IF(B109=0,0,IF(AND($C$6&lt;&gt;0,A109&lt;=$C$6),0,IF($G$10="mensualité",($C$4-SUM($G$15:G109))/$C$7+G109,$C$4/$C$7+G109)))</f>
        <v>0</v>
      </c>
      <c r="D109" s="26">
        <f t="shared" si="12"/>
        <v>0</v>
      </c>
      <c r="E109" s="28">
        <f>IF(OR(A109="",B109&lt;1),0,$F$8*($C$4-SUM($G$15:G109))/10000)</f>
        <v>0</v>
      </c>
      <c r="F109" s="28">
        <f t="shared" si="13"/>
        <v>0</v>
      </c>
      <c r="G109" s="36"/>
      <c r="H109" s="26" t="str">
        <f t="shared" si="9"/>
        <v/>
      </c>
      <c r="J109" s="1">
        <f t="shared" si="14"/>
        <v>0</v>
      </c>
      <c r="L109" s="1">
        <f t="shared" si="15"/>
        <v>0</v>
      </c>
    </row>
    <row r="110" spans="1:12">
      <c r="A110" s="69">
        <f t="shared" si="10"/>
        <v>96</v>
      </c>
      <c r="B110" s="26">
        <f t="shared" si="11"/>
        <v>0</v>
      </c>
      <c r="C110" s="26">
        <f>IF(B110=0,0,IF(AND($C$6&lt;&gt;0,A110&lt;=$C$6),0,IF($G$10="mensualité",($C$4-SUM($G$15:G110))/$C$7+G110,$C$4/$C$7+G110)))</f>
        <v>0</v>
      </c>
      <c r="D110" s="26">
        <f t="shared" si="12"/>
        <v>0</v>
      </c>
      <c r="E110" s="28">
        <f>IF(OR(A110="",B110&lt;1),0,$F$8*($C$4-SUM($G$15:G110))/10000)</f>
        <v>0</v>
      </c>
      <c r="F110" s="28">
        <f t="shared" si="13"/>
        <v>0</v>
      </c>
      <c r="G110" s="36"/>
      <c r="H110" s="26" t="str">
        <f t="shared" si="9"/>
        <v/>
      </c>
      <c r="J110" s="1">
        <f t="shared" si="14"/>
        <v>0</v>
      </c>
      <c r="L110" s="1">
        <f t="shared" si="15"/>
        <v>0</v>
      </c>
    </row>
    <row r="111" spans="1:12">
      <c r="A111" s="69">
        <f t="shared" si="10"/>
        <v>97</v>
      </c>
      <c r="B111" s="26">
        <f t="shared" si="11"/>
        <v>0</v>
      </c>
      <c r="C111" s="26">
        <f>IF(B111=0,0,IF(AND($C$6&lt;&gt;0,A111&lt;=$C$6),0,IF($G$10="mensualité",($C$4-SUM($G$15:G111))/$C$7+G111,$C$4/$C$7+G111)))</f>
        <v>0</v>
      </c>
      <c r="D111" s="26">
        <f t="shared" si="12"/>
        <v>0</v>
      </c>
      <c r="E111" s="28">
        <f>IF(OR(A111="",B111&lt;1),0,$F$8*($C$4-SUM($G$15:G111))/10000)</f>
        <v>0</v>
      </c>
      <c r="F111" s="28">
        <f t="shared" si="13"/>
        <v>0</v>
      </c>
      <c r="G111" s="36"/>
      <c r="H111" s="26" t="str">
        <f t="shared" si="9"/>
        <v/>
      </c>
      <c r="J111" s="1">
        <f t="shared" si="14"/>
        <v>0</v>
      </c>
      <c r="L111" s="1">
        <f t="shared" si="15"/>
        <v>0</v>
      </c>
    </row>
    <row r="112" spans="1:12">
      <c r="A112" s="69">
        <f t="shared" si="10"/>
        <v>98</v>
      </c>
      <c r="B112" s="26">
        <f t="shared" si="11"/>
        <v>0</v>
      </c>
      <c r="C112" s="26">
        <f>IF(B112=0,0,IF(AND($C$6&lt;&gt;0,A112&lt;=$C$6),0,IF($G$10="mensualité",($C$4-SUM($G$15:G112))/$C$7+G112,$C$4/$C$7+G112)))</f>
        <v>0</v>
      </c>
      <c r="D112" s="26">
        <f t="shared" si="12"/>
        <v>0</v>
      </c>
      <c r="E112" s="28">
        <f>IF(OR(A112="",B112&lt;1),0,$F$8*($C$4-SUM($G$15:G112))/10000)</f>
        <v>0</v>
      </c>
      <c r="F112" s="28">
        <f t="shared" si="13"/>
        <v>0</v>
      </c>
      <c r="G112" s="36"/>
      <c r="H112" s="26" t="str">
        <f t="shared" si="9"/>
        <v/>
      </c>
      <c r="J112" s="1">
        <f t="shared" si="14"/>
        <v>0</v>
      </c>
      <c r="L112" s="1">
        <f t="shared" si="15"/>
        <v>0</v>
      </c>
    </row>
    <row r="113" spans="1:12">
      <c r="A113" s="69">
        <f t="shared" si="10"/>
        <v>99</v>
      </c>
      <c r="B113" s="26">
        <f t="shared" si="11"/>
        <v>0</v>
      </c>
      <c r="C113" s="26">
        <f>IF(B113=0,0,IF(AND($C$6&lt;&gt;0,A113&lt;=$C$6),0,IF($G$10="mensualité",($C$4-SUM($G$15:G113))/$C$7+G113,$C$4/$C$7+G113)))</f>
        <v>0</v>
      </c>
      <c r="D113" s="26">
        <f t="shared" si="12"/>
        <v>0</v>
      </c>
      <c r="E113" s="28">
        <f>IF(OR(A113="",B113&lt;1),0,$F$8*($C$4-SUM($G$15:G113))/10000)</f>
        <v>0</v>
      </c>
      <c r="F113" s="28">
        <f t="shared" si="13"/>
        <v>0</v>
      </c>
      <c r="G113" s="36"/>
      <c r="H113" s="26" t="str">
        <f t="shared" si="9"/>
        <v/>
      </c>
      <c r="J113" s="1">
        <f t="shared" si="14"/>
        <v>0</v>
      </c>
      <c r="L113" s="1">
        <f t="shared" si="15"/>
        <v>0</v>
      </c>
    </row>
    <row r="114" spans="1:12">
      <c r="A114" s="69">
        <f t="shared" si="10"/>
        <v>100</v>
      </c>
      <c r="B114" s="26">
        <f t="shared" si="11"/>
        <v>0</v>
      </c>
      <c r="C114" s="26">
        <f>IF(B114=0,0,IF(AND($C$6&lt;&gt;0,A114&lt;=$C$6),0,IF($G$10="mensualité",($C$4-SUM($G$15:G114))/$C$7+G114,$C$4/$C$7+G114)))</f>
        <v>0</v>
      </c>
      <c r="D114" s="26">
        <f t="shared" si="12"/>
        <v>0</v>
      </c>
      <c r="E114" s="28">
        <f>IF(OR(A114="",B114&lt;1),0,$F$8*($C$4-SUM($G$15:G114))/10000)</f>
        <v>0</v>
      </c>
      <c r="F114" s="28">
        <f t="shared" si="13"/>
        <v>0</v>
      </c>
      <c r="G114" s="36"/>
      <c r="H114" s="26" t="str">
        <f t="shared" si="9"/>
        <v/>
      </c>
      <c r="J114" s="1">
        <f t="shared" si="14"/>
        <v>0</v>
      </c>
      <c r="L114" s="1">
        <f t="shared" si="15"/>
        <v>0</v>
      </c>
    </row>
    <row r="115" spans="1:12">
      <c r="A115" s="69">
        <f t="shared" si="10"/>
        <v>101</v>
      </c>
      <c r="B115" s="26">
        <f t="shared" si="11"/>
        <v>0</v>
      </c>
      <c r="C115" s="26">
        <f>IF(B115=0,0,IF(AND($C$6&lt;&gt;0,A115&lt;=$C$6),0,IF($G$10="mensualité",($C$4-SUM($G$15:G115))/$C$7+G115,$C$4/$C$7+G115)))</f>
        <v>0</v>
      </c>
      <c r="D115" s="26">
        <f t="shared" si="12"/>
        <v>0</v>
      </c>
      <c r="E115" s="28">
        <f>IF(OR(A115="",B115&lt;1),0,$F$8*($C$4-SUM($G$15:G115))/10000)</f>
        <v>0</v>
      </c>
      <c r="F115" s="28">
        <f t="shared" si="13"/>
        <v>0</v>
      </c>
      <c r="G115" s="36"/>
      <c r="H115" s="26" t="str">
        <f t="shared" si="9"/>
        <v/>
      </c>
      <c r="J115" s="1">
        <f t="shared" si="14"/>
        <v>0</v>
      </c>
      <c r="L115" s="1">
        <f t="shared" si="15"/>
        <v>0</v>
      </c>
    </row>
    <row r="116" spans="1:12">
      <c r="A116" s="69">
        <f t="shared" si="10"/>
        <v>102</v>
      </c>
      <c r="B116" s="26">
        <f t="shared" si="11"/>
        <v>0</v>
      </c>
      <c r="C116" s="26">
        <f>IF(B116=0,0,IF(AND($C$6&lt;&gt;0,A116&lt;=$C$6),0,IF($G$10="mensualité",($C$4-SUM($G$15:G116))/$C$7+G116,$C$4/$C$7+G116)))</f>
        <v>0</v>
      </c>
      <c r="D116" s="26">
        <f t="shared" si="12"/>
        <v>0</v>
      </c>
      <c r="E116" s="28">
        <f>IF(OR(A116="",B116&lt;1),0,$F$8*($C$4-SUM($G$15:G116))/10000)</f>
        <v>0</v>
      </c>
      <c r="F116" s="28">
        <f t="shared" si="13"/>
        <v>0</v>
      </c>
      <c r="G116" s="36"/>
      <c r="H116" s="26" t="str">
        <f t="shared" si="9"/>
        <v/>
      </c>
      <c r="J116" s="1">
        <f t="shared" si="14"/>
        <v>0</v>
      </c>
      <c r="L116" s="1">
        <f t="shared" si="15"/>
        <v>0</v>
      </c>
    </row>
    <row r="117" spans="1:12">
      <c r="A117" s="69">
        <f t="shared" si="10"/>
        <v>103</v>
      </c>
      <c r="B117" s="26">
        <f t="shared" si="11"/>
        <v>0</v>
      </c>
      <c r="C117" s="26">
        <f>IF(B117=0,0,IF(AND($C$6&lt;&gt;0,A117&lt;=$C$6),0,IF($G$10="mensualité",($C$4-SUM($G$15:G117))/$C$7+G117,$C$4/$C$7+G117)))</f>
        <v>0</v>
      </c>
      <c r="D117" s="26">
        <f t="shared" si="12"/>
        <v>0</v>
      </c>
      <c r="E117" s="28">
        <f>IF(OR(A117="",B117&lt;1),0,$F$8*($C$4-SUM($G$15:G117))/10000)</f>
        <v>0</v>
      </c>
      <c r="F117" s="28">
        <f t="shared" si="13"/>
        <v>0</v>
      </c>
      <c r="G117" s="36"/>
      <c r="H117" s="26" t="str">
        <f t="shared" si="9"/>
        <v/>
      </c>
      <c r="J117" s="1">
        <f t="shared" si="14"/>
        <v>0</v>
      </c>
      <c r="L117" s="1">
        <f t="shared" si="15"/>
        <v>0</v>
      </c>
    </row>
    <row r="118" spans="1:12">
      <c r="A118" s="69">
        <f t="shared" si="10"/>
        <v>104</v>
      </c>
      <c r="B118" s="26">
        <f t="shared" si="11"/>
        <v>0</v>
      </c>
      <c r="C118" s="26">
        <f>IF(B118=0,0,IF(AND($C$6&lt;&gt;0,A118&lt;=$C$6),0,IF($G$10="mensualité",($C$4-SUM($G$15:G118))/$C$7+G118,$C$4/$C$7+G118)))</f>
        <v>0</v>
      </c>
      <c r="D118" s="26">
        <f t="shared" si="12"/>
        <v>0</v>
      </c>
      <c r="E118" s="28">
        <f>IF(OR(A118="",B118&lt;1),0,$F$8*($C$4-SUM($G$15:G118))/10000)</f>
        <v>0</v>
      </c>
      <c r="F118" s="28">
        <f t="shared" si="13"/>
        <v>0</v>
      </c>
      <c r="G118" s="36"/>
      <c r="H118" s="26" t="str">
        <f t="shared" si="9"/>
        <v/>
      </c>
      <c r="J118" s="1">
        <f t="shared" si="14"/>
        <v>0</v>
      </c>
      <c r="L118" s="1">
        <f t="shared" si="15"/>
        <v>0</v>
      </c>
    </row>
    <row r="119" spans="1:12">
      <c r="A119" s="69">
        <f t="shared" si="10"/>
        <v>105</v>
      </c>
      <c r="B119" s="26">
        <f t="shared" si="11"/>
        <v>0</v>
      </c>
      <c r="C119" s="26">
        <f>IF(B119=0,0,IF(AND($C$6&lt;&gt;0,A119&lt;=$C$6),0,IF($G$10="mensualité",($C$4-SUM($G$15:G119))/$C$7+G119,$C$4/$C$7+G119)))</f>
        <v>0</v>
      </c>
      <c r="D119" s="26">
        <f t="shared" si="12"/>
        <v>0</v>
      </c>
      <c r="E119" s="28">
        <f>IF(OR(A119="",B119&lt;1),0,$F$8*($C$4-SUM($G$15:G119))/10000)</f>
        <v>0</v>
      </c>
      <c r="F119" s="28">
        <f t="shared" si="13"/>
        <v>0</v>
      </c>
      <c r="G119" s="36"/>
      <c r="H119" s="26" t="str">
        <f t="shared" si="9"/>
        <v/>
      </c>
      <c r="J119" s="1">
        <f t="shared" si="14"/>
        <v>0</v>
      </c>
      <c r="L119" s="1">
        <f t="shared" si="15"/>
        <v>0</v>
      </c>
    </row>
    <row r="120" spans="1:12">
      <c r="A120" s="69">
        <f t="shared" si="10"/>
        <v>106</v>
      </c>
      <c r="B120" s="26">
        <f t="shared" si="11"/>
        <v>0</v>
      </c>
      <c r="C120" s="26">
        <f>IF(B120=0,0,IF(AND($C$6&lt;&gt;0,A120&lt;=$C$6),0,IF($G$10="mensualité",($C$4-SUM($G$15:G120))/$C$7+G120,$C$4/$C$7+G120)))</f>
        <v>0</v>
      </c>
      <c r="D120" s="26">
        <f t="shared" si="12"/>
        <v>0</v>
      </c>
      <c r="E120" s="28">
        <f>IF(OR(A120="",B120&lt;1),0,$F$8*($C$4-SUM($G$15:G120))/10000)</f>
        <v>0</v>
      </c>
      <c r="F120" s="28">
        <f t="shared" si="13"/>
        <v>0</v>
      </c>
      <c r="G120" s="36"/>
      <c r="H120" s="26" t="str">
        <f t="shared" si="9"/>
        <v/>
      </c>
      <c r="J120" s="1">
        <f t="shared" si="14"/>
        <v>0</v>
      </c>
      <c r="L120" s="1">
        <f t="shared" si="15"/>
        <v>0</v>
      </c>
    </row>
    <row r="121" spans="1:12">
      <c r="A121" s="69">
        <f t="shared" si="10"/>
        <v>107</v>
      </c>
      <c r="B121" s="26">
        <f t="shared" si="11"/>
        <v>0</v>
      </c>
      <c r="C121" s="26">
        <f>IF(B121=0,0,IF(AND($C$6&lt;&gt;0,A121&lt;=$C$6),0,IF($G$10="mensualité",($C$4-SUM($G$15:G121))/$C$7+G121,$C$4/$C$7+G121)))</f>
        <v>0</v>
      </c>
      <c r="D121" s="26">
        <f t="shared" si="12"/>
        <v>0</v>
      </c>
      <c r="E121" s="28">
        <f>IF(OR(A121="",B121&lt;1),0,$F$8*($C$4-SUM($G$15:G121))/10000)</f>
        <v>0</v>
      </c>
      <c r="F121" s="28">
        <f t="shared" si="13"/>
        <v>0</v>
      </c>
      <c r="G121" s="36"/>
      <c r="H121" s="26" t="str">
        <f t="shared" si="9"/>
        <v/>
      </c>
      <c r="J121" s="1">
        <f t="shared" si="14"/>
        <v>0</v>
      </c>
      <c r="L121" s="1">
        <f t="shared" si="15"/>
        <v>0</v>
      </c>
    </row>
    <row r="122" spans="1:12">
      <c r="A122" s="69">
        <f t="shared" si="10"/>
        <v>108</v>
      </c>
      <c r="B122" s="26">
        <f t="shared" si="11"/>
        <v>0</v>
      </c>
      <c r="C122" s="26">
        <f>IF(B122=0,0,IF(AND($C$6&lt;&gt;0,A122&lt;=$C$6),0,IF($G$10="mensualité",($C$4-SUM($G$15:G122))/$C$7+G122,$C$4/$C$7+G122)))</f>
        <v>0</v>
      </c>
      <c r="D122" s="26">
        <f t="shared" si="12"/>
        <v>0</v>
      </c>
      <c r="E122" s="28">
        <f>IF(OR(A122="",B122&lt;1),0,$F$8*($C$4-SUM($G$15:G122))/10000)</f>
        <v>0</v>
      </c>
      <c r="F122" s="28">
        <f t="shared" si="13"/>
        <v>0</v>
      </c>
      <c r="G122" s="36"/>
      <c r="H122" s="26" t="str">
        <f t="shared" si="9"/>
        <v/>
      </c>
      <c r="J122" s="1">
        <f t="shared" si="14"/>
        <v>0</v>
      </c>
      <c r="L122" s="1">
        <f t="shared" si="15"/>
        <v>0</v>
      </c>
    </row>
    <row r="123" spans="1:12">
      <c r="A123" s="69">
        <f t="shared" si="10"/>
        <v>109</v>
      </c>
      <c r="B123" s="26">
        <f t="shared" si="11"/>
        <v>0</v>
      </c>
      <c r="C123" s="26">
        <f>IF(B123=0,0,IF(AND($C$6&lt;&gt;0,A123&lt;=$C$6),0,IF($G$10="mensualité",($C$4-SUM($G$15:G123))/$C$7+G123,$C$4/$C$7+G123)))</f>
        <v>0</v>
      </c>
      <c r="D123" s="26">
        <f t="shared" si="12"/>
        <v>0</v>
      </c>
      <c r="E123" s="28">
        <f>IF(OR(A123="",B123&lt;1),0,$F$8*($C$4-SUM($G$15:G123))/10000)</f>
        <v>0</v>
      </c>
      <c r="F123" s="28">
        <f t="shared" si="13"/>
        <v>0</v>
      </c>
      <c r="G123" s="36"/>
      <c r="H123" s="26" t="str">
        <f t="shared" si="9"/>
        <v/>
      </c>
      <c r="J123" s="1">
        <f t="shared" si="14"/>
        <v>0</v>
      </c>
      <c r="L123" s="1">
        <f t="shared" si="15"/>
        <v>0</v>
      </c>
    </row>
    <row r="124" spans="1:12">
      <c r="A124" s="69">
        <f t="shared" si="10"/>
        <v>110</v>
      </c>
      <c r="B124" s="26">
        <f t="shared" si="11"/>
        <v>0</v>
      </c>
      <c r="C124" s="26">
        <f>IF(B124=0,0,IF(AND($C$6&lt;&gt;0,A124&lt;=$C$6),0,IF($G$10="mensualité",($C$4-SUM($G$15:G124))/$C$7+G124,$C$4/$C$7+G124)))</f>
        <v>0</v>
      </c>
      <c r="D124" s="26">
        <f t="shared" si="12"/>
        <v>0</v>
      </c>
      <c r="E124" s="28">
        <f>IF(OR(A124="",B124&lt;1),0,$F$8*($C$4-SUM($G$15:G124))/10000)</f>
        <v>0</v>
      </c>
      <c r="F124" s="28">
        <f t="shared" si="13"/>
        <v>0</v>
      </c>
      <c r="G124" s="36"/>
      <c r="H124" s="26" t="str">
        <f t="shared" si="9"/>
        <v/>
      </c>
      <c r="J124" s="1">
        <f t="shared" si="14"/>
        <v>0</v>
      </c>
      <c r="L124" s="1">
        <f t="shared" si="15"/>
        <v>0</v>
      </c>
    </row>
    <row r="125" spans="1:12">
      <c r="A125" s="69">
        <f t="shared" si="10"/>
        <v>111</v>
      </c>
      <c r="B125" s="26">
        <f t="shared" si="11"/>
        <v>0</v>
      </c>
      <c r="C125" s="26">
        <f>IF(B125=0,0,IF(AND($C$6&lt;&gt;0,A125&lt;=$C$6),0,IF($G$10="mensualité",($C$4-SUM($G$15:G125))/$C$7+G125,$C$4/$C$7+G125)))</f>
        <v>0</v>
      </c>
      <c r="D125" s="26">
        <f t="shared" si="12"/>
        <v>0</v>
      </c>
      <c r="E125" s="28">
        <f>IF(OR(A125="",B125&lt;1),0,$F$8*($C$4-SUM($G$15:G125))/10000)</f>
        <v>0</v>
      </c>
      <c r="F125" s="28">
        <f t="shared" si="13"/>
        <v>0</v>
      </c>
      <c r="G125" s="36"/>
      <c r="H125" s="26" t="str">
        <f t="shared" si="9"/>
        <v/>
      </c>
      <c r="J125" s="1">
        <f t="shared" si="14"/>
        <v>0</v>
      </c>
      <c r="L125" s="1">
        <f t="shared" si="15"/>
        <v>0</v>
      </c>
    </row>
    <row r="126" spans="1:12">
      <c r="A126" s="69">
        <f t="shared" si="10"/>
        <v>112</v>
      </c>
      <c r="B126" s="26">
        <f t="shared" si="11"/>
        <v>0</v>
      </c>
      <c r="C126" s="26">
        <f>IF(B126=0,0,IF(AND($C$6&lt;&gt;0,A126&lt;=$C$6),0,IF($G$10="mensualité",($C$4-SUM($G$15:G126))/$C$7+G126,$C$4/$C$7+G126)))</f>
        <v>0</v>
      </c>
      <c r="D126" s="26">
        <f t="shared" si="12"/>
        <v>0</v>
      </c>
      <c r="E126" s="28">
        <f>IF(OR(A126="",B126&lt;1),0,$F$8*($C$4-SUM($G$15:G126))/10000)</f>
        <v>0</v>
      </c>
      <c r="F126" s="28">
        <f t="shared" si="13"/>
        <v>0</v>
      </c>
      <c r="G126" s="36"/>
      <c r="H126" s="26" t="str">
        <f t="shared" si="9"/>
        <v/>
      </c>
      <c r="J126" s="1">
        <f t="shared" si="14"/>
        <v>0</v>
      </c>
      <c r="L126" s="1">
        <f t="shared" si="15"/>
        <v>0</v>
      </c>
    </row>
    <row r="127" spans="1:12">
      <c r="A127" s="69">
        <f t="shared" si="10"/>
        <v>113</v>
      </c>
      <c r="B127" s="26">
        <f t="shared" si="11"/>
        <v>0</v>
      </c>
      <c r="C127" s="26">
        <f>IF(B127=0,0,IF(AND($C$6&lt;&gt;0,A127&lt;=$C$6),0,IF($G$10="mensualité",($C$4-SUM($G$15:G127))/$C$7+G127,$C$4/$C$7+G127)))</f>
        <v>0</v>
      </c>
      <c r="D127" s="26">
        <f t="shared" si="12"/>
        <v>0</v>
      </c>
      <c r="E127" s="28">
        <f>IF(OR(A127="",B127&lt;1),0,$F$8*($C$4-SUM($G$15:G127))/10000)</f>
        <v>0</v>
      </c>
      <c r="F127" s="28">
        <f t="shared" si="13"/>
        <v>0</v>
      </c>
      <c r="G127" s="36"/>
      <c r="H127" s="26" t="str">
        <f t="shared" si="9"/>
        <v/>
      </c>
      <c r="J127" s="1">
        <f t="shared" si="14"/>
        <v>0</v>
      </c>
      <c r="L127" s="1">
        <f t="shared" si="15"/>
        <v>0</v>
      </c>
    </row>
    <row r="128" spans="1:12">
      <c r="A128" s="69">
        <f t="shared" si="10"/>
        <v>114</v>
      </c>
      <c r="B128" s="26">
        <f t="shared" si="11"/>
        <v>0</v>
      </c>
      <c r="C128" s="26">
        <f>IF(B128=0,0,IF(AND($C$6&lt;&gt;0,A128&lt;=$C$6),0,IF($G$10="mensualité",($C$4-SUM($G$15:G128))/$C$7+G128,$C$4/$C$7+G128)))</f>
        <v>0</v>
      </c>
      <c r="D128" s="26">
        <f t="shared" si="12"/>
        <v>0</v>
      </c>
      <c r="E128" s="28">
        <f>IF(OR(A128="",B128&lt;1),0,$F$8*($C$4-SUM($G$15:G128))/10000)</f>
        <v>0</v>
      </c>
      <c r="F128" s="28">
        <f t="shared" si="13"/>
        <v>0</v>
      </c>
      <c r="G128" s="36"/>
      <c r="H128" s="26" t="str">
        <f t="shared" si="9"/>
        <v/>
      </c>
      <c r="J128" s="1">
        <f t="shared" si="14"/>
        <v>0</v>
      </c>
      <c r="L128" s="1">
        <f t="shared" si="15"/>
        <v>0</v>
      </c>
    </row>
    <row r="129" spans="1:12">
      <c r="A129" s="69">
        <f t="shared" si="10"/>
        <v>115</v>
      </c>
      <c r="B129" s="26">
        <f t="shared" si="11"/>
        <v>0</v>
      </c>
      <c r="C129" s="26">
        <f>IF(B129=0,0,IF(AND($C$6&lt;&gt;0,A129&lt;=$C$6),0,IF($G$10="mensualité",($C$4-SUM($G$15:G129))/$C$7+G129,$C$4/$C$7+G129)))</f>
        <v>0</v>
      </c>
      <c r="D129" s="26">
        <f t="shared" si="12"/>
        <v>0</v>
      </c>
      <c r="E129" s="28">
        <f>IF(OR(A129="",B129&lt;1),0,$F$8*($C$4-SUM($G$15:G129))/10000)</f>
        <v>0</v>
      </c>
      <c r="F129" s="28">
        <f t="shared" si="13"/>
        <v>0</v>
      </c>
      <c r="G129" s="36"/>
      <c r="H129" s="26" t="str">
        <f t="shared" si="9"/>
        <v/>
      </c>
      <c r="J129" s="1">
        <f t="shared" si="14"/>
        <v>0</v>
      </c>
      <c r="L129" s="1">
        <f t="shared" si="15"/>
        <v>0</v>
      </c>
    </row>
    <row r="130" spans="1:12">
      <c r="A130" s="69">
        <f t="shared" si="10"/>
        <v>116</v>
      </c>
      <c r="B130" s="26">
        <f t="shared" si="11"/>
        <v>0</v>
      </c>
      <c r="C130" s="26">
        <f>IF(B130=0,0,IF(AND($C$6&lt;&gt;0,A130&lt;=$C$6),0,IF($G$10="mensualité",($C$4-SUM($G$15:G130))/$C$7+G130,$C$4/$C$7+G130)))</f>
        <v>0</v>
      </c>
      <c r="D130" s="26">
        <f t="shared" si="12"/>
        <v>0</v>
      </c>
      <c r="E130" s="28">
        <f>IF(OR(A130="",B130&lt;1),0,$F$8*($C$4-SUM($G$15:G130))/10000)</f>
        <v>0</v>
      </c>
      <c r="F130" s="28">
        <f t="shared" si="13"/>
        <v>0</v>
      </c>
      <c r="G130" s="36"/>
      <c r="H130" s="26" t="str">
        <f t="shared" si="9"/>
        <v/>
      </c>
      <c r="J130" s="1">
        <f t="shared" si="14"/>
        <v>0</v>
      </c>
      <c r="L130" s="1">
        <f t="shared" si="15"/>
        <v>0</v>
      </c>
    </row>
    <row r="131" spans="1:12">
      <c r="A131" s="69">
        <f t="shared" si="10"/>
        <v>117</v>
      </c>
      <c r="B131" s="26">
        <f t="shared" si="11"/>
        <v>0</v>
      </c>
      <c r="C131" s="26">
        <f>IF(B131=0,0,IF(AND($C$6&lt;&gt;0,A131&lt;=$C$6),0,IF($G$10="mensualité",($C$4-SUM($G$15:G131))/$C$7+G131,$C$4/$C$7+G131)))</f>
        <v>0</v>
      </c>
      <c r="D131" s="26">
        <f t="shared" si="12"/>
        <v>0</v>
      </c>
      <c r="E131" s="28">
        <f>IF(OR(A131="",B131&lt;1),0,$F$8*($C$4-SUM($G$15:G131))/10000)</f>
        <v>0</v>
      </c>
      <c r="F131" s="28">
        <f t="shared" si="13"/>
        <v>0</v>
      </c>
      <c r="G131" s="36"/>
      <c r="H131" s="26" t="str">
        <f t="shared" si="9"/>
        <v/>
      </c>
      <c r="J131" s="1">
        <f t="shared" si="14"/>
        <v>0</v>
      </c>
      <c r="L131" s="1">
        <f t="shared" si="15"/>
        <v>0</v>
      </c>
    </row>
    <row r="132" spans="1:12">
      <c r="A132" s="69">
        <f t="shared" si="10"/>
        <v>118</v>
      </c>
      <c r="B132" s="26">
        <f t="shared" si="11"/>
        <v>0</v>
      </c>
      <c r="C132" s="26">
        <f>IF(B132=0,0,IF(AND($C$6&lt;&gt;0,A132&lt;=$C$6),0,IF($G$10="mensualité",($C$4-SUM($G$15:G132))/$C$7+G132,$C$4/$C$7+G132)))</f>
        <v>0</v>
      </c>
      <c r="D132" s="26">
        <f t="shared" si="12"/>
        <v>0</v>
      </c>
      <c r="E132" s="28">
        <f>IF(OR(A132="",B132&lt;1),0,$F$8*($C$4-SUM($G$15:G132))/10000)</f>
        <v>0</v>
      </c>
      <c r="F132" s="28">
        <f t="shared" si="13"/>
        <v>0</v>
      </c>
      <c r="G132" s="36"/>
      <c r="H132" s="26" t="str">
        <f t="shared" si="9"/>
        <v/>
      </c>
      <c r="J132" s="1">
        <f t="shared" si="14"/>
        <v>0</v>
      </c>
      <c r="L132" s="1">
        <f t="shared" si="15"/>
        <v>0</v>
      </c>
    </row>
    <row r="133" spans="1:12">
      <c r="A133" s="69">
        <f t="shared" si="10"/>
        <v>119</v>
      </c>
      <c r="B133" s="26">
        <f t="shared" si="11"/>
        <v>0</v>
      </c>
      <c r="C133" s="26">
        <f>IF(B133=0,0,IF(AND($C$6&lt;&gt;0,A133&lt;=$C$6),0,IF($G$10="mensualité",($C$4-SUM($G$15:G133))/$C$7+G133,$C$4/$C$7+G133)))</f>
        <v>0</v>
      </c>
      <c r="D133" s="26">
        <f t="shared" si="12"/>
        <v>0</v>
      </c>
      <c r="E133" s="28">
        <f>IF(OR(A133="",B133&lt;1),0,$F$8*($C$4-SUM($G$15:G133))/10000)</f>
        <v>0</v>
      </c>
      <c r="F133" s="28">
        <f t="shared" si="13"/>
        <v>0</v>
      </c>
      <c r="G133" s="36"/>
      <c r="H133" s="26" t="str">
        <f t="shared" si="9"/>
        <v/>
      </c>
      <c r="J133" s="1">
        <f t="shared" si="14"/>
        <v>0</v>
      </c>
      <c r="L133" s="1">
        <f t="shared" si="15"/>
        <v>0</v>
      </c>
    </row>
    <row r="134" spans="1:12">
      <c r="A134" s="69">
        <f t="shared" si="10"/>
        <v>120</v>
      </c>
      <c r="B134" s="26">
        <f t="shared" si="11"/>
        <v>0</v>
      </c>
      <c r="C134" s="26">
        <f>IF(B134=0,0,IF(AND($C$6&lt;&gt;0,A134&lt;=$C$6),0,IF($G$10="mensualité",($C$4-SUM($G$15:G134))/$C$7+G134,$C$4/$C$7+G134)))</f>
        <v>0</v>
      </c>
      <c r="D134" s="26">
        <f t="shared" si="12"/>
        <v>0</v>
      </c>
      <c r="E134" s="28">
        <f>IF(OR(A134="",B134&lt;1),0,$F$8*($C$4-SUM($G$15:G134))/10000)</f>
        <v>0</v>
      </c>
      <c r="F134" s="28">
        <f t="shared" si="13"/>
        <v>0</v>
      </c>
      <c r="G134" s="36"/>
      <c r="H134" s="26" t="str">
        <f t="shared" si="9"/>
        <v/>
      </c>
      <c r="J134" s="1">
        <f t="shared" si="14"/>
        <v>0</v>
      </c>
      <c r="L134" s="1">
        <f t="shared" si="15"/>
        <v>0</v>
      </c>
    </row>
    <row r="135" spans="1:12">
      <c r="A135" s="69">
        <f t="shared" si="10"/>
        <v>121</v>
      </c>
      <c r="B135" s="26">
        <f t="shared" si="11"/>
        <v>0</v>
      </c>
      <c r="C135" s="26">
        <f>IF(B135=0,0,IF(AND($C$6&lt;&gt;0,A135&lt;=$C$6),0,IF($G$10="mensualité",($C$4-SUM($G$15:G135))/$C$7+G135,$C$4/$C$7+G135)))</f>
        <v>0</v>
      </c>
      <c r="D135" s="26">
        <f t="shared" si="12"/>
        <v>0</v>
      </c>
      <c r="E135" s="28">
        <f>IF(OR(A135="",B135&lt;1),0,$F$8*($C$4-SUM($G$15:G135))/10000)</f>
        <v>0</v>
      </c>
      <c r="F135" s="28">
        <f t="shared" si="13"/>
        <v>0</v>
      </c>
      <c r="G135" s="36"/>
      <c r="H135" s="26" t="str">
        <f t="shared" si="9"/>
        <v/>
      </c>
      <c r="J135" s="1">
        <f t="shared" si="14"/>
        <v>0</v>
      </c>
      <c r="L135" s="1">
        <f t="shared" si="15"/>
        <v>0</v>
      </c>
    </row>
    <row r="136" spans="1:12">
      <c r="A136" s="69">
        <f t="shared" si="10"/>
        <v>122</v>
      </c>
      <c r="B136" s="26">
        <f t="shared" si="11"/>
        <v>0</v>
      </c>
      <c r="C136" s="26">
        <f>IF(B136=0,0,IF(AND($C$6&lt;&gt;0,A136&lt;=$C$6),0,IF($G$10="mensualité",($C$4-SUM($G$15:G136))/$C$7+G136,$C$4/$C$7+G136)))</f>
        <v>0</v>
      </c>
      <c r="D136" s="26">
        <f t="shared" si="12"/>
        <v>0</v>
      </c>
      <c r="E136" s="28">
        <f>IF(OR(A136="",B136&lt;1),0,$F$8*($C$4-SUM($G$15:G136))/10000)</f>
        <v>0</v>
      </c>
      <c r="F136" s="28">
        <f t="shared" si="13"/>
        <v>0</v>
      </c>
      <c r="G136" s="36"/>
      <c r="H136" s="26" t="str">
        <f t="shared" si="9"/>
        <v/>
      </c>
      <c r="J136" s="1">
        <f t="shared" si="14"/>
        <v>0</v>
      </c>
      <c r="L136" s="1">
        <f t="shared" si="15"/>
        <v>0</v>
      </c>
    </row>
    <row r="137" spans="1:12">
      <c r="A137" s="69">
        <f t="shared" si="10"/>
        <v>123</v>
      </c>
      <c r="B137" s="26">
        <f t="shared" si="11"/>
        <v>0</v>
      </c>
      <c r="C137" s="26">
        <f>IF(B137=0,0,IF(AND($C$6&lt;&gt;0,A137&lt;=$C$6),0,IF($G$10="mensualité",($C$4-SUM($G$15:G137))/$C$7+G137,$C$4/$C$7+G137)))</f>
        <v>0</v>
      </c>
      <c r="D137" s="26">
        <f t="shared" si="12"/>
        <v>0</v>
      </c>
      <c r="E137" s="28">
        <f>IF(OR(A137="",B137&lt;1),0,$F$8*($C$4-SUM($G$15:G137))/10000)</f>
        <v>0</v>
      </c>
      <c r="F137" s="28">
        <f t="shared" si="13"/>
        <v>0</v>
      </c>
      <c r="G137" s="36"/>
      <c r="H137" s="26" t="str">
        <f t="shared" si="9"/>
        <v/>
      </c>
      <c r="J137" s="1">
        <f t="shared" si="14"/>
        <v>0</v>
      </c>
      <c r="L137" s="1">
        <f t="shared" si="15"/>
        <v>0</v>
      </c>
    </row>
    <row r="138" spans="1:12">
      <c r="A138" s="69">
        <f t="shared" si="10"/>
        <v>124</v>
      </c>
      <c r="B138" s="26">
        <f t="shared" si="11"/>
        <v>0</v>
      </c>
      <c r="C138" s="26">
        <f>IF(B138=0,0,IF(AND($C$6&lt;&gt;0,A138&lt;=$C$6),0,IF($G$10="mensualité",($C$4-SUM($G$15:G138))/$C$7+G138,$C$4/$C$7+G138)))</f>
        <v>0</v>
      </c>
      <c r="D138" s="26">
        <f t="shared" si="12"/>
        <v>0</v>
      </c>
      <c r="E138" s="28">
        <f>IF(OR(A138="",B138&lt;1),0,$F$8*($C$4-SUM($G$15:G138))/10000)</f>
        <v>0</v>
      </c>
      <c r="F138" s="28">
        <f t="shared" si="13"/>
        <v>0</v>
      </c>
      <c r="G138" s="36"/>
      <c r="H138" s="26" t="str">
        <f t="shared" si="9"/>
        <v/>
      </c>
      <c r="J138" s="1">
        <f t="shared" si="14"/>
        <v>0</v>
      </c>
      <c r="L138" s="1">
        <f t="shared" si="15"/>
        <v>0</v>
      </c>
    </row>
    <row r="139" spans="1:12">
      <c r="A139" s="69">
        <f t="shared" si="10"/>
        <v>125</v>
      </c>
      <c r="B139" s="26">
        <f t="shared" si="11"/>
        <v>0</v>
      </c>
      <c r="C139" s="26">
        <f>IF(B139=0,0,IF(AND($C$6&lt;&gt;0,A139&lt;=$C$6),0,IF($G$10="mensualité",($C$4-SUM($G$15:G139))/$C$7+G139,$C$4/$C$7+G139)))</f>
        <v>0</v>
      </c>
      <c r="D139" s="26">
        <f t="shared" si="12"/>
        <v>0</v>
      </c>
      <c r="E139" s="28">
        <f>IF(OR(A139="",B139&lt;1),0,$F$8*($C$4-SUM($G$15:G139))/10000)</f>
        <v>0</v>
      </c>
      <c r="F139" s="28">
        <f t="shared" si="13"/>
        <v>0</v>
      </c>
      <c r="G139" s="36"/>
      <c r="H139" s="26" t="str">
        <f t="shared" si="9"/>
        <v/>
      </c>
      <c r="J139" s="1">
        <f t="shared" si="14"/>
        <v>0</v>
      </c>
      <c r="L139" s="1">
        <f t="shared" si="15"/>
        <v>0</v>
      </c>
    </row>
    <row r="140" spans="1:12">
      <c r="A140" s="69">
        <f t="shared" si="10"/>
        <v>126</v>
      </c>
      <c r="B140" s="26">
        <f t="shared" si="11"/>
        <v>0</v>
      </c>
      <c r="C140" s="26">
        <f>IF(B140=0,0,IF(AND($C$6&lt;&gt;0,A140&lt;=$C$6),0,IF($G$10="mensualité",($C$4-SUM($G$15:G140))/$C$7+G140,$C$4/$C$7+G140)))</f>
        <v>0</v>
      </c>
      <c r="D140" s="26">
        <f t="shared" si="12"/>
        <v>0</v>
      </c>
      <c r="E140" s="28">
        <f>IF(OR(A140="",B140&lt;1),0,$F$8*($C$4-SUM($G$15:G140))/10000)</f>
        <v>0</v>
      </c>
      <c r="F140" s="28">
        <f t="shared" si="13"/>
        <v>0</v>
      </c>
      <c r="G140" s="36"/>
      <c r="H140" s="26" t="str">
        <f t="shared" si="9"/>
        <v/>
      </c>
      <c r="J140" s="1">
        <f t="shared" si="14"/>
        <v>0</v>
      </c>
      <c r="L140" s="1">
        <f t="shared" si="15"/>
        <v>0</v>
      </c>
    </row>
    <row r="141" spans="1:12">
      <c r="A141" s="69">
        <f t="shared" si="10"/>
        <v>127</v>
      </c>
      <c r="B141" s="26">
        <f t="shared" si="11"/>
        <v>0</v>
      </c>
      <c r="C141" s="26">
        <f>IF(B141=0,0,IF(AND($C$6&lt;&gt;0,A141&lt;=$C$6),0,IF($G$10="mensualité",($C$4-SUM($G$15:G141))/$C$7+G141,$C$4/$C$7+G141)))</f>
        <v>0</v>
      </c>
      <c r="D141" s="26">
        <f t="shared" si="12"/>
        <v>0</v>
      </c>
      <c r="E141" s="28">
        <f>IF(OR(A141="",B141&lt;1),0,$F$8*($C$4-SUM($G$15:G141))/10000)</f>
        <v>0</v>
      </c>
      <c r="F141" s="28">
        <f t="shared" si="13"/>
        <v>0</v>
      </c>
      <c r="G141" s="36"/>
      <c r="H141" s="26" t="str">
        <f t="shared" si="9"/>
        <v/>
      </c>
      <c r="J141" s="1">
        <f t="shared" si="14"/>
        <v>0</v>
      </c>
      <c r="L141" s="1">
        <f t="shared" si="15"/>
        <v>0</v>
      </c>
    </row>
    <row r="142" spans="1:12">
      <c r="A142" s="69">
        <f t="shared" si="10"/>
        <v>128</v>
      </c>
      <c r="B142" s="26">
        <f t="shared" si="11"/>
        <v>0</v>
      </c>
      <c r="C142" s="26">
        <f>IF(B142=0,0,IF(AND($C$6&lt;&gt;0,A142&lt;=$C$6),0,IF($G$10="mensualité",($C$4-SUM($G$15:G142))/$C$7+G142,$C$4/$C$7+G142)))</f>
        <v>0</v>
      </c>
      <c r="D142" s="26">
        <f t="shared" si="12"/>
        <v>0</v>
      </c>
      <c r="E142" s="28">
        <f>IF(OR(A142="",B142&lt;1),0,$F$8*($C$4-SUM($G$15:G142))/10000)</f>
        <v>0</v>
      </c>
      <c r="F142" s="28">
        <f t="shared" si="13"/>
        <v>0</v>
      </c>
      <c r="G142" s="36"/>
      <c r="H142" s="26" t="str">
        <f t="shared" si="9"/>
        <v/>
      </c>
      <c r="J142" s="1">
        <f t="shared" si="14"/>
        <v>0</v>
      </c>
      <c r="L142" s="1">
        <f t="shared" si="15"/>
        <v>0</v>
      </c>
    </row>
    <row r="143" spans="1:12">
      <c r="A143" s="69">
        <f t="shared" si="10"/>
        <v>129</v>
      </c>
      <c r="B143" s="26">
        <f t="shared" si="11"/>
        <v>0</v>
      </c>
      <c r="C143" s="26">
        <f>IF(B143=0,0,IF(AND($C$6&lt;&gt;0,A143&lt;=$C$6),0,IF($G$10="mensualité",($C$4-SUM($G$15:G143))/$C$7+G143,$C$4/$C$7+G143)))</f>
        <v>0</v>
      </c>
      <c r="D143" s="26">
        <f t="shared" si="12"/>
        <v>0</v>
      </c>
      <c r="E143" s="28">
        <f>IF(OR(A143="",B143&lt;1),0,$F$8*($C$4-SUM($G$15:G143))/10000)</f>
        <v>0</v>
      </c>
      <c r="F143" s="28">
        <f t="shared" si="13"/>
        <v>0</v>
      </c>
      <c r="G143" s="36"/>
      <c r="H143" s="26" t="str">
        <f t="shared" si="9"/>
        <v/>
      </c>
      <c r="J143" s="1">
        <f t="shared" si="14"/>
        <v>0</v>
      </c>
      <c r="L143" s="1">
        <f t="shared" si="15"/>
        <v>0</v>
      </c>
    </row>
    <row r="144" spans="1:12">
      <c r="A144" s="69">
        <f t="shared" si="10"/>
        <v>130</v>
      </c>
      <c r="B144" s="26">
        <f t="shared" si="11"/>
        <v>0</v>
      </c>
      <c r="C144" s="26">
        <f>IF(B144=0,0,IF(AND($C$6&lt;&gt;0,A144&lt;=$C$6),0,IF($G$10="mensualité",($C$4-SUM($G$15:G144))/$C$7+G144,$C$4/$C$7+G144)))</f>
        <v>0</v>
      </c>
      <c r="D144" s="26">
        <f t="shared" si="12"/>
        <v>0</v>
      </c>
      <c r="E144" s="28">
        <f>IF(OR(A144="",B144&lt;1),0,$F$8*($C$4-SUM($G$15:G144))/10000)</f>
        <v>0</v>
      </c>
      <c r="F144" s="28">
        <f t="shared" si="13"/>
        <v>0</v>
      </c>
      <c r="G144" s="36"/>
      <c r="H144" s="26" t="str">
        <f t="shared" ref="H144:H207" si="16">IF(G144="","",IF(OR(AND($H$10="conso",G144&gt;=10000),$H$10="immo"),G144*$C$8/2,0))</f>
        <v/>
      </c>
      <c r="J144" s="1">
        <f t="shared" si="14"/>
        <v>0</v>
      </c>
      <c r="L144" s="1">
        <f t="shared" si="15"/>
        <v>0</v>
      </c>
    </row>
    <row r="145" spans="1:12">
      <c r="A145" s="69">
        <f t="shared" ref="A145:A208" si="17">IF(A144="","",IF(A144+1&lt;=$C$5,A144+1,""))</f>
        <v>131</v>
      </c>
      <c r="B145" s="26">
        <f t="shared" ref="B145:B208" si="18">IF(AND($C$6&lt;&gt;0,A145&lt;=$C$6+1),$C$4,IF(B144-C144&lt;1,0,B144-C144))</f>
        <v>0</v>
      </c>
      <c r="C145" s="26">
        <f>IF(B145=0,0,IF(AND($C$6&lt;&gt;0,A145&lt;=$C$6),0,IF($G$10="mensualité",($C$4-SUM($G$15:G145))/$C$7+G145,$C$4/$C$7+G145)))</f>
        <v>0</v>
      </c>
      <c r="D145" s="26">
        <f t="shared" ref="D145:D208" si="19">B145*$C$8/12</f>
        <v>0</v>
      </c>
      <c r="E145" s="28">
        <f>IF(OR(A145="",B145&lt;1),0,$F$8*($C$4-SUM($G$15:G145))/10000)</f>
        <v>0</v>
      </c>
      <c r="F145" s="28">
        <f t="shared" ref="F145:F208" si="20">SUM(C145:E145)</f>
        <v>0</v>
      </c>
      <c r="G145" s="36"/>
      <c r="H145" s="26" t="str">
        <f t="shared" si="16"/>
        <v/>
      </c>
      <c r="J145" s="1">
        <f t="shared" ref="J145:J208" si="21">IF(AND(A145&lt;&gt;"",B145&lt;1,B144&gt;1),A144,0)</f>
        <v>0</v>
      </c>
      <c r="L145" s="1">
        <f t="shared" ref="L145:L208" si="22">IF(AND(G145&lt;&gt;"",C145&gt;B145),1,0)</f>
        <v>0</v>
      </c>
    </row>
    <row r="146" spans="1:12">
      <c r="A146" s="69">
        <f t="shared" si="17"/>
        <v>132</v>
      </c>
      <c r="B146" s="26">
        <f t="shared" si="18"/>
        <v>0</v>
      </c>
      <c r="C146" s="26">
        <f>IF(B146=0,0,IF(AND($C$6&lt;&gt;0,A146&lt;=$C$6),0,IF($G$10="mensualité",($C$4-SUM($G$15:G146))/$C$7+G146,$C$4/$C$7+G146)))</f>
        <v>0</v>
      </c>
      <c r="D146" s="26">
        <f t="shared" si="19"/>
        <v>0</v>
      </c>
      <c r="E146" s="28">
        <f>IF(OR(A146="",B146&lt;1),0,$F$8*($C$4-SUM($G$15:G146))/10000)</f>
        <v>0</v>
      </c>
      <c r="F146" s="28">
        <f t="shared" si="20"/>
        <v>0</v>
      </c>
      <c r="G146" s="36"/>
      <c r="H146" s="26" t="str">
        <f t="shared" si="16"/>
        <v/>
      </c>
      <c r="J146" s="1">
        <f t="shared" si="21"/>
        <v>0</v>
      </c>
      <c r="L146" s="1">
        <f t="shared" si="22"/>
        <v>0</v>
      </c>
    </row>
    <row r="147" spans="1:12">
      <c r="A147" s="69">
        <f t="shared" si="17"/>
        <v>133</v>
      </c>
      <c r="B147" s="26">
        <f t="shared" si="18"/>
        <v>0</v>
      </c>
      <c r="C147" s="26">
        <f>IF(B147=0,0,IF(AND($C$6&lt;&gt;0,A147&lt;=$C$6),0,IF($G$10="mensualité",($C$4-SUM($G$15:G147))/$C$7+G147,$C$4/$C$7+G147)))</f>
        <v>0</v>
      </c>
      <c r="D147" s="26">
        <f t="shared" si="19"/>
        <v>0</v>
      </c>
      <c r="E147" s="28">
        <f>IF(OR(A147="",B147&lt;1),0,$F$8*($C$4-SUM($G$15:G147))/10000)</f>
        <v>0</v>
      </c>
      <c r="F147" s="28">
        <f t="shared" si="20"/>
        <v>0</v>
      </c>
      <c r="G147" s="36"/>
      <c r="H147" s="26" t="str">
        <f t="shared" si="16"/>
        <v/>
      </c>
      <c r="J147" s="1">
        <f t="shared" si="21"/>
        <v>0</v>
      </c>
      <c r="L147" s="1">
        <f t="shared" si="22"/>
        <v>0</v>
      </c>
    </row>
    <row r="148" spans="1:12">
      <c r="A148" s="69">
        <f t="shared" si="17"/>
        <v>134</v>
      </c>
      <c r="B148" s="26">
        <f t="shared" si="18"/>
        <v>0</v>
      </c>
      <c r="C148" s="26">
        <f>IF(B148=0,0,IF(AND($C$6&lt;&gt;0,A148&lt;=$C$6),0,IF($G$10="mensualité",($C$4-SUM($G$15:G148))/$C$7+G148,$C$4/$C$7+G148)))</f>
        <v>0</v>
      </c>
      <c r="D148" s="26">
        <f t="shared" si="19"/>
        <v>0</v>
      </c>
      <c r="E148" s="28">
        <f>IF(OR(A148="",B148&lt;1),0,$F$8*($C$4-SUM($G$15:G148))/10000)</f>
        <v>0</v>
      </c>
      <c r="F148" s="28">
        <f t="shared" si="20"/>
        <v>0</v>
      </c>
      <c r="G148" s="36"/>
      <c r="H148" s="26" t="str">
        <f t="shared" si="16"/>
        <v/>
      </c>
      <c r="J148" s="1">
        <f t="shared" si="21"/>
        <v>0</v>
      </c>
      <c r="L148" s="1">
        <f t="shared" si="22"/>
        <v>0</v>
      </c>
    </row>
    <row r="149" spans="1:12">
      <c r="A149" s="69">
        <f t="shared" si="17"/>
        <v>135</v>
      </c>
      <c r="B149" s="26">
        <f t="shared" si="18"/>
        <v>0</v>
      </c>
      <c r="C149" s="26">
        <f>IF(B149=0,0,IF(AND($C$6&lt;&gt;0,A149&lt;=$C$6),0,IF($G$10="mensualité",($C$4-SUM($G$15:G149))/$C$7+G149,$C$4/$C$7+G149)))</f>
        <v>0</v>
      </c>
      <c r="D149" s="26">
        <f t="shared" si="19"/>
        <v>0</v>
      </c>
      <c r="E149" s="28">
        <f>IF(OR(A149="",B149&lt;1),0,$F$8*($C$4-SUM($G$15:G149))/10000)</f>
        <v>0</v>
      </c>
      <c r="F149" s="28">
        <f t="shared" si="20"/>
        <v>0</v>
      </c>
      <c r="G149" s="36"/>
      <c r="H149" s="26" t="str">
        <f t="shared" si="16"/>
        <v/>
      </c>
      <c r="J149" s="1">
        <f t="shared" si="21"/>
        <v>0</v>
      </c>
      <c r="L149" s="1">
        <f t="shared" si="22"/>
        <v>0</v>
      </c>
    </row>
    <row r="150" spans="1:12">
      <c r="A150" s="69">
        <f t="shared" si="17"/>
        <v>136</v>
      </c>
      <c r="B150" s="26">
        <f t="shared" si="18"/>
        <v>0</v>
      </c>
      <c r="C150" s="26">
        <f>IF(B150=0,0,IF(AND($C$6&lt;&gt;0,A150&lt;=$C$6),0,IF($G$10="mensualité",($C$4-SUM($G$15:G150))/$C$7+G150,$C$4/$C$7+G150)))</f>
        <v>0</v>
      </c>
      <c r="D150" s="26">
        <f t="shared" si="19"/>
        <v>0</v>
      </c>
      <c r="E150" s="28">
        <f>IF(OR(A150="",B150&lt;1),0,$F$8*($C$4-SUM($G$15:G150))/10000)</f>
        <v>0</v>
      </c>
      <c r="F150" s="28">
        <f t="shared" si="20"/>
        <v>0</v>
      </c>
      <c r="G150" s="36"/>
      <c r="H150" s="26" t="str">
        <f t="shared" si="16"/>
        <v/>
      </c>
      <c r="J150" s="1">
        <f t="shared" si="21"/>
        <v>0</v>
      </c>
      <c r="L150" s="1">
        <f t="shared" si="22"/>
        <v>0</v>
      </c>
    </row>
    <row r="151" spans="1:12">
      <c r="A151" s="69">
        <f t="shared" si="17"/>
        <v>137</v>
      </c>
      <c r="B151" s="26">
        <f t="shared" si="18"/>
        <v>0</v>
      </c>
      <c r="C151" s="26">
        <f>IF(B151=0,0,IF(AND($C$6&lt;&gt;0,A151&lt;=$C$6),0,IF($G$10="mensualité",($C$4-SUM($G$15:G151))/$C$7+G151,$C$4/$C$7+G151)))</f>
        <v>0</v>
      </c>
      <c r="D151" s="26">
        <f t="shared" si="19"/>
        <v>0</v>
      </c>
      <c r="E151" s="28">
        <f>IF(OR(A151="",B151&lt;1),0,$F$8*($C$4-SUM($G$15:G151))/10000)</f>
        <v>0</v>
      </c>
      <c r="F151" s="28">
        <f t="shared" si="20"/>
        <v>0</v>
      </c>
      <c r="G151" s="36"/>
      <c r="H151" s="26" t="str">
        <f t="shared" si="16"/>
        <v/>
      </c>
      <c r="J151" s="1">
        <f t="shared" si="21"/>
        <v>0</v>
      </c>
      <c r="L151" s="1">
        <f t="shared" si="22"/>
        <v>0</v>
      </c>
    </row>
    <row r="152" spans="1:12">
      <c r="A152" s="69">
        <f t="shared" si="17"/>
        <v>138</v>
      </c>
      <c r="B152" s="26">
        <f t="shared" si="18"/>
        <v>0</v>
      </c>
      <c r="C152" s="26">
        <f>IF(B152=0,0,IF(AND($C$6&lt;&gt;0,A152&lt;=$C$6),0,IF($G$10="mensualité",($C$4-SUM($G$15:G152))/$C$7+G152,$C$4/$C$7+G152)))</f>
        <v>0</v>
      </c>
      <c r="D152" s="26">
        <f t="shared" si="19"/>
        <v>0</v>
      </c>
      <c r="E152" s="28">
        <f>IF(OR(A152="",B152&lt;1),0,$F$8*($C$4-SUM($G$15:G152))/10000)</f>
        <v>0</v>
      </c>
      <c r="F152" s="28">
        <f t="shared" si="20"/>
        <v>0</v>
      </c>
      <c r="G152" s="36"/>
      <c r="H152" s="26" t="str">
        <f t="shared" si="16"/>
        <v/>
      </c>
      <c r="J152" s="1">
        <f t="shared" si="21"/>
        <v>0</v>
      </c>
      <c r="L152" s="1">
        <f t="shared" si="22"/>
        <v>0</v>
      </c>
    </row>
    <row r="153" spans="1:12">
      <c r="A153" s="69">
        <f t="shared" si="17"/>
        <v>139</v>
      </c>
      <c r="B153" s="26">
        <f t="shared" si="18"/>
        <v>0</v>
      </c>
      <c r="C153" s="26">
        <f>IF(B153=0,0,IF(AND($C$6&lt;&gt;0,A153&lt;=$C$6),0,IF($G$10="mensualité",($C$4-SUM($G$15:G153))/$C$7+G153,$C$4/$C$7+G153)))</f>
        <v>0</v>
      </c>
      <c r="D153" s="26">
        <f t="shared" si="19"/>
        <v>0</v>
      </c>
      <c r="E153" s="28">
        <f>IF(OR(A153="",B153&lt;1),0,$F$8*($C$4-SUM($G$15:G153))/10000)</f>
        <v>0</v>
      </c>
      <c r="F153" s="28">
        <f t="shared" si="20"/>
        <v>0</v>
      </c>
      <c r="G153" s="36"/>
      <c r="H153" s="26" t="str">
        <f t="shared" si="16"/>
        <v/>
      </c>
      <c r="J153" s="1">
        <f t="shared" si="21"/>
        <v>0</v>
      </c>
      <c r="L153" s="1">
        <f t="shared" si="22"/>
        <v>0</v>
      </c>
    </row>
    <row r="154" spans="1:12">
      <c r="A154" s="69">
        <f t="shared" si="17"/>
        <v>140</v>
      </c>
      <c r="B154" s="26">
        <f t="shared" si="18"/>
        <v>0</v>
      </c>
      <c r="C154" s="26">
        <f>IF(B154=0,0,IF(AND($C$6&lt;&gt;0,A154&lt;=$C$6),0,IF($G$10="mensualité",($C$4-SUM($G$15:G154))/$C$7+G154,$C$4/$C$7+G154)))</f>
        <v>0</v>
      </c>
      <c r="D154" s="26">
        <f t="shared" si="19"/>
        <v>0</v>
      </c>
      <c r="E154" s="28">
        <f>IF(OR(A154="",B154&lt;1),0,$F$8*($C$4-SUM($G$15:G154))/10000)</f>
        <v>0</v>
      </c>
      <c r="F154" s="28">
        <f t="shared" si="20"/>
        <v>0</v>
      </c>
      <c r="G154" s="36"/>
      <c r="H154" s="26" t="str">
        <f t="shared" si="16"/>
        <v/>
      </c>
      <c r="J154" s="1">
        <f t="shared" si="21"/>
        <v>0</v>
      </c>
      <c r="L154" s="1">
        <f t="shared" si="22"/>
        <v>0</v>
      </c>
    </row>
    <row r="155" spans="1:12">
      <c r="A155" s="69">
        <f t="shared" si="17"/>
        <v>141</v>
      </c>
      <c r="B155" s="26">
        <f t="shared" si="18"/>
        <v>0</v>
      </c>
      <c r="C155" s="26">
        <f>IF(B155=0,0,IF(AND($C$6&lt;&gt;0,A155&lt;=$C$6),0,IF($G$10="mensualité",($C$4-SUM($G$15:G155))/$C$7+G155,$C$4/$C$7+G155)))</f>
        <v>0</v>
      </c>
      <c r="D155" s="26">
        <f t="shared" si="19"/>
        <v>0</v>
      </c>
      <c r="E155" s="28">
        <f>IF(OR(A155="",B155&lt;1),0,$F$8*($C$4-SUM($G$15:G155))/10000)</f>
        <v>0</v>
      </c>
      <c r="F155" s="28">
        <f t="shared" si="20"/>
        <v>0</v>
      </c>
      <c r="G155" s="36"/>
      <c r="H155" s="26" t="str">
        <f t="shared" si="16"/>
        <v/>
      </c>
      <c r="J155" s="1">
        <f t="shared" si="21"/>
        <v>0</v>
      </c>
      <c r="L155" s="1">
        <f t="shared" si="22"/>
        <v>0</v>
      </c>
    </row>
    <row r="156" spans="1:12">
      <c r="A156" s="69">
        <f t="shared" si="17"/>
        <v>142</v>
      </c>
      <c r="B156" s="26">
        <f t="shared" si="18"/>
        <v>0</v>
      </c>
      <c r="C156" s="26">
        <f>IF(B156=0,0,IF(AND($C$6&lt;&gt;0,A156&lt;=$C$6),0,IF($G$10="mensualité",($C$4-SUM($G$15:G156))/$C$7+G156,$C$4/$C$7+G156)))</f>
        <v>0</v>
      </c>
      <c r="D156" s="26">
        <f t="shared" si="19"/>
        <v>0</v>
      </c>
      <c r="E156" s="28">
        <f>IF(OR(A156="",B156&lt;1),0,$F$8*($C$4-SUM($G$15:G156))/10000)</f>
        <v>0</v>
      </c>
      <c r="F156" s="28">
        <f t="shared" si="20"/>
        <v>0</v>
      </c>
      <c r="G156" s="36"/>
      <c r="H156" s="26" t="str">
        <f t="shared" si="16"/>
        <v/>
      </c>
      <c r="J156" s="1">
        <f t="shared" si="21"/>
        <v>0</v>
      </c>
      <c r="L156" s="1">
        <f t="shared" si="22"/>
        <v>0</v>
      </c>
    </row>
    <row r="157" spans="1:12">
      <c r="A157" s="69">
        <f t="shared" si="17"/>
        <v>143</v>
      </c>
      <c r="B157" s="26">
        <f t="shared" si="18"/>
        <v>0</v>
      </c>
      <c r="C157" s="26">
        <f>IF(B157=0,0,IF(AND($C$6&lt;&gt;0,A157&lt;=$C$6),0,IF($G$10="mensualité",($C$4-SUM($G$15:G157))/$C$7+G157,$C$4/$C$7+G157)))</f>
        <v>0</v>
      </c>
      <c r="D157" s="26">
        <f t="shared" si="19"/>
        <v>0</v>
      </c>
      <c r="E157" s="28">
        <f>IF(OR(A157="",B157&lt;1),0,$F$8*($C$4-SUM($G$15:G157))/10000)</f>
        <v>0</v>
      </c>
      <c r="F157" s="28">
        <f t="shared" si="20"/>
        <v>0</v>
      </c>
      <c r="G157" s="36"/>
      <c r="H157" s="26" t="str">
        <f t="shared" si="16"/>
        <v/>
      </c>
      <c r="J157" s="1">
        <f t="shared" si="21"/>
        <v>0</v>
      </c>
      <c r="L157" s="1">
        <f t="shared" si="22"/>
        <v>0</v>
      </c>
    </row>
    <row r="158" spans="1:12">
      <c r="A158" s="69">
        <f t="shared" si="17"/>
        <v>144</v>
      </c>
      <c r="B158" s="26">
        <f t="shared" si="18"/>
        <v>0</v>
      </c>
      <c r="C158" s="26">
        <f>IF(B158=0,0,IF(AND($C$6&lt;&gt;0,A158&lt;=$C$6),0,IF($G$10="mensualité",($C$4-SUM($G$15:G158))/$C$7+G158,$C$4/$C$7+G158)))</f>
        <v>0</v>
      </c>
      <c r="D158" s="26">
        <f t="shared" si="19"/>
        <v>0</v>
      </c>
      <c r="E158" s="28">
        <f>IF(OR(A158="",B158&lt;1),0,$F$8*($C$4-SUM($G$15:G158))/10000)</f>
        <v>0</v>
      </c>
      <c r="F158" s="28">
        <f t="shared" si="20"/>
        <v>0</v>
      </c>
      <c r="G158" s="36"/>
      <c r="H158" s="26" t="str">
        <f t="shared" si="16"/>
        <v/>
      </c>
      <c r="J158" s="1">
        <f t="shared" si="21"/>
        <v>0</v>
      </c>
      <c r="L158" s="1">
        <f t="shared" si="22"/>
        <v>0</v>
      </c>
    </row>
    <row r="159" spans="1:12">
      <c r="A159" s="69">
        <f t="shared" si="17"/>
        <v>145</v>
      </c>
      <c r="B159" s="26">
        <f t="shared" si="18"/>
        <v>0</v>
      </c>
      <c r="C159" s="26">
        <f>IF(B159=0,0,IF(AND($C$6&lt;&gt;0,A159&lt;=$C$6),0,IF($G$10="mensualité",($C$4-SUM($G$15:G159))/$C$7+G159,$C$4/$C$7+G159)))</f>
        <v>0</v>
      </c>
      <c r="D159" s="26">
        <f t="shared" si="19"/>
        <v>0</v>
      </c>
      <c r="E159" s="28">
        <f>IF(OR(A159="",B159&lt;1),0,$F$8*($C$4-SUM($G$15:G159))/10000)</f>
        <v>0</v>
      </c>
      <c r="F159" s="28">
        <f t="shared" si="20"/>
        <v>0</v>
      </c>
      <c r="G159" s="36"/>
      <c r="H159" s="26" t="str">
        <f t="shared" si="16"/>
        <v/>
      </c>
      <c r="J159" s="1">
        <f t="shared" si="21"/>
        <v>0</v>
      </c>
      <c r="L159" s="1">
        <f t="shared" si="22"/>
        <v>0</v>
      </c>
    </row>
    <row r="160" spans="1:12">
      <c r="A160" s="69">
        <f t="shared" si="17"/>
        <v>146</v>
      </c>
      <c r="B160" s="26">
        <f t="shared" si="18"/>
        <v>0</v>
      </c>
      <c r="C160" s="26">
        <f>IF(B160=0,0,IF(AND($C$6&lt;&gt;0,A160&lt;=$C$6),0,IF($G$10="mensualité",($C$4-SUM($G$15:G160))/$C$7+G160,$C$4/$C$7+G160)))</f>
        <v>0</v>
      </c>
      <c r="D160" s="26">
        <f t="shared" si="19"/>
        <v>0</v>
      </c>
      <c r="E160" s="28">
        <f>IF(OR(A160="",B160&lt;1),0,$F$8*($C$4-SUM($G$15:G160))/10000)</f>
        <v>0</v>
      </c>
      <c r="F160" s="28">
        <f t="shared" si="20"/>
        <v>0</v>
      </c>
      <c r="G160" s="36"/>
      <c r="H160" s="26" t="str">
        <f t="shared" si="16"/>
        <v/>
      </c>
      <c r="J160" s="1">
        <f t="shared" si="21"/>
        <v>0</v>
      </c>
      <c r="L160" s="1">
        <f t="shared" si="22"/>
        <v>0</v>
      </c>
    </row>
    <row r="161" spans="1:12">
      <c r="A161" s="69">
        <f t="shared" si="17"/>
        <v>147</v>
      </c>
      <c r="B161" s="26">
        <f t="shared" si="18"/>
        <v>0</v>
      </c>
      <c r="C161" s="26">
        <f>IF(B161=0,0,IF(AND($C$6&lt;&gt;0,A161&lt;=$C$6),0,IF($G$10="mensualité",($C$4-SUM($G$15:G161))/$C$7+G161,$C$4/$C$7+G161)))</f>
        <v>0</v>
      </c>
      <c r="D161" s="26">
        <f t="shared" si="19"/>
        <v>0</v>
      </c>
      <c r="E161" s="28">
        <f>IF(OR(A161="",B161&lt;1),0,$F$8*($C$4-SUM($G$15:G161))/10000)</f>
        <v>0</v>
      </c>
      <c r="F161" s="28">
        <f t="shared" si="20"/>
        <v>0</v>
      </c>
      <c r="G161" s="36"/>
      <c r="H161" s="26" t="str">
        <f t="shared" si="16"/>
        <v/>
      </c>
      <c r="J161" s="1">
        <f t="shared" si="21"/>
        <v>0</v>
      </c>
      <c r="L161" s="1">
        <f t="shared" si="22"/>
        <v>0</v>
      </c>
    </row>
    <row r="162" spans="1:12">
      <c r="A162" s="69">
        <f t="shared" si="17"/>
        <v>148</v>
      </c>
      <c r="B162" s="26">
        <f t="shared" si="18"/>
        <v>0</v>
      </c>
      <c r="C162" s="26">
        <f>IF(B162=0,0,IF(AND($C$6&lt;&gt;0,A162&lt;=$C$6),0,IF($G$10="mensualité",($C$4-SUM($G$15:G162))/$C$7+G162,$C$4/$C$7+G162)))</f>
        <v>0</v>
      </c>
      <c r="D162" s="26">
        <f t="shared" si="19"/>
        <v>0</v>
      </c>
      <c r="E162" s="28">
        <f>IF(OR(A162="",B162&lt;1),0,$F$8*($C$4-SUM($G$15:G162))/10000)</f>
        <v>0</v>
      </c>
      <c r="F162" s="28">
        <f t="shared" si="20"/>
        <v>0</v>
      </c>
      <c r="G162" s="36"/>
      <c r="H162" s="26" t="str">
        <f t="shared" si="16"/>
        <v/>
      </c>
      <c r="J162" s="1">
        <f t="shared" si="21"/>
        <v>0</v>
      </c>
      <c r="L162" s="1">
        <f t="shared" si="22"/>
        <v>0</v>
      </c>
    </row>
    <row r="163" spans="1:12">
      <c r="A163" s="69">
        <f t="shared" si="17"/>
        <v>149</v>
      </c>
      <c r="B163" s="26">
        <f t="shared" si="18"/>
        <v>0</v>
      </c>
      <c r="C163" s="26">
        <f>IF(B163=0,0,IF(AND($C$6&lt;&gt;0,A163&lt;=$C$6),0,IF($G$10="mensualité",($C$4-SUM($G$15:G163))/$C$7+G163,$C$4/$C$7+G163)))</f>
        <v>0</v>
      </c>
      <c r="D163" s="26">
        <f t="shared" si="19"/>
        <v>0</v>
      </c>
      <c r="E163" s="28">
        <f>IF(OR(A163="",B163&lt;1),0,$F$8*($C$4-SUM($G$15:G163))/10000)</f>
        <v>0</v>
      </c>
      <c r="F163" s="28">
        <f t="shared" si="20"/>
        <v>0</v>
      </c>
      <c r="G163" s="36"/>
      <c r="H163" s="26" t="str">
        <f t="shared" si="16"/>
        <v/>
      </c>
      <c r="J163" s="1">
        <f t="shared" si="21"/>
        <v>0</v>
      </c>
      <c r="L163" s="1">
        <f t="shared" si="22"/>
        <v>0</v>
      </c>
    </row>
    <row r="164" spans="1:12">
      <c r="A164" s="69">
        <f t="shared" si="17"/>
        <v>150</v>
      </c>
      <c r="B164" s="26">
        <f t="shared" si="18"/>
        <v>0</v>
      </c>
      <c r="C164" s="26">
        <f>IF(B164=0,0,IF(AND($C$6&lt;&gt;0,A164&lt;=$C$6),0,IF($G$10="mensualité",($C$4-SUM($G$15:G164))/$C$7+G164,$C$4/$C$7+G164)))</f>
        <v>0</v>
      </c>
      <c r="D164" s="26">
        <f t="shared" si="19"/>
        <v>0</v>
      </c>
      <c r="E164" s="28">
        <f>IF(OR(A164="",B164&lt;1),0,$F$8*($C$4-SUM($G$15:G164))/10000)</f>
        <v>0</v>
      </c>
      <c r="F164" s="28">
        <f t="shared" si="20"/>
        <v>0</v>
      </c>
      <c r="G164" s="36"/>
      <c r="H164" s="26" t="str">
        <f t="shared" si="16"/>
        <v/>
      </c>
      <c r="J164" s="1">
        <f t="shared" si="21"/>
        <v>0</v>
      </c>
      <c r="L164" s="1">
        <f t="shared" si="22"/>
        <v>0</v>
      </c>
    </row>
    <row r="165" spans="1:12">
      <c r="A165" s="69">
        <f t="shared" si="17"/>
        <v>151</v>
      </c>
      <c r="B165" s="26">
        <f t="shared" si="18"/>
        <v>0</v>
      </c>
      <c r="C165" s="26">
        <f>IF(B165=0,0,IF(AND($C$6&lt;&gt;0,A165&lt;=$C$6),0,IF($G$10="mensualité",($C$4-SUM($G$15:G165))/$C$7+G165,$C$4/$C$7+G165)))</f>
        <v>0</v>
      </c>
      <c r="D165" s="26">
        <f t="shared" si="19"/>
        <v>0</v>
      </c>
      <c r="E165" s="28">
        <f>IF(OR(A165="",B165&lt;1),0,$F$8*($C$4-SUM($G$15:G165))/10000)</f>
        <v>0</v>
      </c>
      <c r="F165" s="28">
        <f t="shared" si="20"/>
        <v>0</v>
      </c>
      <c r="G165" s="36"/>
      <c r="H165" s="26" t="str">
        <f t="shared" si="16"/>
        <v/>
      </c>
      <c r="J165" s="1">
        <f t="shared" si="21"/>
        <v>0</v>
      </c>
      <c r="L165" s="1">
        <f t="shared" si="22"/>
        <v>0</v>
      </c>
    </row>
    <row r="166" spans="1:12">
      <c r="A166" s="69">
        <f t="shared" si="17"/>
        <v>152</v>
      </c>
      <c r="B166" s="26">
        <f t="shared" si="18"/>
        <v>0</v>
      </c>
      <c r="C166" s="26">
        <f>IF(B166=0,0,IF(AND($C$6&lt;&gt;0,A166&lt;=$C$6),0,IF($G$10="mensualité",($C$4-SUM($G$15:G166))/$C$7+G166,$C$4/$C$7+G166)))</f>
        <v>0</v>
      </c>
      <c r="D166" s="26">
        <f t="shared" si="19"/>
        <v>0</v>
      </c>
      <c r="E166" s="28">
        <f>IF(OR(A166="",B166&lt;1),0,$F$8*($C$4-SUM($G$15:G166))/10000)</f>
        <v>0</v>
      </c>
      <c r="F166" s="28">
        <f t="shared" si="20"/>
        <v>0</v>
      </c>
      <c r="G166" s="36"/>
      <c r="H166" s="26" t="str">
        <f t="shared" si="16"/>
        <v/>
      </c>
      <c r="J166" s="1">
        <f t="shared" si="21"/>
        <v>0</v>
      </c>
      <c r="L166" s="1">
        <f t="shared" si="22"/>
        <v>0</v>
      </c>
    </row>
    <row r="167" spans="1:12">
      <c r="A167" s="69">
        <f t="shared" si="17"/>
        <v>153</v>
      </c>
      <c r="B167" s="26">
        <f t="shared" si="18"/>
        <v>0</v>
      </c>
      <c r="C167" s="26">
        <f>IF(B167=0,0,IF(AND($C$6&lt;&gt;0,A167&lt;=$C$6),0,IF($G$10="mensualité",($C$4-SUM($G$15:G167))/$C$7+G167,$C$4/$C$7+G167)))</f>
        <v>0</v>
      </c>
      <c r="D167" s="26">
        <f t="shared" si="19"/>
        <v>0</v>
      </c>
      <c r="E167" s="28">
        <f>IF(OR(A167="",B167&lt;1),0,$F$8*($C$4-SUM($G$15:G167))/10000)</f>
        <v>0</v>
      </c>
      <c r="F167" s="28">
        <f t="shared" si="20"/>
        <v>0</v>
      </c>
      <c r="G167" s="36"/>
      <c r="H167" s="26" t="str">
        <f t="shared" si="16"/>
        <v/>
      </c>
      <c r="J167" s="1">
        <f t="shared" si="21"/>
        <v>0</v>
      </c>
      <c r="L167" s="1">
        <f t="shared" si="22"/>
        <v>0</v>
      </c>
    </row>
    <row r="168" spans="1:12">
      <c r="A168" s="69">
        <f t="shared" si="17"/>
        <v>154</v>
      </c>
      <c r="B168" s="26">
        <f t="shared" si="18"/>
        <v>0</v>
      </c>
      <c r="C168" s="26">
        <f>IF(B168=0,0,IF(AND($C$6&lt;&gt;0,A168&lt;=$C$6),0,IF($G$10="mensualité",($C$4-SUM($G$15:G168))/$C$7+G168,$C$4/$C$7+G168)))</f>
        <v>0</v>
      </c>
      <c r="D168" s="26">
        <f t="shared" si="19"/>
        <v>0</v>
      </c>
      <c r="E168" s="28">
        <f>IF(OR(A168="",B168&lt;1),0,$F$8*($C$4-SUM($G$15:G168))/10000)</f>
        <v>0</v>
      </c>
      <c r="F168" s="28">
        <f t="shared" si="20"/>
        <v>0</v>
      </c>
      <c r="G168" s="36"/>
      <c r="H168" s="26" t="str">
        <f t="shared" si="16"/>
        <v/>
      </c>
      <c r="J168" s="1">
        <f t="shared" si="21"/>
        <v>0</v>
      </c>
      <c r="L168" s="1">
        <f t="shared" si="22"/>
        <v>0</v>
      </c>
    </row>
    <row r="169" spans="1:12">
      <c r="A169" s="69">
        <f t="shared" si="17"/>
        <v>155</v>
      </c>
      <c r="B169" s="26">
        <f t="shared" si="18"/>
        <v>0</v>
      </c>
      <c r="C169" s="26">
        <f>IF(B169=0,0,IF(AND($C$6&lt;&gt;0,A169&lt;=$C$6),0,IF($G$10="mensualité",($C$4-SUM($G$15:G169))/$C$7+G169,$C$4/$C$7+G169)))</f>
        <v>0</v>
      </c>
      <c r="D169" s="26">
        <f t="shared" si="19"/>
        <v>0</v>
      </c>
      <c r="E169" s="28">
        <f>IF(OR(A169="",B169&lt;1),0,$F$8*($C$4-SUM($G$15:G169))/10000)</f>
        <v>0</v>
      </c>
      <c r="F169" s="28">
        <f t="shared" si="20"/>
        <v>0</v>
      </c>
      <c r="G169" s="36"/>
      <c r="H169" s="26" t="str">
        <f t="shared" si="16"/>
        <v/>
      </c>
      <c r="J169" s="1">
        <f t="shared" si="21"/>
        <v>0</v>
      </c>
      <c r="L169" s="1">
        <f t="shared" si="22"/>
        <v>0</v>
      </c>
    </row>
    <row r="170" spans="1:12">
      <c r="A170" s="69">
        <f t="shared" si="17"/>
        <v>156</v>
      </c>
      <c r="B170" s="26">
        <f t="shared" si="18"/>
        <v>0</v>
      </c>
      <c r="C170" s="26">
        <f>IF(B170=0,0,IF(AND($C$6&lt;&gt;0,A170&lt;=$C$6),0,IF($G$10="mensualité",($C$4-SUM($G$15:G170))/$C$7+G170,$C$4/$C$7+G170)))</f>
        <v>0</v>
      </c>
      <c r="D170" s="26">
        <f t="shared" si="19"/>
        <v>0</v>
      </c>
      <c r="E170" s="28">
        <f>IF(OR(A170="",B170&lt;1),0,$F$8*($C$4-SUM($G$15:G170))/10000)</f>
        <v>0</v>
      </c>
      <c r="F170" s="28">
        <f t="shared" si="20"/>
        <v>0</v>
      </c>
      <c r="G170" s="36"/>
      <c r="H170" s="26" t="str">
        <f t="shared" si="16"/>
        <v/>
      </c>
      <c r="J170" s="1">
        <f t="shared" si="21"/>
        <v>0</v>
      </c>
      <c r="L170" s="1">
        <f t="shared" si="22"/>
        <v>0</v>
      </c>
    </row>
    <row r="171" spans="1:12">
      <c r="A171" s="69">
        <f t="shared" si="17"/>
        <v>157</v>
      </c>
      <c r="B171" s="26">
        <f t="shared" si="18"/>
        <v>0</v>
      </c>
      <c r="C171" s="26">
        <f>IF(B171=0,0,IF(AND($C$6&lt;&gt;0,A171&lt;=$C$6),0,IF($G$10="mensualité",($C$4-SUM($G$15:G171))/$C$7+G171,$C$4/$C$7+G171)))</f>
        <v>0</v>
      </c>
      <c r="D171" s="26">
        <f t="shared" si="19"/>
        <v>0</v>
      </c>
      <c r="E171" s="28">
        <f>IF(OR(A171="",B171&lt;1),0,$F$8*($C$4-SUM($G$15:G171))/10000)</f>
        <v>0</v>
      </c>
      <c r="F171" s="28">
        <f t="shared" si="20"/>
        <v>0</v>
      </c>
      <c r="G171" s="36"/>
      <c r="H171" s="26" t="str">
        <f t="shared" si="16"/>
        <v/>
      </c>
      <c r="J171" s="1">
        <f t="shared" si="21"/>
        <v>0</v>
      </c>
      <c r="L171" s="1">
        <f t="shared" si="22"/>
        <v>0</v>
      </c>
    </row>
    <row r="172" spans="1:12">
      <c r="A172" s="69">
        <f t="shared" si="17"/>
        <v>158</v>
      </c>
      <c r="B172" s="26">
        <f t="shared" si="18"/>
        <v>0</v>
      </c>
      <c r="C172" s="26">
        <f>IF(B172=0,0,IF(AND($C$6&lt;&gt;0,A172&lt;=$C$6),0,IF($G$10="mensualité",($C$4-SUM($G$15:G172))/$C$7+G172,$C$4/$C$7+G172)))</f>
        <v>0</v>
      </c>
      <c r="D172" s="26">
        <f t="shared" si="19"/>
        <v>0</v>
      </c>
      <c r="E172" s="28">
        <f>IF(OR(A172="",B172&lt;1),0,$F$8*($C$4-SUM($G$15:G172))/10000)</f>
        <v>0</v>
      </c>
      <c r="F172" s="28">
        <f t="shared" si="20"/>
        <v>0</v>
      </c>
      <c r="G172" s="36"/>
      <c r="H172" s="26" t="str">
        <f t="shared" si="16"/>
        <v/>
      </c>
      <c r="J172" s="1">
        <f t="shared" si="21"/>
        <v>0</v>
      </c>
      <c r="L172" s="1">
        <f t="shared" si="22"/>
        <v>0</v>
      </c>
    </row>
    <row r="173" spans="1:12">
      <c r="A173" s="69">
        <f t="shared" si="17"/>
        <v>159</v>
      </c>
      <c r="B173" s="26">
        <f t="shared" si="18"/>
        <v>0</v>
      </c>
      <c r="C173" s="26">
        <f>IF(B173=0,0,IF(AND($C$6&lt;&gt;0,A173&lt;=$C$6),0,IF($G$10="mensualité",($C$4-SUM($G$15:G173))/$C$7+G173,$C$4/$C$7+G173)))</f>
        <v>0</v>
      </c>
      <c r="D173" s="26">
        <f t="shared" si="19"/>
        <v>0</v>
      </c>
      <c r="E173" s="28">
        <f>IF(OR(A173="",B173&lt;1),0,$F$8*($C$4-SUM($G$15:G173))/10000)</f>
        <v>0</v>
      </c>
      <c r="F173" s="28">
        <f t="shared" si="20"/>
        <v>0</v>
      </c>
      <c r="G173" s="36"/>
      <c r="H173" s="26" t="str">
        <f t="shared" si="16"/>
        <v/>
      </c>
      <c r="J173" s="1">
        <f t="shared" si="21"/>
        <v>0</v>
      </c>
      <c r="L173" s="1">
        <f t="shared" si="22"/>
        <v>0</v>
      </c>
    </row>
    <row r="174" spans="1:12">
      <c r="A174" s="69">
        <f t="shared" si="17"/>
        <v>160</v>
      </c>
      <c r="B174" s="26">
        <f t="shared" si="18"/>
        <v>0</v>
      </c>
      <c r="C174" s="26">
        <f>IF(B174=0,0,IF(AND($C$6&lt;&gt;0,A174&lt;=$C$6),0,IF($G$10="mensualité",($C$4-SUM($G$15:G174))/$C$7+G174,$C$4/$C$7+G174)))</f>
        <v>0</v>
      </c>
      <c r="D174" s="26">
        <f t="shared" si="19"/>
        <v>0</v>
      </c>
      <c r="E174" s="28">
        <f>IF(OR(A174="",B174&lt;1),0,$F$8*($C$4-SUM($G$15:G174))/10000)</f>
        <v>0</v>
      </c>
      <c r="F174" s="28">
        <f t="shared" si="20"/>
        <v>0</v>
      </c>
      <c r="G174" s="36"/>
      <c r="H174" s="26" t="str">
        <f t="shared" si="16"/>
        <v/>
      </c>
      <c r="J174" s="1">
        <f t="shared" si="21"/>
        <v>0</v>
      </c>
      <c r="L174" s="1">
        <f t="shared" si="22"/>
        <v>0</v>
      </c>
    </row>
    <row r="175" spans="1:12">
      <c r="A175" s="69">
        <f t="shared" si="17"/>
        <v>161</v>
      </c>
      <c r="B175" s="26">
        <f t="shared" si="18"/>
        <v>0</v>
      </c>
      <c r="C175" s="26">
        <f>IF(B175=0,0,IF(AND($C$6&lt;&gt;0,A175&lt;=$C$6),0,IF($G$10="mensualité",($C$4-SUM($G$15:G175))/$C$7+G175,$C$4/$C$7+G175)))</f>
        <v>0</v>
      </c>
      <c r="D175" s="26">
        <f t="shared" si="19"/>
        <v>0</v>
      </c>
      <c r="E175" s="28">
        <f>IF(OR(A175="",B175&lt;1),0,$F$8*($C$4-SUM($G$15:G175))/10000)</f>
        <v>0</v>
      </c>
      <c r="F175" s="28">
        <f t="shared" si="20"/>
        <v>0</v>
      </c>
      <c r="G175" s="36"/>
      <c r="H175" s="26" t="str">
        <f t="shared" si="16"/>
        <v/>
      </c>
      <c r="J175" s="1">
        <f t="shared" si="21"/>
        <v>0</v>
      </c>
      <c r="L175" s="1">
        <f t="shared" si="22"/>
        <v>0</v>
      </c>
    </row>
    <row r="176" spans="1:12">
      <c r="A176" s="69">
        <f t="shared" si="17"/>
        <v>162</v>
      </c>
      <c r="B176" s="26">
        <f t="shared" si="18"/>
        <v>0</v>
      </c>
      <c r="C176" s="26">
        <f>IF(B176=0,0,IF(AND($C$6&lt;&gt;0,A176&lt;=$C$6),0,IF($G$10="mensualité",($C$4-SUM($G$15:G176))/$C$7+G176,$C$4/$C$7+G176)))</f>
        <v>0</v>
      </c>
      <c r="D176" s="26">
        <f t="shared" si="19"/>
        <v>0</v>
      </c>
      <c r="E176" s="28">
        <f>IF(OR(A176="",B176&lt;1),0,$F$8*($C$4-SUM($G$15:G176))/10000)</f>
        <v>0</v>
      </c>
      <c r="F176" s="28">
        <f t="shared" si="20"/>
        <v>0</v>
      </c>
      <c r="G176" s="36"/>
      <c r="H176" s="26" t="str">
        <f t="shared" si="16"/>
        <v/>
      </c>
      <c r="J176" s="1">
        <f t="shared" si="21"/>
        <v>0</v>
      </c>
      <c r="L176" s="1">
        <f t="shared" si="22"/>
        <v>0</v>
      </c>
    </row>
    <row r="177" spans="1:12">
      <c r="A177" s="69">
        <f t="shared" si="17"/>
        <v>163</v>
      </c>
      <c r="B177" s="26">
        <f t="shared" si="18"/>
        <v>0</v>
      </c>
      <c r="C177" s="26">
        <f>IF(B177=0,0,IF(AND($C$6&lt;&gt;0,A177&lt;=$C$6),0,IF($G$10="mensualité",($C$4-SUM($G$15:G177))/$C$7+G177,$C$4/$C$7+G177)))</f>
        <v>0</v>
      </c>
      <c r="D177" s="26">
        <f t="shared" si="19"/>
        <v>0</v>
      </c>
      <c r="E177" s="28">
        <f>IF(OR(A177="",B177&lt;1),0,$F$8*($C$4-SUM($G$15:G177))/10000)</f>
        <v>0</v>
      </c>
      <c r="F177" s="28">
        <f t="shared" si="20"/>
        <v>0</v>
      </c>
      <c r="G177" s="36"/>
      <c r="H177" s="26" t="str">
        <f t="shared" si="16"/>
        <v/>
      </c>
      <c r="J177" s="1">
        <f t="shared" si="21"/>
        <v>0</v>
      </c>
      <c r="L177" s="1">
        <f t="shared" si="22"/>
        <v>0</v>
      </c>
    </row>
    <row r="178" spans="1:12">
      <c r="A178" s="69">
        <f t="shared" si="17"/>
        <v>164</v>
      </c>
      <c r="B178" s="26">
        <f t="shared" si="18"/>
        <v>0</v>
      </c>
      <c r="C178" s="26">
        <f>IF(B178=0,0,IF(AND($C$6&lt;&gt;0,A178&lt;=$C$6),0,IF($G$10="mensualité",($C$4-SUM($G$15:G178))/$C$7+G178,$C$4/$C$7+G178)))</f>
        <v>0</v>
      </c>
      <c r="D178" s="26">
        <f t="shared" si="19"/>
        <v>0</v>
      </c>
      <c r="E178" s="28">
        <f>IF(OR(A178="",B178&lt;1),0,$F$8*($C$4-SUM($G$15:G178))/10000)</f>
        <v>0</v>
      </c>
      <c r="F178" s="28">
        <f t="shared" si="20"/>
        <v>0</v>
      </c>
      <c r="G178" s="36"/>
      <c r="H178" s="26" t="str">
        <f t="shared" si="16"/>
        <v/>
      </c>
      <c r="J178" s="1">
        <f t="shared" si="21"/>
        <v>0</v>
      </c>
      <c r="L178" s="1">
        <f t="shared" si="22"/>
        <v>0</v>
      </c>
    </row>
    <row r="179" spans="1:12">
      <c r="A179" s="69">
        <f t="shared" si="17"/>
        <v>165</v>
      </c>
      <c r="B179" s="26">
        <f t="shared" si="18"/>
        <v>0</v>
      </c>
      <c r="C179" s="26">
        <f>IF(B179=0,0,IF(AND($C$6&lt;&gt;0,A179&lt;=$C$6),0,IF($G$10="mensualité",($C$4-SUM($G$15:G179))/$C$7+G179,$C$4/$C$7+G179)))</f>
        <v>0</v>
      </c>
      <c r="D179" s="26">
        <f t="shared" si="19"/>
        <v>0</v>
      </c>
      <c r="E179" s="28">
        <f>IF(OR(A179="",B179&lt;1),0,$F$8*($C$4-SUM($G$15:G179))/10000)</f>
        <v>0</v>
      </c>
      <c r="F179" s="28">
        <f t="shared" si="20"/>
        <v>0</v>
      </c>
      <c r="G179" s="36"/>
      <c r="H179" s="26" t="str">
        <f t="shared" si="16"/>
        <v/>
      </c>
      <c r="J179" s="1">
        <f t="shared" si="21"/>
        <v>0</v>
      </c>
      <c r="L179" s="1">
        <f t="shared" si="22"/>
        <v>0</v>
      </c>
    </row>
    <row r="180" spans="1:12">
      <c r="A180" s="69">
        <f t="shared" si="17"/>
        <v>166</v>
      </c>
      <c r="B180" s="26">
        <f t="shared" si="18"/>
        <v>0</v>
      </c>
      <c r="C180" s="26">
        <f>IF(B180=0,0,IF(AND($C$6&lt;&gt;0,A180&lt;=$C$6),0,IF($G$10="mensualité",($C$4-SUM($G$15:G180))/$C$7+G180,$C$4/$C$7+G180)))</f>
        <v>0</v>
      </c>
      <c r="D180" s="26">
        <f t="shared" si="19"/>
        <v>0</v>
      </c>
      <c r="E180" s="28">
        <f>IF(OR(A180="",B180&lt;1),0,$F$8*($C$4-SUM($G$15:G180))/10000)</f>
        <v>0</v>
      </c>
      <c r="F180" s="28">
        <f t="shared" si="20"/>
        <v>0</v>
      </c>
      <c r="G180" s="36"/>
      <c r="H180" s="26" t="str">
        <f t="shared" si="16"/>
        <v/>
      </c>
      <c r="J180" s="1">
        <f t="shared" si="21"/>
        <v>0</v>
      </c>
      <c r="L180" s="1">
        <f t="shared" si="22"/>
        <v>0</v>
      </c>
    </row>
    <row r="181" spans="1:12">
      <c r="A181" s="69">
        <f t="shared" si="17"/>
        <v>167</v>
      </c>
      <c r="B181" s="26">
        <f t="shared" si="18"/>
        <v>0</v>
      </c>
      <c r="C181" s="26">
        <f>IF(B181=0,0,IF(AND($C$6&lt;&gt;0,A181&lt;=$C$6),0,IF($G$10="mensualité",($C$4-SUM($G$15:G181))/$C$7+G181,$C$4/$C$7+G181)))</f>
        <v>0</v>
      </c>
      <c r="D181" s="26">
        <f t="shared" si="19"/>
        <v>0</v>
      </c>
      <c r="E181" s="28">
        <f>IF(OR(A181="",B181&lt;1),0,$F$8*($C$4-SUM($G$15:G181))/10000)</f>
        <v>0</v>
      </c>
      <c r="F181" s="28">
        <f t="shared" si="20"/>
        <v>0</v>
      </c>
      <c r="G181" s="36"/>
      <c r="H181" s="26" t="str">
        <f t="shared" si="16"/>
        <v/>
      </c>
      <c r="J181" s="1">
        <f t="shared" si="21"/>
        <v>0</v>
      </c>
      <c r="L181" s="1">
        <f t="shared" si="22"/>
        <v>0</v>
      </c>
    </row>
    <row r="182" spans="1:12">
      <c r="A182" s="69">
        <f t="shared" si="17"/>
        <v>168</v>
      </c>
      <c r="B182" s="26">
        <f t="shared" si="18"/>
        <v>0</v>
      </c>
      <c r="C182" s="26">
        <f>IF(B182=0,0,IF(AND($C$6&lt;&gt;0,A182&lt;=$C$6),0,IF($G$10="mensualité",($C$4-SUM($G$15:G182))/$C$7+G182,$C$4/$C$7+G182)))</f>
        <v>0</v>
      </c>
      <c r="D182" s="26">
        <f t="shared" si="19"/>
        <v>0</v>
      </c>
      <c r="E182" s="28">
        <f>IF(OR(A182="",B182&lt;1),0,$F$8*($C$4-SUM($G$15:G182))/10000)</f>
        <v>0</v>
      </c>
      <c r="F182" s="28">
        <f t="shared" si="20"/>
        <v>0</v>
      </c>
      <c r="G182" s="36"/>
      <c r="H182" s="26" t="str">
        <f t="shared" si="16"/>
        <v/>
      </c>
      <c r="J182" s="1">
        <f t="shared" si="21"/>
        <v>0</v>
      </c>
      <c r="L182" s="1">
        <f t="shared" si="22"/>
        <v>0</v>
      </c>
    </row>
    <row r="183" spans="1:12">
      <c r="A183" s="69">
        <f t="shared" si="17"/>
        <v>169</v>
      </c>
      <c r="B183" s="26">
        <f t="shared" si="18"/>
        <v>0</v>
      </c>
      <c r="C183" s="26">
        <f>IF(B183=0,0,IF(AND($C$6&lt;&gt;0,A183&lt;=$C$6),0,IF($G$10="mensualité",($C$4-SUM($G$15:G183))/$C$7+G183,$C$4/$C$7+G183)))</f>
        <v>0</v>
      </c>
      <c r="D183" s="26">
        <f t="shared" si="19"/>
        <v>0</v>
      </c>
      <c r="E183" s="28">
        <f>IF(OR(A183="",B183&lt;1),0,$F$8*($C$4-SUM($G$15:G183))/10000)</f>
        <v>0</v>
      </c>
      <c r="F183" s="28">
        <f t="shared" si="20"/>
        <v>0</v>
      </c>
      <c r="G183" s="36"/>
      <c r="H183" s="26" t="str">
        <f t="shared" si="16"/>
        <v/>
      </c>
      <c r="J183" s="1">
        <f t="shared" si="21"/>
        <v>0</v>
      </c>
      <c r="L183" s="1">
        <f t="shared" si="22"/>
        <v>0</v>
      </c>
    </row>
    <row r="184" spans="1:12">
      <c r="A184" s="69">
        <f t="shared" si="17"/>
        <v>170</v>
      </c>
      <c r="B184" s="26">
        <f t="shared" si="18"/>
        <v>0</v>
      </c>
      <c r="C184" s="26">
        <f>IF(B184=0,0,IF(AND($C$6&lt;&gt;0,A184&lt;=$C$6),0,IF($G$10="mensualité",($C$4-SUM($G$15:G184))/$C$7+G184,$C$4/$C$7+G184)))</f>
        <v>0</v>
      </c>
      <c r="D184" s="26">
        <f t="shared" si="19"/>
        <v>0</v>
      </c>
      <c r="E184" s="28">
        <f>IF(OR(A184="",B184&lt;1),0,$F$8*($C$4-SUM($G$15:G184))/10000)</f>
        <v>0</v>
      </c>
      <c r="F184" s="28">
        <f t="shared" si="20"/>
        <v>0</v>
      </c>
      <c r="G184" s="36"/>
      <c r="H184" s="26" t="str">
        <f t="shared" si="16"/>
        <v/>
      </c>
      <c r="J184" s="1">
        <f t="shared" si="21"/>
        <v>0</v>
      </c>
      <c r="L184" s="1">
        <f t="shared" si="22"/>
        <v>0</v>
      </c>
    </row>
    <row r="185" spans="1:12">
      <c r="A185" s="69">
        <f t="shared" si="17"/>
        <v>171</v>
      </c>
      <c r="B185" s="26">
        <f t="shared" si="18"/>
        <v>0</v>
      </c>
      <c r="C185" s="26">
        <f>IF(B185=0,0,IF(AND($C$6&lt;&gt;0,A185&lt;=$C$6),0,IF($G$10="mensualité",($C$4-SUM($G$15:G185))/$C$7+G185,$C$4/$C$7+G185)))</f>
        <v>0</v>
      </c>
      <c r="D185" s="26">
        <f t="shared" si="19"/>
        <v>0</v>
      </c>
      <c r="E185" s="28">
        <f>IF(OR(A185="",B185&lt;1),0,$F$8*($C$4-SUM($G$15:G185))/10000)</f>
        <v>0</v>
      </c>
      <c r="F185" s="28">
        <f t="shared" si="20"/>
        <v>0</v>
      </c>
      <c r="G185" s="36"/>
      <c r="H185" s="26" t="str">
        <f t="shared" si="16"/>
        <v/>
      </c>
      <c r="J185" s="1">
        <f t="shared" si="21"/>
        <v>0</v>
      </c>
      <c r="L185" s="1">
        <f t="shared" si="22"/>
        <v>0</v>
      </c>
    </row>
    <row r="186" spans="1:12">
      <c r="A186" s="69">
        <f t="shared" si="17"/>
        <v>172</v>
      </c>
      <c r="B186" s="26">
        <f t="shared" si="18"/>
        <v>0</v>
      </c>
      <c r="C186" s="26">
        <f>IF(B186=0,0,IF(AND($C$6&lt;&gt;0,A186&lt;=$C$6),0,IF($G$10="mensualité",($C$4-SUM($G$15:G186))/$C$7+G186,$C$4/$C$7+G186)))</f>
        <v>0</v>
      </c>
      <c r="D186" s="26">
        <f t="shared" si="19"/>
        <v>0</v>
      </c>
      <c r="E186" s="28">
        <f>IF(OR(A186="",B186&lt;1),0,$F$8*($C$4-SUM($G$15:G186))/10000)</f>
        <v>0</v>
      </c>
      <c r="F186" s="28">
        <f t="shared" si="20"/>
        <v>0</v>
      </c>
      <c r="G186" s="36"/>
      <c r="H186" s="26" t="str">
        <f t="shared" si="16"/>
        <v/>
      </c>
      <c r="J186" s="1">
        <f t="shared" si="21"/>
        <v>0</v>
      </c>
      <c r="L186" s="1">
        <f t="shared" si="22"/>
        <v>0</v>
      </c>
    </row>
    <row r="187" spans="1:12">
      <c r="A187" s="69">
        <f t="shared" si="17"/>
        <v>173</v>
      </c>
      <c r="B187" s="26">
        <f t="shared" si="18"/>
        <v>0</v>
      </c>
      <c r="C187" s="26">
        <f>IF(B187=0,0,IF(AND($C$6&lt;&gt;0,A187&lt;=$C$6),0,IF($G$10="mensualité",($C$4-SUM($G$15:G187))/$C$7+G187,$C$4/$C$7+G187)))</f>
        <v>0</v>
      </c>
      <c r="D187" s="26">
        <f t="shared" si="19"/>
        <v>0</v>
      </c>
      <c r="E187" s="28">
        <f>IF(OR(A187="",B187&lt;1),0,$F$8*($C$4-SUM($G$15:G187))/10000)</f>
        <v>0</v>
      </c>
      <c r="F187" s="28">
        <f t="shared" si="20"/>
        <v>0</v>
      </c>
      <c r="G187" s="36"/>
      <c r="H187" s="26" t="str">
        <f t="shared" si="16"/>
        <v/>
      </c>
      <c r="J187" s="1">
        <f t="shared" si="21"/>
        <v>0</v>
      </c>
      <c r="L187" s="1">
        <f t="shared" si="22"/>
        <v>0</v>
      </c>
    </row>
    <row r="188" spans="1:12">
      <c r="A188" s="69">
        <f t="shared" si="17"/>
        <v>174</v>
      </c>
      <c r="B188" s="26">
        <f t="shared" si="18"/>
        <v>0</v>
      </c>
      <c r="C188" s="26">
        <f>IF(B188=0,0,IF(AND($C$6&lt;&gt;0,A188&lt;=$C$6),0,IF($G$10="mensualité",($C$4-SUM($G$15:G188))/$C$7+G188,$C$4/$C$7+G188)))</f>
        <v>0</v>
      </c>
      <c r="D188" s="26">
        <f t="shared" si="19"/>
        <v>0</v>
      </c>
      <c r="E188" s="28">
        <f>IF(OR(A188="",B188&lt;1),0,$F$8*($C$4-SUM($G$15:G188))/10000)</f>
        <v>0</v>
      </c>
      <c r="F188" s="28">
        <f t="shared" si="20"/>
        <v>0</v>
      </c>
      <c r="G188" s="36"/>
      <c r="H188" s="26" t="str">
        <f t="shared" si="16"/>
        <v/>
      </c>
      <c r="J188" s="1">
        <f t="shared" si="21"/>
        <v>0</v>
      </c>
      <c r="L188" s="1">
        <f t="shared" si="22"/>
        <v>0</v>
      </c>
    </row>
    <row r="189" spans="1:12">
      <c r="A189" s="69">
        <f t="shared" si="17"/>
        <v>175</v>
      </c>
      <c r="B189" s="26">
        <f t="shared" si="18"/>
        <v>0</v>
      </c>
      <c r="C189" s="26">
        <f>IF(B189=0,0,IF(AND($C$6&lt;&gt;0,A189&lt;=$C$6),0,IF($G$10="mensualité",($C$4-SUM($G$15:G189))/$C$7+G189,$C$4/$C$7+G189)))</f>
        <v>0</v>
      </c>
      <c r="D189" s="26">
        <f t="shared" si="19"/>
        <v>0</v>
      </c>
      <c r="E189" s="28">
        <f>IF(OR(A189="",B189&lt;1),0,$F$8*($C$4-SUM($G$15:G189))/10000)</f>
        <v>0</v>
      </c>
      <c r="F189" s="28">
        <f t="shared" si="20"/>
        <v>0</v>
      </c>
      <c r="G189" s="36"/>
      <c r="H189" s="26" t="str">
        <f t="shared" si="16"/>
        <v/>
      </c>
      <c r="J189" s="1">
        <f t="shared" si="21"/>
        <v>0</v>
      </c>
      <c r="L189" s="1">
        <f t="shared" si="22"/>
        <v>0</v>
      </c>
    </row>
    <row r="190" spans="1:12">
      <c r="A190" s="69">
        <f t="shared" si="17"/>
        <v>176</v>
      </c>
      <c r="B190" s="26">
        <f t="shared" si="18"/>
        <v>0</v>
      </c>
      <c r="C190" s="26">
        <f>IF(B190=0,0,IF(AND($C$6&lt;&gt;0,A190&lt;=$C$6),0,IF($G$10="mensualité",($C$4-SUM($G$15:G190))/$C$7+G190,$C$4/$C$7+G190)))</f>
        <v>0</v>
      </c>
      <c r="D190" s="26">
        <f t="shared" si="19"/>
        <v>0</v>
      </c>
      <c r="E190" s="28">
        <f>IF(OR(A190="",B190&lt;1),0,$F$8*($C$4-SUM($G$15:G190))/10000)</f>
        <v>0</v>
      </c>
      <c r="F190" s="28">
        <f t="shared" si="20"/>
        <v>0</v>
      </c>
      <c r="G190" s="36"/>
      <c r="H190" s="26" t="str">
        <f t="shared" si="16"/>
        <v/>
      </c>
      <c r="J190" s="1">
        <f t="shared" si="21"/>
        <v>0</v>
      </c>
      <c r="L190" s="1">
        <f t="shared" si="22"/>
        <v>0</v>
      </c>
    </row>
    <row r="191" spans="1:12">
      <c r="A191" s="69">
        <f t="shared" si="17"/>
        <v>177</v>
      </c>
      <c r="B191" s="26">
        <f t="shared" si="18"/>
        <v>0</v>
      </c>
      <c r="C191" s="26">
        <f>IF(B191=0,0,IF(AND($C$6&lt;&gt;0,A191&lt;=$C$6),0,IF($G$10="mensualité",($C$4-SUM($G$15:G191))/$C$7+G191,$C$4/$C$7+G191)))</f>
        <v>0</v>
      </c>
      <c r="D191" s="26">
        <f t="shared" si="19"/>
        <v>0</v>
      </c>
      <c r="E191" s="28">
        <f>IF(OR(A191="",B191&lt;1),0,$F$8*($C$4-SUM($G$15:G191))/10000)</f>
        <v>0</v>
      </c>
      <c r="F191" s="28">
        <f t="shared" si="20"/>
        <v>0</v>
      </c>
      <c r="G191" s="36"/>
      <c r="H191" s="26" t="str">
        <f t="shared" si="16"/>
        <v/>
      </c>
      <c r="J191" s="1">
        <f t="shared" si="21"/>
        <v>0</v>
      </c>
      <c r="L191" s="1">
        <f t="shared" si="22"/>
        <v>0</v>
      </c>
    </row>
    <row r="192" spans="1:12">
      <c r="A192" s="69">
        <f t="shared" si="17"/>
        <v>178</v>
      </c>
      <c r="B192" s="26">
        <f t="shared" si="18"/>
        <v>0</v>
      </c>
      <c r="C192" s="26">
        <f>IF(B192=0,0,IF(AND($C$6&lt;&gt;0,A192&lt;=$C$6),0,IF($G$10="mensualité",($C$4-SUM($G$15:G192))/$C$7+G192,$C$4/$C$7+G192)))</f>
        <v>0</v>
      </c>
      <c r="D192" s="26">
        <f t="shared" si="19"/>
        <v>0</v>
      </c>
      <c r="E192" s="28">
        <f>IF(OR(A192="",B192&lt;1),0,$F$8*($C$4-SUM($G$15:G192))/10000)</f>
        <v>0</v>
      </c>
      <c r="F192" s="28">
        <f t="shared" si="20"/>
        <v>0</v>
      </c>
      <c r="G192" s="36"/>
      <c r="H192" s="26" t="str">
        <f t="shared" si="16"/>
        <v/>
      </c>
      <c r="J192" s="1">
        <f t="shared" si="21"/>
        <v>0</v>
      </c>
      <c r="L192" s="1">
        <f t="shared" si="22"/>
        <v>0</v>
      </c>
    </row>
    <row r="193" spans="1:12">
      <c r="A193" s="69">
        <f t="shared" si="17"/>
        <v>179</v>
      </c>
      <c r="B193" s="26">
        <f t="shared" si="18"/>
        <v>0</v>
      </c>
      <c r="C193" s="26">
        <f>IF(B193=0,0,IF(AND($C$6&lt;&gt;0,A193&lt;=$C$6),0,IF($G$10="mensualité",($C$4-SUM($G$15:G193))/$C$7+G193,$C$4/$C$7+G193)))</f>
        <v>0</v>
      </c>
      <c r="D193" s="26">
        <f t="shared" si="19"/>
        <v>0</v>
      </c>
      <c r="E193" s="28">
        <f>IF(OR(A193="",B193&lt;1),0,$F$8*($C$4-SUM($G$15:G193))/10000)</f>
        <v>0</v>
      </c>
      <c r="F193" s="28">
        <f t="shared" si="20"/>
        <v>0</v>
      </c>
      <c r="G193" s="36"/>
      <c r="H193" s="26" t="str">
        <f t="shared" si="16"/>
        <v/>
      </c>
      <c r="J193" s="1">
        <f t="shared" si="21"/>
        <v>0</v>
      </c>
      <c r="L193" s="1">
        <f t="shared" si="22"/>
        <v>0</v>
      </c>
    </row>
    <row r="194" spans="1:12">
      <c r="A194" s="69">
        <f t="shared" si="17"/>
        <v>180</v>
      </c>
      <c r="B194" s="26">
        <f t="shared" si="18"/>
        <v>0</v>
      </c>
      <c r="C194" s="26">
        <f>IF(B194=0,0,IF(AND($C$6&lt;&gt;0,A194&lt;=$C$6),0,IF($G$10="mensualité",($C$4-SUM($G$15:G194))/$C$7+G194,$C$4/$C$7+G194)))</f>
        <v>0</v>
      </c>
      <c r="D194" s="26">
        <f t="shared" si="19"/>
        <v>0</v>
      </c>
      <c r="E194" s="28">
        <f>IF(OR(A194="",B194&lt;1),0,$F$8*($C$4-SUM($G$15:G194))/10000)</f>
        <v>0</v>
      </c>
      <c r="F194" s="28">
        <f t="shared" si="20"/>
        <v>0</v>
      </c>
      <c r="G194" s="36"/>
      <c r="H194" s="26" t="str">
        <f t="shared" si="16"/>
        <v/>
      </c>
      <c r="J194" s="1">
        <f t="shared" si="21"/>
        <v>0</v>
      </c>
      <c r="L194" s="1">
        <f t="shared" si="22"/>
        <v>0</v>
      </c>
    </row>
    <row r="195" spans="1:12">
      <c r="A195" s="69">
        <f t="shared" si="17"/>
        <v>181</v>
      </c>
      <c r="B195" s="26">
        <f t="shared" si="18"/>
        <v>0</v>
      </c>
      <c r="C195" s="26">
        <f>IF(B195=0,0,IF(AND($C$6&lt;&gt;0,A195&lt;=$C$6),0,IF($G$10="mensualité",($C$4-SUM($G$15:G195))/$C$7+G195,$C$4/$C$7+G195)))</f>
        <v>0</v>
      </c>
      <c r="D195" s="26">
        <f t="shared" si="19"/>
        <v>0</v>
      </c>
      <c r="E195" s="28">
        <f>IF(OR(A195="",B195&lt;1),0,$F$8*($C$4-SUM($G$15:G195))/10000)</f>
        <v>0</v>
      </c>
      <c r="F195" s="28">
        <f t="shared" si="20"/>
        <v>0</v>
      </c>
      <c r="G195" s="36"/>
      <c r="H195" s="26" t="str">
        <f t="shared" si="16"/>
        <v/>
      </c>
      <c r="J195" s="1">
        <f t="shared" si="21"/>
        <v>0</v>
      </c>
      <c r="L195" s="1">
        <f t="shared" si="22"/>
        <v>0</v>
      </c>
    </row>
    <row r="196" spans="1:12">
      <c r="A196" s="69">
        <f t="shared" si="17"/>
        <v>182</v>
      </c>
      <c r="B196" s="26">
        <f t="shared" si="18"/>
        <v>0</v>
      </c>
      <c r="C196" s="26">
        <f>IF(B196=0,0,IF(AND($C$6&lt;&gt;0,A196&lt;=$C$6),0,IF($G$10="mensualité",($C$4-SUM($G$15:G196))/$C$7+G196,$C$4/$C$7+G196)))</f>
        <v>0</v>
      </c>
      <c r="D196" s="26">
        <f t="shared" si="19"/>
        <v>0</v>
      </c>
      <c r="E196" s="28">
        <f>IF(OR(A196="",B196&lt;1),0,$F$8*($C$4-SUM($G$15:G196))/10000)</f>
        <v>0</v>
      </c>
      <c r="F196" s="28">
        <f t="shared" si="20"/>
        <v>0</v>
      </c>
      <c r="G196" s="36"/>
      <c r="H196" s="26" t="str">
        <f t="shared" si="16"/>
        <v/>
      </c>
      <c r="J196" s="1">
        <f t="shared" si="21"/>
        <v>0</v>
      </c>
      <c r="L196" s="1">
        <f t="shared" si="22"/>
        <v>0</v>
      </c>
    </row>
    <row r="197" spans="1:12">
      <c r="A197" s="69">
        <f t="shared" si="17"/>
        <v>183</v>
      </c>
      <c r="B197" s="26">
        <f t="shared" si="18"/>
        <v>0</v>
      </c>
      <c r="C197" s="26">
        <f>IF(B197=0,0,IF(AND($C$6&lt;&gt;0,A197&lt;=$C$6),0,IF($G$10="mensualité",($C$4-SUM($G$15:G197))/$C$7+G197,$C$4/$C$7+G197)))</f>
        <v>0</v>
      </c>
      <c r="D197" s="26">
        <f t="shared" si="19"/>
        <v>0</v>
      </c>
      <c r="E197" s="28">
        <f>IF(OR(A197="",B197&lt;1),0,$F$8*($C$4-SUM($G$15:G197))/10000)</f>
        <v>0</v>
      </c>
      <c r="F197" s="28">
        <f t="shared" si="20"/>
        <v>0</v>
      </c>
      <c r="G197" s="36"/>
      <c r="H197" s="26" t="str">
        <f t="shared" si="16"/>
        <v/>
      </c>
      <c r="J197" s="1">
        <f t="shared" si="21"/>
        <v>0</v>
      </c>
      <c r="L197" s="1">
        <f t="shared" si="22"/>
        <v>0</v>
      </c>
    </row>
    <row r="198" spans="1:12">
      <c r="A198" s="69">
        <f t="shared" si="17"/>
        <v>184</v>
      </c>
      <c r="B198" s="26">
        <f t="shared" si="18"/>
        <v>0</v>
      </c>
      <c r="C198" s="26">
        <f>IF(B198=0,0,IF(AND($C$6&lt;&gt;0,A198&lt;=$C$6),0,IF($G$10="mensualité",($C$4-SUM($G$15:G198))/$C$7+G198,$C$4/$C$7+G198)))</f>
        <v>0</v>
      </c>
      <c r="D198" s="26">
        <f t="shared" si="19"/>
        <v>0</v>
      </c>
      <c r="E198" s="28">
        <f>IF(OR(A198="",B198&lt;1),0,$F$8*($C$4-SUM($G$15:G198))/10000)</f>
        <v>0</v>
      </c>
      <c r="F198" s="28">
        <f t="shared" si="20"/>
        <v>0</v>
      </c>
      <c r="G198" s="36"/>
      <c r="H198" s="26" t="str">
        <f t="shared" si="16"/>
        <v/>
      </c>
      <c r="J198" s="1">
        <f t="shared" si="21"/>
        <v>0</v>
      </c>
      <c r="L198" s="1">
        <f t="shared" si="22"/>
        <v>0</v>
      </c>
    </row>
    <row r="199" spans="1:12">
      <c r="A199" s="69">
        <f t="shared" si="17"/>
        <v>185</v>
      </c>
      <c r="B199" s="26">
        <f t="shared" si="18"/>
        <v>0</v>
      </c>
      <c r="C199" s="26">
        <f>IF(B199=0,0,IF(AND($C$6&lt;&gt;0,A199&lt;=$C$6),0,IF($G$10="mensualité",($C$4-SUM($G$15:G199))/$C$7+G199,$C$4/$C$7+G199)))</f>
        <v>0</v>
      </c>
      <c r="D199" s="26">
        <f t="shared" si="19"/>
        <v>0</v>
      </c>
      <c r="E199" s="28">
        <f>IF(OR(A199="",B199&lt;1),0,$F$8*($C$4-SUM($G$15:G199))/10000)</f>
        <v>0</v>
      </c>
      <c r="F199" s="28">
        <f t="shared" si="20"/>
        <v>0</v>
      </c>
      <c r="G199" s="36"/>
      <c r="H199" s="26" t="str">
        <f t="shared" si="16"/>
        <v/>
      </c>
      <c r="J199" s="1">
        <f t="shared" si="21"/>
        <v>0</v>
      </c>
      <c r="L199" s="1">
        <f t="shared" si="22"/>
        <v>0</v>
      </c>
    </row>
    <row r="200" spans="1:12">
      <c r="A200" s="69">
        <f t="shared" si="17"/>
        <v>186</v>
      </c>
      <c r="B200" s="26">
        <f t="shared" si="18"/>
        <v>0</v>
      </c>
      <c r="C200" s="26">
        <f>IF(B200=0,0,IF(AND($C$6&lt;&gt;0,A200&lt;=$C$6),0,IF($G$10="mensualité",($C$4-SUM($G$15:G200))/$C$7+G200,$C$4/$C$7+G200)))</f>
        <v>0</v>
      </c>
      <c r="D200" s="26">
        <f t="shared" si="19"/>
        <v>0</v>
      </c>
      <c r="E200" s="28">
        <f>IF(OR(A200="",B200&lt;1),0,$F$8*($C$4-SUM($G$15:G200))/10000)</f>
        <v>0</v>
      </c>
      <c r="F200" s="28">
        <f t="shared" si="20"/>
        <v>0</v>
      </c>
      <c r="G200" s="36"/>
      <c r="H200" s="26" t="str">
        <f t="shared" si="16"/>
        <v/>
      </c>
      <c r="J200" s="1">
        <f t="shared" si="21"/>
        <v>0</v>
      </c>
      <c r="L200" s="1">
        <f t="shared" si="22"/>
        <v>0</v>
      </c>
    </row>
    <row r="201" spans="1:12">
      <c r="A201" s="69">
        <f t="shared" si="17"/>
        <v>187</v>
      </c>
      <c r="B201" s="26">
        <f t="shared" si="18"/>
        <v>0</v>
      </c>
      <c r="C201" s="26">
        <f>IF(B201=0,0,IF(AND($C$6&lt;&gt;0,A201&lt;=$C$6),0,IF($G$10="mensualité",($C$4-SUM($G$15:G201))/$C$7+G201,$C$4/$C$7+G201)))</f>
        <v>0</v>
      </c>
      <c r="D201" s="26">
        <f t="shared" si="19"/>
        <v>0</v>
      </c>
      <c r="E201" s="28">
        <f>IF(OR(A201="",B201&lt;1),0,$F$8*($C$4-SUM($G$15:G201))/10000)</f>
        <v>0</v>
      </c>
      <c r="F201" s="28">
        <f t="shared" si="20"/>
        <v>0</v>
      </c>
      <c r="G201" s="36"/>
      <c r="H201" s="26" t="str">
        <f t="shared" si="16"/>
        <v/>
      </c>
      <c r="J201" s="1">
        <f t="shared" si="21"/>
        <v>0</v>
      </c>
      <c r="L201" s="1">
        <f t="shared" si="22"/>
        <v>0</v>
      </c>
    </row>
    <row r="202" spans="1:12">
      <c r="A202" s="69">
        <f t="shared" si="17"/>
        <v>188</v>
      </c>
      <c r="B202" s="26">
        <f t="shared" si="18"/>
        <v>0</v>
      </c>
      <c r="C202" s="26">
        <f>IF(B202=0,0,IF(AND($C$6&lt;&gt;0,A202&lt;=$C$6),0,IF($G$10="mensualité",($C$4-SUM($G$15:G202))/$C$7+G202,$C$4/$C$7+G202)))</f>
        <v>0</v>
      </c>
      <c r="D202" s="26">
        <f t="shared" si="19"/>
        <v>0</v>
      </c>
      <c r="E202" s="28">
        <f>IF(OR(A202="",B202&lt;1),0,$F$8*($C$4-SUM($G$15:G202))/10000)</f>
        <v>0</v>
      </c>
      <c r="F202" s="28">
        <f t="shared" si="20"/>
        <v>0</v>
      </c>
      <c r="G202" s="36"/>
      <c r="H202" s="26" t="str">
        <f t="shared" si="16"/>
        <v/>
      </c>
      <c r="J202" s="1">
        <f t="shared" si="21"/>
        <v>0</v>
      </c>
      <c r="L202" s="1">
        <f t="shared" si="22"/>
        <v>0</v>
      </c>
    </row>
    <row r="203" spans="1:12">
      <c r="A203" s="69">
        <f t="shared" si="17"/>
        <v>189</v>
      </c>
      <c r="B203" s="26">
        <f t="shared" si="18"/>
        <v>0</v>
      </c>
      <c r="C203" s="26">
        <f>IF(B203=0,0,IF(AND($C$6&lt;&gt;0,A203&lt;=$C$6),0,IF($G$10="mensualité",($C$4-SUM($G$15:G203))/$C$7+G203,$C$4/$C$7+G203)))</f>
        <v>0</v>
      </c>
      <c r="D203" s="26">
        <f t="shared" si="19"/>
        <v>0</v>
      </c>
      <c r="E203" s="28">
        <f>IF(OR(A203="",B203&lt;1),0,$F$8*($C$4-SUM($G$15:G203))/10000)</f>
        <v>0</v>
      </c>
      <c r="F203" s="28">
        <f t="shared" si="20"/>
        <v>0</v>
      </c>
      <c r="G203" s="36"/>
      <c r="H203" s="26" t="str">
        <f t="shared" si="16"/>
        <v/>
      </c>
      <c r="J203" s="1">
        <f t="shared" si="21"/>
        <v>0</v>
      </c>
      <c r="L203" s="1">
        <f t="shared" si="22"/>
        <v>0</v>
      </c>
    </row>
    <row r="204" spans="1:12">
      <c r="A204" s="69">
        <f t="shared" si="17"/>
        <v>190</v>
      </c>
      <c r="B204" s="26">
        <f t="shared" si="18"/>
        <v>0</v>
      </c>
      <c r="C204" s="26">
        <f>IF(B204=0,0,IF(AND($C$6&lt;&gt;0,A204&lt;=$C$6),0,IF($G$10="mensualité",($C$4-SUM($G$15:G204))/$C$7+G204,$C$4/$C$7+G204)))</f>
        <v>0</v>
      </c>
      <c r="D204" s="26">
        <f t="shared" si="19"/>
        <v>0</v>
      </c>
      <c r="E204" s="28">
        <f>IF(OR(A204="",B204&lt;1),0,$F$8*($C$4-SUM($G$15:G204))/10000)</f>
        <v>0</v>
      </c>
      <c r="F204" s="28">
        <f t="shared" si="20"/>
        <v>0</v>
      </c>
      <c r="G204" s="36"/>
      <c r="H204" s="26" t="str">
        <f t="shared" si="16"/>
        <v/>
      </c>
      <c r="J204" s="1">
        <f t="shared" si="21"/>
        <v>0</v>
      </c>
      <c r="L204" s="1">
        <f t="shared" si="22"/>
        <v>0</v>
      </c>
    </row>
    <row r="205" spans="1:12">
      <c r="A205" s="69">
        <f t="shared" si="17"/>
        <v>191</v>
      </c>
      <c r="B205" s="26">
        <f t="shared" si="18"/>
        <v>0</v>
      </c>
      <c r="C205" s="26">
        <f>IF(B205=0,0,IF(AND($C$6&lt;&gt;0,A205&lt;=$C$6),0,IF($G$10="mensualité",($C$4-SUM($G$15:G205))/$C$7+G205,$C$4/$C$7+G205)))</f>
        <v>0</v>
      </c>
      <c r="D205" s="26">
        <f t="shared" si="19"/>
        <v>0</v>
      </c>
      <c r="E205" s="28">
        <f>IF(OR(A205="",B205&lt;1),0,$F$8*($C$4-SUM($G$15:G205))/10000)</f>
        <v>0</v>
      </c>
      <c r="F205" s="28">
        <f t="shared" si="20"/>
        <v>0</v>
      </c>
      <c r="G205" s="36"/>
      <c r="H205" s="26" t="str">
        <f t="shared" si="16"/>
        <v/>
      </c>
      <c r="J205" s="1">
        <f t="shared" si="21"/>
        <v>0</v>
      </c>
      <c r="L205" s="1">
        <f t="shared" si="22"/>
        <v>0</v>
      </c>
    </row>
    <row r="206" spans="1:12">
      <c r="A206" s="69">
        <f t="shared" si="17"/>
        <v>192</v>
      </c>
      <c r="B206" s="26">
        <f t="shared" si="18"/>
        <v>0</v>
      </c>
      <c r="C206" s="26">
        <f>IF(B206=0,0,IF(AND($C$6&lt;&gt;0,A206&lt;=$C$6),0,IF($G$10="mensualité",($C$4-SUM($G$15:G206))/$C$7+G206,$C$4/$C$7+G206)))</f>
        <v>0</v>
      </c>
      <c r="D206" s="26">
        <f t="shared" si="19"/>
        <v>0</v>
      </c>
      <c r="E206" s="28">
        <f>IF(OR(A206="",B206&lt;1),0,$F$8*($C$4-SUM($G$15:G206))/10000)</f>
        <v>0</v>
      </c>
      <c r="F206" s="28">
        <f t="shared" si="20"/>
        <v>0</v>
      </c>
      <c r="G206" s="36"/>
      <c r="H206" s="26" t="str">
        <f t="shared" si="16"/>
        <v/>
      </c>
      <c r="J206" s="1">
        <f t="shared" si="21"/>
        <v>0</v>
      </c>
      <c r="L206" s="1">
        <f t="shared" si="22"/>
        <v>0</v>
      </c>
    </row>
    <row r="207" spans="1:12">
      <c r="A207" s="69">
        <f t="shared" si="17"/>
        <v>193</v>
      </c>
      <c r="B207" s="26">
        <f t="shared" si="18"/>
        <v>0</v>
      </c>
      <c r="C207" s="26">
        <f>IF(B207=0,0,IF(AND($C$6&lt;&gt;0,A207&lt;=$C$6),0,IF($G$10="mensualité",($C$4-SUM($G$15:G207))/$C$7+G207,$C$4/$C$7+G207)))</f>
        <v>0</v>
      </c>
      <c r="D207" s="26">
        <f t="shared" si="19"/>
        <v>0</v>
      </c>
      <c r="E207" s="28">
        <f>IF(OR(A207="",B207&lt;1),0,$F$8*($C$4-SUM($G$15:G207))/10000)</f>
        <v>0</v>
      </c>
      <c r="F207" s="28">
        <f t="shared" si="20"/>
        <v>0</v>
      </c>
      <c r="G207" s="36"/>
      <c r="H207" s="26" t="str">
        <f t="shared" si="16"/>
        <v/>
      </c>
      <c r="J207" s="1">
        <f t="shared" si="21"/>
        <v>0</v>
      </c>
      <c r="L207" s="1">
        <f t="shared" si="22"/>
        <v>0</v>
      </c>
    </row>
    <row r="208" spans="1:12">
      <c r="A208" s="69">
        <f t="shared" si="17"/>
        <v>194</v>
      </c>
      <c r="B208" s="26">
        <f t="shared" si="18"/>
        <v>0</v>
      </c>
      <c r="C208" s="26">
        <f>IF(B208=0,0,IF(AND($C$6&lt;&gt;0,A208&lt;=$C$6),0,IF($G$10="mensualité",($C$4-SUM($G$15:G208))/$C$7+G208,$C$4/$C$7+G208)))</f>
        <v>0</v>
      </c>
      <c r="D208" s="26">
        <f t="shared" si="19"/>
        <v>0</v>
      </c>
      <c r="E208" s="28">
        <f>IF(OR(A208="",B208&lt;1),0,$F$8*($C$4-SUM($G$15:G208))/10000)</f>
        <v>0</v>
      </c>
      <c r="F208" s="28">
        <f t="shared" si="20"/>
        <v>0</v>
      </c>
      <c r="G208" s="36"/>
      <c r="H208" s="26" t="str">
        <f t="shared" ref="H208:H271" si="23">IF(G208="","",IF(OR(AND($H$10="conso",G208&gt;=10000),$H$10="immo"),G208*$C$8/2,0))</f>
        <v/>
      </c>
      <c r="J208" s="1">
        <f t="shared" si="21"/>
        <v>0</v>
      </c>
      <c r="L208" s="1">
        <f t="shared" si="22"/>
        <v>0</v>
      </c>
    </row>
    <row r="209" spans="1:12">
      <c r="A209" s="69">
        <f t="shared" ref="A209:A272" si="24">IF(A208="","",IF(A208+1&lt;=$C$5,A208+1,""))</f>
        <v>195</v>
      </c>
      <c r="B209" s="26">
        <f t="shared" ref="B209:B272" si="25">IF(AND($C$6&lt;&gt;0,A209&lt;=$C$6+1),$C$4,IF(B208-C208&lt;1,0,B208-C208))</f>
        <v>0</v>
      </c>
      <c r="C209" s="26">
        <f>IF(B209=0,0,IF(AND($C$6&lt;&gt;0,A209&lt;=$C$6),0,IF($G$10="mensualité",($C$4-SUM($G$15:G209))/$C$7+G209,$C$4/$C$7+G209)))</f>
        <v>0</v>
      </c>
      <c r="D209" s="26">
        <f t="shared" ref="D209:D272" si="26">B209*$C$8/12</f>
        <v>0</v>
      </c>
      <c r="E209" s="28">
        <f>IF(OR(A209="",B209&lt;1),0,$F$8*($C$4-SUM($G$15:G209))/10000)</f>
        <v>0</v>
      </c>
      <c r="F209" s="28">
        <f t="shared" ref="F209:F272" si="27">SUM(C209:E209)</f>
        <v>0</v>
      </c>
      <c r="G209" s="36"/>
      <c r="H209" s="26" t="str">
        <f t="shared" si="23"/>
        <v/>
      </c>
      <c r="J209" s="1">
        <f t="shared" ref="J209:J272" si="28">IF(AND(A209&lt;&gt;"",B209&lt;1,B208&gt;1),A208,0)</f>
        <v>0</v>
      </c>
      <c r="L209" s="1">
        <f t="shared" ref="L209:L272" si="29">IF(AND(G209&lt;&gt;"",C209&gt;B209),1,0)</f>
        <v>0</v>
      </c>
    </row>
    <row r="210" spans="1:12">
      <c r="A210" s="69">
        <f t="shared" si="24"/>
        <v>196</v>
      </c>
      <c r="B210" s="26">
        <f t="shared" si="25"/>
        <v>0</v>
      </c>
      <c r="C210" s="26">
        <f>IF(B210=0,0,IF(AND($C$6&lt;&gt;0,A210&lt;=$C$6),0,IF($G$10="mensualité",($C$4-SUM($G$15:G210))/$C$7+G210,$C$4/$C$7+G210)))</f>
        <v>0</v>
      </c>
      <c r="D210" s="26">
        <f t="shared" si="26"/>
        <v>0</v>
      </c>
      <c r="E210" s="28">
        <f>IF(OR(A210="",B210&lt;1),0,$F$8*($C$4-SUM($G$15:G210))/10000)</f>
        <v>0</v>
      </c>
      <c r="F210" s="28">
        <f t="shared" si="27"/>
        <v>0</v>
      </c>
      <c r="G210" s="36"/>
      <c r="H210" s="26" t="str">
        <f t="shared" si="23"/>
        <v/>
      </c>
      <c r="J210" s="1">
        <f t="shared" si="28"/>
        <v>0</v>
      </c>
      <c r="L210" s="1">
        <f t="shared" si="29"/>
        <v>0</v>
      </c>
    </row>
    <row r="211" spans="1:12">
      <c r="A211" s="69">
        <f t="shared" si="24"/>
        <v>197</v>
      </c>
      <c r="B211" s="26">
        <f t="shared" si="25"/>
        <v>0</v>
      </c>
      <c r="C211" s="26">
        <f>IF(B211=0,0,IF(AND($C$6&lt;&gt;0,A211&lt;=$C$6),0,IF($G$10="mensualité",($C$4-SUM($G$15:G211))/$C$7+G211,$C$4/$C$7+G211)))</f>
        <v>0</v>
      </c>
      <c r="D211" s="26">
        <f t="shared" si="26"/>
        <v>0</v>
      </c>
      <c r="E211" s="28">
        <f>IF(OR(A211="",B211&lt;1),0,$F$8*($C$4-SUM($G$15:G211))/10000)</f>
        <v>0</v>
      </c>
      <c r="F211" s="28">
        <f t="shared" si="27"/>
        <v>0</v>
      </c>
      <c r="G211" s="36"/>
      <c r="H211" s="26" t="str">
        <f t="shared" si="23"/>
        <v/>
      </c>
      <c r="J211" s="1">
        <f t="shared" si="28"/>
        <v>0</v>
      </c>
      <c r="L211" s="1">
        <f t="shared" si="29"/>
        <v>0</v>
      </c>
    </row>
    <row r="212" spans="1:12">
      <c r="A212" s="69">
        <f t="shared" si="24"/>
        <v>198</v>
      </c>
      <c r="B212" s="26">
        <f t="shared" si="25"/>
        <v>0</v>
      </c>
      <c r="C212" s="26">
        <f>IF(B212=0,0,IF(AND($C$6&lt;&gt;0,A212&lt;=$C$6),0,IF($G$10="mensualité",($C$4-SUM($G$15:G212))/$C$7+G212,$C$4/$C$7+G212)))</f>
        <v>0</v>
      </c>
      <c r="D212" s="26">
        <f t="shared" si="26"/>
        <v>0</v>
      </c>
      <c r="E212" s="28">
        <f>IF(OR(A212="",B212&lt;1),0,$F$8*($C$4-SUM($G$15:G212))/10000)</f>
        <v>0</v>
      </c>
      <c r="F212" s="28">
        <f t="shared" si="27"/>
        <v>0</v>
      </c>
      <c r="G212" s="36"/>
      <c r="H212" s="26" t="str">
        <f t="shared" si="23"/>
        <v/>
      </c>
      <c r="J212" s="1">
        <f t="shared" si="28"/>
        <v>0</v>
      </c>
      <c r="L212" s="1">
        <f t="shared" si="29"/>
        <v>0</v>
      </c>
    </row>
    <row r="213" spans="1:12">
      <c r="A213" s="69">
        <f t="shared" si="24"/>
        <v>199</v>
      </c>
      <c r="B213" s="26">
        <f t="shared" si="25"/>
        <v>0</v>
      </c>
      <c r="C213" s="26">
        <f>IF(B213=0,0,IF(AND($C$6&lt;&gt;0,A213&lt;=$C$6),0,IF($G$10="mensualité",($C$4-SUM($G$15:G213))/$C$7+G213,$C$4/$C$7+G213)))</f>
        <v>0</v>
      </c>
      <c r="D213" s="26">
        <f t="shared" si="26"/>
        <v>0</v>
      </c>
      <c r="E213" s="28">
        <f>IF(OR(A213="",B213&lt;1),0,$F$8*($C$4-SUM($G$15:G213))/10000)</f>
        <v>0</v>
      </c>
      <c r="F213" s="28">
        <f t="shared" si="27"/>
        <v>0</v>
      </c>
      <c r="G213" s="36"/>
      <c r="H213" s="26" t="str">
        <f t="shared" si="23"/>
        <v/>
      </c>
      <c r="J213" s="1">
        <f t="shared" si="28"/>
        <v>0</v>
      </c>
      <c r="L213" s="1">
        <f t="shared" si="29"/>
        <v>0</v>
      </c>
    </row>
    <row r="214" spans="1:12">
      <c r="A214" s="69">
        <f t="shared" si="24"/>
        <v>200</v>
      </c>
      <c r="B214" s="26">
        <f t="shared" si="25"/>
        <v>0</v>
      </c>
      <c r="C214" s="26">
        <f>IF(B214=0,0,IF(AND($C$6&lt;&gt;0,A214&lt;=$C$6),0,IF($G$10="mensualité",($C$4-SUM($G$15:G214))/$C$7+G214,$C$4/$C$7+G214)))</f>
        <v>0</v>
      </c>
      <c r="D214" s="26">
        <f t="shared" si="26"/>
        <v>0</v>
      </c>
      <c r="E214" s="28">
        <f>IF(OR(A214="",B214&lt;1),0,$F$8*($C$4-SUM($G$15:G214))/10000)</f>
        <v>0</v>
      </c>
      <c r="F214" s="28">
        <f t="shared" si="27"/>
        <v>0</v>
      </c>
      <c r="G214" s="36"/>
      <c r="H214" s="26" t="str">
        <f t="shared" si="23"/>
        <v/>
      </c>
      <c r="J214" s="1">
        <f t="shared" si="28"/>
        <v>0</v>
      </c>
      <c r="L214" s="1">
        <f t="shared" si="29"/>
        <v>0</v>
      </c>
    </row>
    <row r="215" spans="1:12">
      <c r="A215" s="69">
        <f t="shared" si="24"/>
        <v>201</v>
      </c>
      <c r="B215" s="26">
        <f t="shared" si="25"/>
        <v>0</v>
      </c>
      <c r="C215" s="26">
        <f>IF(B215=0,0,IF(AND($C$6&lt;&gt;0,A215&lt;=$C$6),0,IF($G$10="mensualité",($C$4-SUM($G$15:G215))/$C$7+G215,$C$4/$C$7+G215)))</f>
        <v>0</v>
      </c>
      <c r="D215" s="26">
        <f t="shared" si="26"/>
        <v>0</v>
      </c>
      <c r="E215" s="28">
        <f>IF(OR(A215="",B215&lt;1),0,$F$8*($C$4-SUM($G$15:G215))/10000)</f>
        <v>0</v>
      </c>
      <c r="F215" s="28">
        <f t="shared" si="27"/>
        <v>0</v>
      </c>
      <c r="G215" s="36"/>
      <c r="H215" s="26" t="str">
        <f t="shared" si="23"/>
        <v/>
      </c>
      <c r="J215" s="1">
        <f t="shared" si="28"/>
        <v>0</v>
      </c>
      <c r="L215" s="1">
        <f t="shared" si="29"/>
        <v>0</v>
      </c>
    </row>
    <row r="216" spans="1:12">
      <c r="A216" s="69">
        <f t="shared" si="24"/>
        <v>202</v>
      </c>
      <c r="B216" s="26">
        <f t="shared" si="25"/>
        <v>0</v>
      </c>
      <c r="C216" s="26">
        <f>IF(B216=0,0,IF(AND($C$6&lt;&gt;0,A216&lt;=$C$6),0,IF($G$10="mensualité",($C$4-SUM($G$15:G216))/$C$7+G216,$C$4/$C$7+G216)))</f>
        <v>0</v>
      </c>
      <c r="D216" s="26">
        <f t="shared" si="26"/>
        <v>0</v>
      </c>
      <c r="E216" s="28">
        <f>IF(OR(A216="",B216&lt;1),0,$F$8*($C$4-SUM($G$15:G216))/10000)</f>
        <v>0</v>
      </c>
      <c r="F216" s="28">
        <f t="shared" si="27"/>
        <v>0</v>
      </c>
      <c r="G216" s="36"/>
      <c r="H216" s="26" t="str">
        <f t="shared" si="23"/>
        <v/>
      </c>
      <c r="J216" s="1">
        <f t="shared" si="28"/>
        <v>0</v>
      </c>
      <c r="L216" s="1">
        <f t="shared" si="29"/>
        <v>0</v>
      </c>
    </row>
    <row r="217" spans="1:12">
      <c r="A217" s="69">
        <f t="shared" si="24"/>
        <v>203</v>
      </c>
      <c r="B217" s="26">
        <f t="shared" si="25"/>
        <v>0</v>
      </c>
      <c r="C217" s="26">
        <f>IF(B217=0,0,IF(AND($C$6&lt;&gt;0,A217&lt;=$C$6),0,IF($G$10="mensualité",($C$4-SUM($G$15:G217))/$C$7+G217,$C$4/$C$7+G217)))</f>
        <v>0</v>
      </c>
      <c r="D217" s="26">
        <f t="shared" si="26"/>
        <v>0</v>
      </c>
      <c r="E217" s="28">
        <f>IF(OR(A217="",B217&lt;1),0,$F$8*($C$4-SUM($G$15:G217))/10000)</f>
        <v>0</v>
      </c>
      <c r="F217" s="28">
        <f t="shared" si="27"/>
        <v>0</v>
      </c>
      <c r="G217" s="36"/>
      <c r="H217" s="26" t="str">
        <f t="shared" si="23"/>
        <v/>
      </c>
      <c r="J217" s="1">
        <f t="shared" si="28"/>
        <v>0</v>
      </c>
      <c r="L217" s="1">
        <f t="shared" si="29"/>
        <v>0</v>
      </c>
    </row>
    <row r="218" spans="1:12">
      <c r="A218" s="69">
        <f t="shared" si="24"/>
        <v>204</v>
      </c>
      <c r="B218" s="26">
        <f t="shared" si="25"/>
        <v>0</v>
      </c>
      <c r="C218" s="26">
        <f>IF(B218=0,0,IF(AND($C$6&lt;&gt;0,A218&lt;=$C$6),0,IF($G$10="mensualité",($C$4-SUM($G$15:G218))/$C$7+G218,$C$4/$C$7+G218)))</f>
        <v>0</v>
      </c>
      <c r="D218" s="26">
        <f t="shared" si="26"/>
        <v>0</v>
      </c>
      <c r="E218" s="28">
        <f>IF(OR(A218="",B218&lt;1),0,$F$8*($C$4-SUM($G$15:G218))/10000)</f>
        <v>0</v>
      </c>
      <c r="F218" s="28">
        <f t="shared" si="27"/>
        <v>0</v>
      </c>
      <c r="G218" s="36"/>
      <c r="H218" s="26" t="str">
        <f t="shared" si="23"/>
        <v/>
      </c>
      <c r="J218" s="1">
        <f t="shared" si="28"/>
        <v>0</v>
      </c>
      <c r="L218" s="1">
        <f t="shared" si="29"/>
        <v>0</v>
      </c>
    </row>
    <row r="219" spans="1:12">
      <c r="A219" s="69">
        <f t="shared" si="24"/>
        <v>205</v>
      </c>
      <c r="B219" s="26">
        <f t="shared" si="25"/>
        <v>0</v>
      </c>
      <c r="C219" s="26">
        <f>IF(B219=0,0,IF(AND($C$6&lt;&gt;0,A219&lt;=$C$6),0,IF($G$10="mensualité",($C$4-SUM($G$15:G219))/$C$7+G219,$C$4/$C$7+G219)))</f>
        <v>0</v>
      </c>
      <c r="D219" s="26">
        <f t="shared" si="26"/>
        <v>0</v>
      </c>
      <c r="E219" s="28">
        <f>IF(OR(A219="",B219&lt;1),0,$F$8*($C$4-SUM($G$15:G219))/10000)</f>
        <v>0</v>
      </c>
      <c r="F219" s="28">
        <f t="shared" si="27"/>
        <v>0</v>
      </c>
      <c r="G219" s="36"/>
      <c r="H219" s="26" t="str">
        <f t="shared" si="23"/>
        <v/>
      </c>
      <c r="J219" s="1">
        <f t="shared" si="28"/>
        <v>0</v>
      </c>
      <c r="L219" s="1">
        <f t="shared" si="29"/>
        <v>0</v>
      </c>
    </row>
    <row r="220" spans="1:12">
      <c r="A220" s="69">
        <f t="shared" si="24"/>
        <v>206</v>
      </c>
      <c r="B220" s="26">
        <f t="shared" si="25"/>
        <v>0</v>
      </c>
      <c r="C220" s="26">
        <f>IF(B220=0,0,IF(AND($C$6&lt;&gt;0,A220&lt;=$C$6),0,IF($G$10="mensualité",($C$4-SUM($G$15:G220))/$C$7+G220,$C$4/$C$7+G220)))</f>
        <v>0</v>
      </c>
      <c r="D220" s="26">
        <f t="shared" si="26"/>
        <v>0</v>
      </c>
      <c r="E220" s="28">
        <f>IF(OR(A220="",B220&lt;1),0,$F$8*($C$4-SUM($G$15:G220))/10000)</f>
        <v>0</v>
      </c>
      <c r="F220" s="28">
        <f t="shared" si="27"/>
        <v>0</v>
      </c>
      <c r="G220" s="36"/>
      <c r="H220" s="26" t="str">
        <f t="shared" si="23"/>
        <v/>
      </c>
      <c r="J220" s="1">
        <f t="shared" si="28"/>
        <v>0</v>
      </c>
      <c r="L220" s="1">
        <f t="shared" si="29"/>
        <v>0</v>
      </c>
    </row>
    <row r="221" spans="1:12">
      <c r="A221" s="69">
        <f t="shared" si="24"/>
        <v>207</v>
      </c>
      <c r="B221" s="26">
        <f t="shared" si="25"/>
        <v>0</v>
      </c>
      <c r="C221" s="26">
        <f>IF(B221=0,0,IF(AND($C$6&lt;&gt;0,A221&lt;=$C$6),0,IF($G$10="mensualité",($C$4-SUM($G$15:G221))/$C$7+G221,$C$4/$C$7+G221)))</f>
        <v>0</v>
      </c>
      <c r="D221" s="26">
        <f t="shared" si="26"/>
        <v>0</v>
      </c>
      <c r="E221" s="28">
        <f>IF(OR(A221="",B221&lt;1),0,$F$8*($C$4-SUM($G$15:G221))/10000)</f>
        <v>0</v>
      </c>
      <c r="F221" s="28">
        <f t="shared" si="27"/>
        <v>0</v>
      </c>
      <c r="G221" s="36"/>
      <c r="H221" s="26" t="str">
        <f t="shared" si="23"/>
        <v/>
      </c>
      <c r="J221" s="1">
        <f t="shared" si="28"/>
        <v>0</v>
      </c>
      <c r="L221" s="1">
        <f t="shared" si="29"/>
        <v>0</v>
      </c>
    </row>
    <row r="222" spans="1:12">
      <c r="A222" s="69">
        <f t="shared" si="24"/>
        <v>208</v>
      </c>
      <c r="B222" s="26">
        <f t="shared" si="25"/>
        <v>0</v>
      </c>
      <c r="C222" s="26">
        <f>IF(B222=0,0,IF(AND($C$6&lt;&gt;0,A222&lt;=$C$6),0,IF($G$10="mensualité",($C$4-SUM($G$15:G222))/$C$7+G222,$C$4/$C$7+G222)))</f>
        <v>0</v>
      </c>
      <c r="D222" s="26">
        <f t="shared" si="26"/>
        <v>0</v>
      </c>
      <c r="E222" s="28">
        <f>IF(OR(A222="",B222&lt;1),0,$F$8*($C$4-SUM($G$15:G222))/10000)</f>
        <v>0</v>
      </c>
      <c r="F222" s="28">
        <f t="shared" si="27"/>
        <v>0</v>
      </c>
      <c r="G222" s="36"/>
      <c r="H222" s="26" t="str">
        <f t="shared" si="23"/>
        <v/>
      </c>
      <c r="J222" s="1">
        <f t="shared" si="28"/>
        <v>0</v>
      </c>
      <c r="L222" s="1">
        <f t="shared" si="29"/>
        <v>0</v>
      </c>
    </row>
    <row r="223" spans="1:12">
      <c r="A223" s="69">
        <f t="shared" si="24"/>
        <v>209</v>
      </c>
      <c r="B223" s="26">
        <f t="shared" si="25"/>
        <v>0</v>
      </c>
      <c r="C223" s="26">
        <f>IF(B223=0,0,IF(AND($C$6&lt;&gt;0,A223&lt;=$C$6),0,IF($G$10="mensualité",($C$4-SUM($G$15:G223))/$C$7+G223,$C$4/$C$7+G223)))</f>
        <v>0</v>
      </c>
      <c r="D223" s="26">
        <f t="shared" si="26"/>
        <v>0</v>
      </c>
      <c r="E223" s="28">
        <f>IF(OR(A223="",B223&lt;1),0,$F$8*($C$4-SUM($G$15:G223))/10000)</f>
        <v>0</v>
      </c>
      <c r="F223" s="28">
        <f t="shared" si="27"/>
        <v>0</v>
      </c>
      <c r="G223" s="36"/>
      <c r="H223" s="26" t="str">
        <f t="shared" si="23"/>
        <v/>
      </c>
      <c r="J223" s="1">
        <f t="shared" si="28"/>
        <v>0</v>
      </c>
      <c r="L223" s="1">
        <f t="shared" si="29"/>
        <v>0</v>
      </c>
    </row>
    <row r="224" spans="1:12">
      <c r="A224" s="69">
        <f t="shared" si="24"/>
        <v>210</v>
      </c>
      <c r="B224" s="26">
        <f t="shared" si="25"/>
        <v>0</v>
      </c>
      <c r="C224" s="26">
        <f>IF(B224=0,0,IF(AND($C$6&lt;&gt;0,A224&lt;=$C$6),0,IF($G$10="mensualité",($C$4-SUM($G$15:G224))/$C$7+G224,$C$4/$C$7+G224)))</f>
        <v>0</v>
      </c>
      <c r="D224" s="26">
        <f t="shared" si="26"/>
        <v>0</v>
      </c>
      <c r="E224" s="28">
        <f>IF(OR(A224="",B224&lt;1),0,$F$8*($C$4-SUM($G$15:G224))/10000)</f>
        <v>0</v>
      </c>
      <c r="F224" s="28">
        <f t="shared" si="27"/>
        <v>0</v>
      </c>
      <c r="G224" s="36"/>
      <c r="H224" s="26" t="str">
        <f t="shared" si="23"/>
        <v/>
      </c>
      <c r="J224" s="1">
        <f t="shared" si="28"/>
        <v>0</v>
      </c>
      <c r="L224" s="1">
        <f t="shared" si="29"/>
        <v>0</v>
      </c>
    </row>
    <row r="225" spans="1:12">
      <c r="A225" s="69">
        <f t="shared" si="24"/>
        <v>211</v>
      </c>
      <c r="B225" s="26">
        <f t="shared" si="25"/>
        <v>0</v>
      </c>
      <c r="C225" s="26">
        <f>IF(B225=0,0,IF(AND($C$6&lt;&gt;0,A225&lt;=$C$6),0,IF($G$10="mensualité",($C$4-SUM($G$15:G225))/$C$7+G225,$C$4/$C$7+G225)))</f>
        <v>0</v>
      </c>
      <c r="D225" s="26">
        <f t="shared" si="26"/>
        <v>0</v>
      </c>
      <c r="E225" s="28">
        <f>IF(OR(A225="",B225&lt;1),0,$F$8*($C$4-SUM($G$15:G225))/10000)</f>
        <v>0</v>
      </c>
      <c r="F225" s="28">
        <f t="shared" si="27"/>
        <v>0</v>
      </c>
      <c r="G225" s="36"/>
      <c r="H225" s="26" t="str">
        <f t="shared" si="23"/>
        <v/>
      </c>
      <c r="J225" s="1">
        <f t="shared" si="28"/>
        <v>0</v>
      </c>
      <c r="L225" s="1">
        <f t="shared" si="29"/>
        <v>0</v>
      </c>
    </row>
    <row r="226" spans="1:12">
      <c r="A226" s="69">
        <f t="shared" si="24"/>
        <v>212</v>
      </c>
      <c r="B226" s="26">
        <f t="shared" si="25"/>
        <v>0</v>
      </c>
      <c r="C226" s="26">
        <f>IF(B226=0,0,IF(AND($C$6&lt;&gt;0,A226&lt;=$C$6),0,IF($G$10="mensualité",($C$4-SUM($G$15:G226))/$C$7+G226,$C$4/$C$7+G226)))</f>
        <v>0</v>
      </c>
      <c r="D226" s="26">
        <f t="shared" si="26"/>
        <v>0</v>
      </c>
      <c r="E226" s="28">
        <f>IF(OR(A226="",B226&lt;1),0,$F$8*($C$4-SUM($G$15:G226))/10000)</f>
        <v>0</v>
      </c>
      <c r="F226" s="28">
        <f t="shared" si="27"/>
        <v>0</v>
      </c>
      <c r="G226" s="36"/>
      <c r="H226" s="26" t="str">
        <f t="shared" si="23"/>
        <v/>
      </c>
      <c r="J226" s="1">
        <f t="shared" si="28"/>
        <v>0</v>
      </c>
      <c r="L226" s="1">
        <f t="shared" si="29"/>
        <v>0</v>
      </c>
    </row>
    <row r="227" spans="1:12">
      <c r="A227" s="69">
        <f t="shared" si="24"/>
        <v>213</v>
      </c>
      <c r="B227" s="26">
        <f t="shared" si="25"/>
        <v>0</v>
      </c>
      <c r="C227" s="26">
        <f>IF(B227=0,0,IF(AND($C$6&lt;&gt;0,A227&lt;=$C$6),0,IF($G$10="mensualité",($C$4-SUM($G$15:G227))/$C$7+G227,$C$4/$C$7+G227)))</f>
        <v>0</v>
      </c>
      <c r="D227" s="26">
        <f t="shared" si="26"/>
        <v>0</v>
      </c>
      <c r="E227" s="28">
        <f>IF(OR(A227="",B227&lt;1),0,$F$8*($C$4-SUM($G$15:G227))/10000)</f>
        <v>0</v>
      </c>
      <c r="F227" s="28">
        <f t="shared" si="27"/>
        <v>0</v>
      </c>
      <c r="G227" s="36"/>
      <c r="H227" s="26" t="str">
        <f t="shared" si="23"/>
        <v/>
      </c>
      <c r="J227" s="1">
        <f t="shared" si="28"/>
        <v>0</v>
      </c>
      <c r="L227" s="1">
        <f t="shared" si="29"/>
        <v>0</v>
      </c>
    </row>
    <row r="228" spans="1:12">
      <c r="A228" s="69">
        <f t="shared" si="24"/>
        <v>214</v>
      </c>
      <c r="B228" s="26">
        <f t="shared" si="25"/>
        <v>0</v>
      </c>
      <c r="C228" s="26">
        <f>IF(B228=0,0,IF(AND($C$6&lt;&gt;0,A228&lt;=$C$6),0,IF($G$10="mensualité",($C$4-SUM($G$15:G228))/$C$7+G228,$C$4/$C$7+G228)))</f>
        <v>0</v>
      </c>
      <c r="D228" s="26">
        <f t="shared" si="26"/>
        <v>0</v>
      </c>
      <c r="E228" s="28">
        <f>IF(OR(A228="",B228&lt;1),0,$F$8*($C$4-SUM($G$15:G228))/10000)</f>
        <v>0</v>
      </c>
      <c r="F228" s="28">
        <f t="shared" si="27"/>
        <v>0</v>
      </c>
      <c r="G228" s="36"/>
      <c r="H228" s="26" t="str">
        <f t="shared" si="23"/>
        <v/>
      </c>
      <c r="J228" s="1">
        <f t="shared" si="28"/>
        <v>0</v>
      </c>
      <c r="L228" s="1">
        <f t="shared" si="29"/>
        <v>0</v>
      </c>
    </row>
    <row r="229" spans="1:12">
      <c r="A229" s="69">
        <f t="shared" si="24"/>
        <v>215</v>
      </c>
      <c r="B229" s="26">
        <f t="shared" si="25"/>
        <v>0</v>
      </c>
      <c r="C229" s="26">
        <f>IF(B229=0,0,IF(AND($C$6&lt;&gt;0,A229&lt;=$C$6),0,IF($G$10="mensualité",($C$4-SUM($G$15:G229))/$C$7+G229,$C$4/$C$7+G229)))</f>
        <v>0</v>
      </c>
      <c r="D229" s="26">
        <f t="shared" si="26"/>
        <v>0</v>
      </c>
      <c r="E229" s="28">
        <f>IF(OR(A229="",B229&lt;1),0,$F$8*($C$4-SUM($G$15:G229))/10000)</f>
        <v>0</v>
      </c>
      <c r="F229" s="28">
        <f t="shared" si="27"/>
        <v>0</v>
      </c>
      <c r="G229" s="36"/>
      <c r="H229" s="26" t="str">
        <f t="shared" si="23"/>
        <v/>
      </c>
      <c r="J229" s="1">
        <f t="shared" si="28"/>
        <v>0</v>
      </c>
      <c r="L229" s="1">
        <f t="shared" si="29"/>
        <v>0</v>
      </c>
    </row>
    <row r="230" spans="1:12">
      <c r="A230" s="69">
        <f t="shared" si="24"/>
        <v>216</v>
      </c>
      <c r="B230" s="26">
        <f t="shared" si="25"/>
        <v>0</v>
      </c>
      <c r="C230" s="26">
        <f>IF(B230=0,0,IF(AND($C$6&lt;&gt;0,A230&lt;=$C$6),0,IF($G$10="mensualité",($C$4-SUM($G$15:G230))/$C$7+G230,$C$4/$C$7+G230)))</f>
        <v>0</v>
      </c>
      <c r="D230" s="26">
        <f t="shared" si="26"/>
        <v>0</v>
      </c>
      <c r="E230" s="28">
        <f>IF(OR(A230="",B230&lt;1),0,$F$8*($C$4-SUM($G$15:G230))/10000)</f>
        <v>0</v>
      </c>
      <c r="F230" s="28">
        <f t="shared" si="27"/>
        <v>0</v>
      </c>
      <c r="G230" s="36"/>
      <c r="H230" s="26" t="str">
        <f t="shared" si="23"/>
        <v/>
      </c>
      <c r="J230" s="1">
        <f t="shared" si="28"/>
        <v>0</v>
      </c>
      <c r="L230" s="1">
        <f t="shared" si="29"/>
        <v>0</v>
      </c>
    </row>
    <row r="231" spans="1:12">
      <c r="A231" s="69">
        <f t="shared" si="24"/>
        <v>217</v>
      </c>
      <c r="B231" s="26">
        <f t="shared" si="25"/>
        <v>0</v>
      </c>
      <c r="C231" s="26">
        <f>IF(B231=0,0,IF(AND($C$6&lt;&gt;0,A231&lt;=$C$6),0,IF($G$10="mensualité",($C$4-SUM($G$15:G231))/$C$7+G231,$C$4/$C$7+G231)))</f>
        <v>0</v>
      </c>
      <c r="D231" s="26">
        <f t="shared" si="26"/>
        <v>0</v>
      </c>
      <c r="E231" s="28">
        <f>IF(OR(A231="",B231&lt;1),0,$F$8*($C$4-SUM($G$15:G231))/10000)</f>
        <v>0</v>
      </c>
      <c r="F231" s="28">
        <f t="shared" si="27"/>
        <v>0</v>
      </c>
      <c r="G231" s="36"/>
      <c r="H231" s="26" t="str">
        <f t="shared" si="23"/>
        <v/>
      </c>
      <c r="J231" s="1">
        <f t="shared" si="28"/>
        <v>0</v>
      </c>
      <c r="L231" s="1">
        <f t="shared" si="29"/>
        <v>0</v>
      </c>
    </row>
    <row r="232" spans="1:12">
      <c r="A232" s="69">
        <f t="shared" si="24"/>
        <v>218</v>
      </c>
      <c r="B232" s="26">
        <f t="shared" si="25"/>
        <v>0</v>
      </c>
      <c r="C232" s="26">
        <f>IF(B232=0,0,IF(AND($C$6&lt;&gt;0,A232&lt;=$C$6),0,IF($G$10="mensualité",($C$4-SUM($G$15:G232))/$C$7+G232,$C$4/$C$7+G232)))</f>
        <v>0</v>
      </c>
      <c r="D232" s="26">
        <f t="shared" si="26"/>
        <v>0</v>
      </c>
      <c r="E232" s="28">
        <f>IF(OR(A232="",B232&lt;1),0,$F$8*($C$4-SUM($G$15:G232))/10000)</f>
        <v>0</v>
      </c>
      <c r="F232" s="28">
        <f t="shared" si="27"/>
        <v>0</v>
      </c>
      <c r="G232" s="36"/>
      <c r="H232" s="26" t="str">
        <f t="shared" si="23"/>
        <v/>
      </c>
      <c r="J232" s="1">
        <f t="shared" si="28"/>
        <v>0</v>
      </c>
      <c r="L232" s="1">
        <f t="shared" si="29"/>
        <v>0</v>
      </c>
    </row>
    <row r="233" spans="1:12">
      <c r="A233" s="69">
        <f t="shared" si="24"/>
        <v>219</v>
      </c>
      <c r="B233" s="26">
        <f t="shared" si="25"/>
        <v>0</v>
      </c>
      <c r="C233" s="26">
        <f>IF(B233=0,0,IF(AND($C$6&lt;&gt;0,A233&lt;=$C$6),0,IF($G$10="mensualité",($C$4-SUM($G$15:G233))/$C$7+G233,$C$4/$C$7+G233)))</f>
        <v>0</v>
      </c>
      <c r="D233" s="26">
        <f t="shared" si="26"/>
        <v>0</v>
      </c>
      <c r="E233" s="28">
        <f>IF(OR(A233="",B233&lt;1),0,$F$8*($C$4-SUM($G$15:G233))/10000)</f>
        <v>0</v>
      </c>
      <c r="F233" s="28">
        <f t="shared" si="27"/>
        <v>0</v>
      </c>
      <c r="G233" s="36"/>
      <c r="H233" s="26" t="str">
        <f t="shared" si="23"/>
        <v/>
      </c>
      <c r="J233" s="1">
        <f t="shared" si="28"/>
        <v>0</v>
      </c>
      <c r="L233" s="1">
        <f t="shared" si="29"/>
        <v>0</v>
      </c>
    </row>
    <row r="234" spans="1:12">
      <c r="A234" s="69">
        <f t="shared" si="24"/>
        <v>220</v>
      </c>
      <c r="B234" s="26">
        <f t="shared" si="25"/>
        <v>0</v>
      </c>
      <c r="C234" s="26">
        <f>IF(B234=0,0,IF(AND($C$6&lt;&gt;0,A234&lt;=$C$6),0,IF($G$10="mensualité",($C$4-SUM($G$15:G234))/$C$7+G234,$C$4/$C$7+G234)))</f>
        <v>0</v>
      </c>
      <c r="D234" s="26">
        <f t="shared" si="26"/>
        <v>0</v>
      </c>
      <c r="E234" s="28">
        <f>IF(OR(A234="",B234&lt;1),0,$F$8*($C$4-SUM($G$15:G234))/10000)</f>
        <v>0</v>
      </c>
      <c r="F234" s="28">
        <f t="shared" si="27"/>
        <v>0</v>
      </c>
      <c r="G234" s="36"/>
      <c r="H234" s="26" t="str">
        <f t="shared" si="23"/>
        <v/>
      </c>
      <c r="J234" s="1">
        <f t="shared" si="28"/>
        <v>0</v>
      </c>
      <c r="L234" s="1">
        <f t="shared" si="29"/>
        <v>0</v>
      </c>
    </row>
    <row r="235" spans="1:12">
      <c r="A235" s="69">
        <f t="shared" si="24"/>
        <v>221</v>
      </c>
      <c r="B235" s="26">
        <f t="shared" si="25"/>
        <v>0</v>
      </c>
      <c r="C235" s="26">
        <f>IF(B235=0,0,IF(AND($C$6&lt;&gt;0,A235&lt;=$C$6),0,IF($G$10="mensualité",($C$4-SUM($G$15:G235))/$C$7+G235,$C$4/$C$7+G235)))</f>
        <v>0</v>
      </c>
      <c r="D235" s="26">
        <f t="shared" si="26"/>
        <v>0</v>
      </c>
      <c r="E235" s="28">
        <f>IF(OR(A235="",B235&lt;1),0,$F$8*($C$4-SUM($G$15:G235))/10000)</f>
        <v>0</v>
      </c>
      <c r="F235" s="28">
        <f t="shared" si="27"/>
        <v>0</v>
      </c>
      <c r="G235" s="36"/>
      <c r="H235" s="26" t="str">
        <f t="shared" si="23"/>
        <v/>
      </c>
      <c r="J235" s="1">
        <f t="shared" si="28"/>
        <v>0</v>
      </c>
      <c r="L235" s="1">
        <f t="shared" si="29"/>
        <v>0</v>
      </c>
    </row>
    <row r="236" spans="1:12">
      <c r="A236" s="69">
        <f t="shared" si="24"/>
        <v>222</v>
      </c>
      <c r="B236" s="26">
        <f t="shared" si="25"/>
        <v>0</v>
      </c>
      <c r="C236" s="26">
        <f>IF(B236=0,0,IF(AND($C$6&lt;&gt;0,A236&lt;=$C$6),0,IF($G$10="mensualité",($C$4-SUM($G$15:G236))/$C$7+G236,$C$4/$C$7+G236)))</f>
        <v>0</v>
      </c>
      <c r="D236" s="26">
        <f t="shared" si="26"/>
        <v>0</v>
      </c>
      <c r="E236" s="28">
        <f>IF(OR(A236="",B236&lt;1),0,$F$8*($C$4-SUM($G$15:G236))/10000)</f>
        <v>0</v>
      </c>
      <c r="F236" s="28">
        <f t="shared" si="27"/>
        <v>0</v>
      </c>
      <c r="G236" s="36"/>
      <c r="H236" s="26" t="str">
        <f t="shared" si="23"/>
        <v/>
      </c>
      <c r="J236" s="1">
        <f t="shared" si="28"/>
        <v>0</v>
      </c>
      <c r="L236" s="1">
        <f t="shared" si="29"/>
        <v>0</v>
      </c>
    </row>
    <row r="237" spans="1:12">
      <c r="A237" s="69">
        <f t="shared" si="24"/>
        <v>223</v>
      </c>
      <c r="B237" s="26">
        <f t="shared" si="25"/>
        <v>0</v>
      </c>
      <c r="C237" s="26">
        <f>IF(B237=0,0,IF(AND($C$6&lt;&gt;0,A237&lt;=$C$6),0,IF($G$10="mensualité",($C$4-SUM($G$15:G237))/$C$7+G237,$C$4/$C$7+G237)))</f>
        <v>0</v>
      </c>
      <c r="D237" s="26">
        <f t="shared" si="26"/>
        <v>0</v>
      </c>
      <c r="E237" s="28">
        <f>IF(OR(A237="",B237&lt;1),0,$F$8*($C$4-SUM($G$15:G237))/10000)</f>
        <v>0</v>
      </c>
      <c r="F237" s="28">
        <f t="shared" si="27"/>
        <v>0</v>
      </c>
      <c r="G237" s="36"/>
      <c r="H237" s="26" t="str">
        <f t="shared" si="23"/>
        <v/>
      </c>
      <c r="J237" s="1">
        <f t="shared" si="28"/>
        <v>0</v>
      </c>
      <c r="L237" s="1">
        <f t="shared" si="29"/>
        <v>0</v>
      </c>
    </row>
    <row r="238" spans="1:12">
      <c r="A238" s="69">
        <f t="shared" si="24"/>
        <v>224</v>
      </c>
      <c r="B238" s="26">
        <f t="shared" si="25"/>
        <v>0</v>
      </c>
      <c r="C238" s="26">
        <f>IF(B238=0,0,IF(AND($C$6&lt;&gt;0,A238&lt;=$C$6),0,IF($G$10="mensualité",($C$4-SUM($G$15:G238))/$C$7+G238,$C$4/$C$7+G238)))</f>
        <v>0</v>
      </c>
      <c r="D238" s="26">
        <f t="shared" si="26"/>
        <v>0</v>
      </c>
      <c r="E238" s="28">
        <f>IF(OR(A238="",B238&lt;1),0,$F$8*($C$4-SUM($G$15:G238))/10000)</f>
        <v>0</v>
      </c>
      <c r="F238" s="28">
        <f t="shared" si="27"/>
        <v>0</v>
      </c>
      <c r="G238" s="36"/>
      <c r="H238" s="26" t="str">
        <f t="shared" si="23"/>
        <v/>
      </c>
      <c r="J238" s="1">
        <f t="shared" si="28"/>
        <v>0</v>
      </c>
      <c r="L238" s="1">
        <f t="shared" si="29"/>
        <v>0</v>
      </c>
    </row>
    <row r="239" spans="1:12">
      <c r="A239" s="69">
        <f t="shared" si="24"/>
        <v>225</v>
      </c>
      <c r="B239" s="26">
        <f t="shared" si="25"/>
        <v>0</v>
      </c>
      <c r="C239" s="26">
        <f>IF(B239=0,0,IF(AND($C$6&lt;&gt;0,A239&lt;=$C$6),0,IF($G$10="mensualité",($C$4-SUM($G$15:G239))/$C$7+G239,$C$4/$C$7+G239)))</f>
        <v>0</v>
      </c>
      <c r="D239" s="26">
        <f t="shared" si="26"/>
        <v>0</v>
      </c>
      <c r="E239" s="28">
        <f>IF(OR(A239="",B239&lt;1),0,$F$8*($C$4-SUM($G$15:G239))/10000)</f>
        <v>0</v>
      </c>
      <c r="F239" s="28">
        <f t="shared" si="27"/>
        <v>0</v>
      </c>
      <c r="G239" s="36"/>
      <c r="H239" s="26" t="str">
        <f t="shared" si="23"/>
        <v/>
      </c>
      <c r="J239" s="1">
        <f t="shared" si="28"/>
        <v>0</v>
      </c>
      <c r="L239" s="1">
        <f t="shared" si="29"/>
        <v>0</v>
      </c>
    </row>
    <row r="240" spans="1:12">
      <c r="A240" s="69">
        <f t="shared" si="24"/>
        <v>226</v>
      </c>
      <c r="B240" s="26">
        <f t="shared" si="25"/>
        <v>0</v>
      </c>
      <c r="C240" s="26">
        <f>IF(B240=0,0,IF(AND($C$6&lt;&gt;0,A240&lt;=$C$6),0,IF($G$10="mensualité",($C$4-SUM($G$15:G240))/$C$7+G240,$C$4/$C$7+G240)))</f>
        <v>0</v>
      </c>
      <c r="D240" s="26">
        <f t="shared" si="26"/>
        <v>0</v>
      </c>
      <c r="E240" s="28">
        <f>IF(OR(A240="",B240&lt;1),0,$F$8*($C$4-SUM($G$15:G240))/10000)</f>
        <v>0</v>
      </c>
      <c r="F240" s="28">
        <f t="shared" si="27"/>
        <v>0</v>
      </c>
      <c r="G240" s="36"/>
      <c r="H240" s="26" t="str">
        <f t="shared" si="23"/>
        <v/>
      </c>
      <c r="J240" s="1">
        <f t="shared" si="28"/>
        <v>0</v>
      </c>
      <c r="L240" s="1">
        <f t="shared" si="29"/>
        <v>0</v>
      </c>
    </row>
    <row r="241" spans="1:12">
      <c r="A241" s="69">
        <f t="shared" si="24"/>
        <v>227</v>
      </c>
      <c r="B241" s="26">
        <f t="shared" si="25"/>
        <v>0</v>
      </c>
      <c r="C241" s="26">
        <f>IF(B241=0,0,IF(AND($C$6&lt;&gt;0,A241&lt;=$C$6),0,IF($G$10="mensualité",($C$4-SUM($G$15:G241))/$C$7+G241,$C$4/$C$7+G241)))</f>
        <v>0</v>
      </c>
      <c r="D241" s="26">
        <f t="shared" si="26"/>
        <v>0</v>
      </c>
      <c r="E241" s="28">
        <f>IF(OR(A241="",B241&lt;1),0,$F$8*($C$4-SUM($G$15:G241))/10000)</f>
        <v>0</v>
      </c>
      <c r="F241" s="28">
        <f t="shared" si="27"/>
        <v>0</v>
      </c>
      <c r="G241" s="36"/>
      <c r="H241" s="26" t="str">
        <f t="shared" si="23"/>
        <v/>
      </c>
      <c r="J241" s="1">
        <f t="shared" si="28"/>
        <v>0</v>
      </c>
      <c r="L241" s="1">
        <f t="shared" si="29"/>
        <v>0</v>
      </c>
    </row>
    <row r="242" spans="1:12">
      <c r="A242" s="69">
        <f t="shared" si="24"/>
        <v>228</v>
      </c>
      <c r="B242" s="26">
        <f t="shared" si="25"/>
        <v>0</v>
      </c>
      <c r="C242" s="26">
        <f>IF(B242=0,0,IF(AND($C$6&lt;&gt;0,A242&lt;=$C$6),0,IF($G$10="mensualité",($C$4-SUM($G$15:G242))/$C$7+G242,$C$4/$C$7+G242)))</f>
        <v>0</v>
      </c>
      <c r="D242" s="26">
        <f t="shared" si="26"/>
        <v>0</v>
      </c>
      <c r="E242" s="28">
        <f>IF(OR(A242="",B242&lt;1),0,$F$8*($C$4-SUM($G$15:G242))/10000)</f>
        <v>0</v>
      </c>
      <c r="F242" s="28">
        <f t="shared" si="27"/>
        <v>0</v>
      </c>
      <c r="G242" s="36"/>
      <c r="H242" s="26" t="str">
        <f t="shared" si="23"/>
        <v/>
      </c>
      <c r="J242" s="1">
        <f t="shared" si="28"/>
        <v>0</v>
      </c>
      <c r="L242" s="1">
        <f t="shared" si="29"/>
        <v>0</v>
      </c>
    </row>
    <row r="243" spans="1:12">
      <c r="A243" s="69">
        <f t="shared" si="24"/>
        <v>229</v>
      </c>
      <c r="B243" s="26">
        <f t="shared" si="25"/>
        <v>0</v>
      </c>
      <c r="C243" s="26">
        <f>IF(B243=0,0,IF(AND($C$6&lt;&gt;0,A243&lt;=$C$6),0,IF($G$10="mensualité",($C$4-SUM($G$15:G243))/$C$7+G243,$C$4/$C$7+G243)))</f>
        <v>0</v>
      </c>
      <c r="D243" s="26">
        <f t="shared" si="26"/>
        <v>0</v>
      </c>
      <c r="E243" s="28">
        <f>IF(OR(A243="",B243&lt;1),0,$F$8*($C$4-SUM($G$15:G243))/10000)</f>
        <v>0</v>
      </c>
      <c r="F243" s="28">
        <f t="shared" si="27"/>
        <v>0</v>
      </c>
      <c r="G243" s="36"/>
      <c r="H243" s="26" t="str">
        <f t="shared" si="23"/>
        <v/>
      </c>
      <c r="J243" s="1">
        <f t="shared" si="28"/>
        <v>0</v>
      </c>
      <c r="L243" s="1">
        <f t="shared" si="29"/>
        <v>0</v>
      </c>
    </row>
    <row r="244" spans="1:12">
      <c r="A244" s="69">
        <f t="shared" si="24"/>
        <v>230</v>
      </c>
      <c r="B244" s="26">
        <f t="shared" si="25"/>
        <v>0</v>
      </c>
      <c r="C244" s="26">
        <f>IF(B244=0,0,IF(AND($C$6&lt;&gt;0,A244&lt;=$C$6),0,IF($G$10="mensualité",($C$4-SUM($G$15:G244))/$C$7+G244,$C$4/$C$7+G244)))</f>
        <v>0</v>
      </c>
      <c r="D244" s="26">
        <f t="shared" si="26"/>
        <v>0</v>
      </c>
      <c r="E244" s="28">
        <f>IF(OR(A244="",B244&lt;1),0,$F$8*($C$4-SUM($G$15:G244))/10000)</f>
        <v>0</v>
      </c>
      <c r="F244" s="28">
        <f t="shared" si="27"/>
        <v>0</v>
      </c>
      <c r="G244" s="36"/>
      <c r="H244" s="26" t="str">
        <f t="shared" si="23"/>
        <v/>
      </c>
      <c r="J244" s="1">
        <f t="shared" si="28"/>
        <v>0</v>
      </c>
      <c r="L244" s="1">
        <f t="shared" si="29"/>
        <v>0</v>
      </c>
    </row>
    <row r="245" spans="1:12">
      <c r="A245" s="69">
        <f t="shared" si="24"/>
        <v>231</v>
      </c>
      <c r="B245" s="26">
        <f t="shared" si="25"/>
        <v>0</v>
      </c>
      <c r="C245" s="26">
        <f>IF(B245=0,0,IF(AND($C$6&lt;&gt;0,A245&lt;=$C$6),0,IF($G$10="mensualité",($C$4-SUM($G$15:G245))/$C$7+G245,$C$4/$C$7+G245)))</f>
        <v>0</v>
      </c>
      <c r="D245" s="26">
        <f t="shared" si="26"/>
        <v>0</v>
      </c>
      <c r="E245" s="28">
        <f>IF(OR(A245="",B245&lt;1),0,$F$8*($C$4-SUM($G$15:G245))/10000)</f>
        <v>0</v>
      </c>
      <c r="F245" s="28">
        <f t="shared" si="27"/>
        <v>0</v>
      </c>
      <c r="G245" s="36"/>
      <c r="H245" s="26" t="str">
        <f t="shared" si="23"/>
        <v/>
      </c>
      <c r="J245" s="1">
        <f t="shared" si="28"/>
        <v>0</v>
      </c>
      <c r="L245" s="1">
        <f t="shared" si="29"/>
        <v>0</v>
      </c>
    </row>
    <row r="246" spans="1:12">
      <c r="A246" s="69">
        <f t="shared" si="24"/>
        <v>232</v>
      </c>
      <c r="B246" s="26">
        <f t="shared" si="25"/>
        <v>0</v>
      </c>
      <c r="C246" s="26">
        <f>IF(B246=0,0,IF(AND($C$6&lt;&gt;0,A246&lt;=$C$6),0,IF($G$10="mensualité",($C$4-SUM($G$15:G246))/$C$7+G246,$C$4/$C$7+G246)))</f>
        <v>0</v>
      </c>
      <c r="D246" s="26">
        <f t="shared" si="26"/>
        <v>0</v>
      </c>
      <c r="E246" s="28">
        <f>IF(OR(A246="",B246&lt;1),0,$F$8*($C$4-SUM($G$15:G246))/10000)</f>
        <v>0</v>
      </c>
      <c r="F246" s="28">
        <f t="shared" si="27"/>
        <v>0</v>
      </c>
      <c r="G246" s="36"/>
      <c r="H246" s="26" t="str">
        <f t="shared" si="23"/>
        <v/>
      </c>
      <c r="J246" s="1">
        <f t="shared" si="28"/>
        <v>0</v>
      </c>
      <c r="L246" s="1">
        <f t="shared" si="29"/>
        <v>0</v>
      </c>
    </row>
    <row r="247" spans="1:12">
      <c r="A247" s="69">
        <f t="shared" si="24"/>
        <v>233</v>
      </c>
      <c r="B247" s="26">
        <f t="shared" si="25"/>
        <v>0</v>
      </c>
      <c r="C247" s="26">
        <f>IF(B247=0,0,IF(AND($C$6&lt;&gt;0,A247&lt;=$C$6),0,IF($G$10="mensualité",($C$4-SUM($G$15:G247))/$C$7+G247,$C$4/$C$7+G247)))</f>
        <v>0</v>
      </c>
      <c r="D247" s="26">
        <f t="shared" si="26"/>
        <v>0</v>
      </c>
      <c r="E247" s="28">
        <f>IF(OR(A247="",B247&lt;1),0,$F$8*($C$4-SUM($G$15:G247))/10000)</f>
        <v>0</v>
      </c>
      <c r="F247" s="28">
        <f t="shared" si="27"/>
        <v>0</v>
      </c>
      <c r="G247" s="36"/>
      <c r="H247" s="26" t="str">
        <f t="shared" si="23"/>
        <v/>
      </c>
      <c r="J247" s="1">
        <f t="shared" si="28"/>
        <v>0</v>
      </c>
      <c r="L247" s="1">
        <f t="shared" si="29"/>
        <v>0</v>
      </c>
    </row>
    <row r="248" spans="1:12">
      <c r="A248" s="69">
        <f t="shared" si="24"/>
        <v>234</v>
      </c>
      <c r="B248" s="26">
        <f t="shared" si="25"/>
        <v>0</v>
      </c>
      <c r="C248" s="26">
        <f>IF(B248=0,0,IF(AND($C$6&lt;&gt;0,A248&lt;=$C$6),0,IF($G$10="mensualité",($C$4-SUM($G$15:G248))/$C$7+G248,$C$4/$C$7+G248)))</f>
        <v>0</v>
      </c>
      <c r="D248" s="26">
        <f t="shared" si="26"/>
        <v>0</v>
      </c>
      <c r="E248" s="28">
        <f>IF(OR(A248="",B248&lt;1),0,$F$8*($C$4-SUM($G$15:G248))/10000)</f>
        <v>0</v>
      </c>
      <c r="F248" s="28">
        <f t="shared" si="27"/>
        <v>0</v>
      </c>
      <c r="G248" s="36"/>
      <c r="H248" s="26" t="str">
        <f t="shared" si="23"/>
        <v/>
      </c>
      <c r="J248" s="1">
        <f t="shared" si="28"/>
        <v>0</v>
      </c>
      <c r="L248" s="1">
        <f t="shared" si="29"/>
        <v>0</v>
      </c>
    </row>
    <row r="249" spans="1:12">
      <c r="A249" s="69">
        <f t="shared" si="24"/>
        <v>235</v>
      </c>
      <c r="B249" s="26">
        <f t="shared" si="25"/>
        <v>0</v>
      </c>
      <c r="C249" s="26">
        <f>IF(B249=0,0,IF(AND($C$6&lt;&gt;0,A249&lt;=$C$6),0,IF($G$10="mensualité",($C$4-SUM($G$15:G249))/$C$7+G249,$C$4/$C$7+G249)))</f>
        <v>0</v>
      </c>
      <c r="D249" s="26">
        <f t="shared" si="26"/>
        <v>0</v>
      </c>
      <c r="E249" s="28">
        <f>IF(OR(A249="",B249&lt;1),0,$F$8*($C$4-SUM($G$15:G249))/10000)</f>
        <v>0</v>
      </c>
      <c r="F249" s="28">
        <f t="shared" si="27"/>
        <v>0</v>
      </c>
      <c r="G249" s="36"/>
      <c r="H249" s="26" t="str">
        <f t="shared" si="23"/>
        <v/>
      </c>
      <c r="J249" s="1">
        <f t="shared" si="28"/>
        <v>0</v>
      </c>
      <c r="L249" s="1">
        <f t="shared" si="29"/>
        <v>0</v>
      </c>
    </row>
    <row r="250" spans="1:12">
      <c r="A250" s="69">
        <f t="shared" si="24"/>
        <v>236</v>
      </c>
      <c r="B250" s="26">
        <f t="shared" si="25"/>
        <v>0</v>
      </c>
      <c r="C250" s="26">
        <f>IF(B250=0,0,IF(AND($C$6&lt;&gt;0,A250&lt;=$C$6),0,IF($G$10="mensualité",($C$4-SUM($G$15:G250))/$C$7+G250,$C$4/$C$7+G250)))</f>
        <v>0</v>
      </c>
      <c r="D250" s="26">
        <f t="shared" si="26"/>
        <v>0</v>
      </c>
      <c r="E250" s="28">
        <f>IF(OR(A250="",B250&lt;1),0,$F$8*($C$4-SUM($G$15:G250))/10000)</f>
        <v>0</v>
      </c>
      <c r="F250" s="28">
        <f t="shared" si="27"/>
        <v>0</v>
      </c>
      <c r="G250" s="36"/>
      <c r="H250" s="26" t="str">
        <f t="shared" si="23"/>
        <v/>
      </c>
      <c r="J250" s="1">
        <f t="shared" si="28"/>
        <v>0</v>
      </c>
      <c r="L250" s="1">
        <f t="shared" si="29"/>
        <v>0</v>
      </c>
    </row>
    <row r="251" spans="1:12">
      <c r="A251" s="69">
        <f t="shared" si="24"/>
        <v>237</v>
      </c>
      <c r="B251" s="26">
        <f t="shared" si="25"/>
        <v>0</v>
      </c>
      <c r="C251" s="26">
        <f>IF(B251=0,0,IF(AND($C$6&lt;&gt;0,A251&lt;=$C$6),0,IF($G$10="mensualité",($C$4-SUM($G$15:G251))/$C$7+G251,$C$4/$C$7+G251)))</f>
        <v>0</v>
      </c>
      <c r="D251" s="26">
        <f t="shared" si="26"/>
        <v>0</v>
      </c>
      <c r="E251" s="28">
        <f>IF(OR(A251="",B251&lt;1),0,$F$8*($C$4-SUM($G$15:G251))/10000)</f>
        <v>0</v>
      </c>
      <c r="F251" s="28">
        <f t="shared" si="27"/>
        <v>0</v>
      </c>
      <c r="G251" s="36"/>
      <c r="H251" s="26" t="str">
        <f t="shared" si="23"/>
        <v/>
      </c>
      <c r="J251" s="1">
        <f t="shared" si="28"/>
        <v>0</v>
      </c>
      <c r="L251" s="1">
        <f t="shared" si="29"/>
        <v>0</v>
      </c>
    </row>
    <row r="252" spans="1:12">
      <c r="A252" s="69">
        <f t="shared" si="24"/>
        <v>238</v>
      </c>
      <c r="B252" s="26">
        <f t="shared" si="25"/>
        <v>0</v>
      </c>
      <c r="C252" s="26">
        <f>IF(B252=0,0,IF(AND($C$6&lt;&gt;0,A252&lt;=$C$6),0,IF($G$10="mensualité",($C$4-SUM($G$15:G252))/$C$7+G252,$C$4/$C$7+G252)))</f>
        <v>0</v>
      </c>
      <c r="D252" s="26">
        <f t="shared" si="26"/>
        <v>0</v>
      </c>
      <c r="E252" s="28">
        <f>IF(OR(A252="",B252&lt;1),0,$F$8*($C$4-SUM($G$15:G252))/10000)</f>
        <v>0</v>
      </c>
      <c r="F252" s="28">
        <f t="shared" si="27"/>
        <v>0</v>
      </c>
      <c r="G252" s="36"/>
      <c r="H252" s="26" t="str">
        <f t="shared" si="23"/>
        <v/>
      </c>
      <c r="J252" s="1">
        <f t="shared" si="28"/>
        <v>0</v>
      </c>
      <c r="L252" s="1">
        <f t="shared" si="29"/>
        <v>0</v>
      </c>
    </row>
    <row r="253" spans="1:12">
      <c r="A253" s="69">
        <f t="shared" si="24"/>
        <v>239</v>
      </c>
      <c r="B253" s="26">
        <f t="shared" si="25"/>
        <v>0</v>
      </c>
      <c r="C253" s="26">
        <f>IF(B253=0,0,IF(AND($C$6&lt;&gt;0,A253&lt;=$C$6),0,IF($G$10="mensualité",($C$4-SUM($G$15:G253))/$C$7+G253,$C$4/$C$7+G253)))</f>
        <v>0</v>
      </c>
      <c r="D253" s="26">
        <f t="shared" si="26"/>
        <v>0</v>
      </c>
      <c r="E253" s="28">
        <f>IF(OR(A253="",B253&lt;1),0,$F$8*($C$4-SUM($G$15:G253))/10000)</f>
        <v>0</v>
      </c>
      <c r="F253" s="28">
        <f t="shared" si="27"/>
        <v>0</v>
      </c>
      <c r="G253" s="36"/>
      <c r="H253" s="26" t="str">
        <f t="shared" si="23"/>
        <v/>
      </c>
      <c r="J253" s="1">
        <f t="shared" si="28"/>
        <v>0</v>
      </c>
      <c r="L253" s="1">
        <f t="shared" si="29"/>
        <v>0</v>
      </c>
    </row>
    <row r="254" spans="1:12">
      <c r="A254" s="69">
        <f t="shared" si="24"/>
        <v>240</v>
      </c>
      <c r="B254" s="26">
        <f t="shared" si="25"/>
        <v>0</v>
      </c>
      <c r="C254" s="26">
        <f>IF(B254=0,0,IF(AND($C$6&lt;&gt;0,A254&lt;=$C$6),0,IF($G$10="mensualité",($C$4-SUM($G$15:G254))/$C$7+G254,$C$4/$C$7+G254)))</f>
        <v>0</v>
      </c>
      <c r="D254" s="26">
        <f t="shared" si="26"/>
        <v>0</v>
      </c>
      <c r="E254" s="28">
        <f>IF(OR(A254="",B254&lt;1),0,$F$8*($C$4-SUM($G$15:G254))/10000)</f>
        <v>0</v>
      </c>
      <c r="F254" s="28">
        <f t="shared" si="27"/>
        <v>0</v>
      </c>
      <c r="G254" s="36"/>
      <c r="H254" s="26" t="str">
        <f t="shared" si="23"/>
        <v/>
      </c>
      <c r="J254" s="1">
        <f t="shared" si="28"/>
        <v>0</v>
      </c>
      <c r="L254" s="1">
        <f t="shared" si="29"/>
        <v>0</v>
      </c>
    </row>
    <row r="255" spans="1:12">
      <c r="A255" s="69">
        <f t="shared" si="24"/>
        <v>241</v>
      </c>
      <c r="B255" s="26">
        <f t="shared" si="25"/>
        <v>0</v>
      </c>
      <c r="C255" s="26">
        <f>IF(B255=0,0,IF(AND($C$6&lt;&gt;0,A255&lt;=$C$6),0,IF($G$10="mensualité",($C$4-SUM($G$15:G255))/$C$7+G255,$C$4/$C$7+G255)))</f>
        <v>0</v>
      </c>
      <c r="D255" s="26">
        <f t="shared" si="26"/>
        <v>0</v>
      </c>
      <c r="E255" s="28">
        <f>IF(OR(A255="",B255&lt;1),0,$F$8*($C$4-SUM($G$15:G255))/10000)</f>
        <v>0</v>
      </c>
      <c r="F255" s="28">
        <f t="shared" si="27"/>
        <v>0</v>
      </c>
      <c r="G255" s="36"/>
      <c r="H255" s="26" t="str">
        <f t="shared" si="23"/>
        <v/>
      </c>
      <c r="J255" s="1">
        <f t="shared" si="28"/>
        <v>0</v>
      </c>
      <c r="L255" s="1">
        <f t="shared" si="29"/>
        <v>0</v>
      </c>
    </row>
    <row r="256" spans="1:12">
      <c r="A256" s="69">
        <f t="shared" si="24"/>
        <v>242</v>
      </c>
      <c r="B256" s="26">
        <f t="shared" si="25"/>
        <v>0</v>
      </c>
      <c r="C256" s="26">
        <f>IF(B256=0,0,IF(AND($C$6&lt;&gt;0,A256&lt;=$C$6),0,IF($G$10="mensualité",($C$4-SUM($G$15:G256))/$C$7+G256,$C$4/$C$7+G256)))</f>
        <v>0</v>
      </c>
      <c r="D256" s="26">
        <f t="shared" si="26"/>
        <v>0</v>
      </c>
      <c r="E256" s="28">
        <f>IF(OR(A256="",B256&lt;1),0,$F$8*($C$4-SUM($G$15:G256))/10000)</f>
        <v>0</v>
      </c>
      <c r="F256" s="28">
        <f t="shared" si="27"/>
        <v>0</v>
      </c>
      <c r="G256" s="36"/>
      <c r="H256" s="26" t="str">
        <f t="shared" si="23"/>
        <v/>
      </c>
      <c r="J256" s="1">
        <f t="shared" si="28"/>
        <v>0</v>
      </c>
      <c r="L256" s="1">
        <f t="shared" si="29"/>
        <v>0</v>
      </c>
    </row>
    <row r="257" spans="1:12">
      <c r="A257" s="69">
        <f t="shared" si="24"/>
        <v>243</v>
      </c>
      <c r="B257" s="26">
        <f t="shared" si="25"/>
        <v>0</v>
      </c>
      <c r="C257" s="26">
        <f>IF(B257=0,0,IF(AND($C$6&lt;&gt;0,A257&lt;=$C$6),0,IF($G$10="mensualité",($C$4-SUM($G$15:G257))/$C$7+G257,$C$4/$C$7+G257)))</f>
        <v>0</v>
      </c>
      <c r="D257" s="26">
        <f t="shared" si="26"/>
        <v>0</v>
      </c>
      <c r="E257" s="28">
        <f>IF(OR(A257="",B257&lt;1),0,$F$8*($C$4-SUM($G$15:G257))/10000)</f>
        <v>0</v>
      </c>
      <c r="F257" s="28">
        <f t="shared" si="27"/>
        <v>0</v>
      </c>
      <c r="G257" s="36"/>
      <c r="H257" s="26" t="str">
        <f t="shared" si="23"/>
        <v/>
      </c>
      <c r="J257" s="1">
        <f t="shared" si="28"/>
        <v>0</v>
      </c>
      <c r="L257" s="1">
        <f t="shared" si="29"/>
        <v>0</v>
      </c>
    </row>
    <row r="258" spans="1:12">
      <c r="A258" s="69">
        <f t="shared" si="24"/>
        <v>244</v>
      </c>
      <c r="B258" s="26">
        <f t="shared" si="25"/>
        <v>0</v>
      </c>
      <c r="C258" s="26">
        <f>IF(B258=0,0,IF(AND($C$6&lt;&gt;0,A258&lt;=$C$6),0,IF($G$10="mensualité",($C$4-SUM($G$15:G258))/$C$7+G258,$C$4/$C$7+G258)))</f>
        <v>0</v>
      </c>
      <c r="D258" s="26">
        <f t="shared" si="26"/>
        <v>0</v>
      </c>
      <c r="E258" s="28">
        <f>IF(OR(A258="",B258&lt;1),0,$F$8*($C$4-SUM($G$15:G258))/10000)</f>
        <v>0</v>
      </c>
      <c r="F258" s="28">
        <f t="shared" si="27"/>
        <v>0</v>
      </c>
      <c r="G258" s="36"/>
      <c r="H258" s="26" t="str">
        <f t="shared" si="23"/>
        <v/>
      </c>
      <c r="J258" s="1">
        <f t="shared" si="28"/>
        <v>0</v>
      </c>
      <c r="L258" s="1">
        <f t="shared" si="29"/>
        <v>0</v>
      </c>
    </row>
    <row r="259" spans="1:12">
      <c r="A259" s="69">
        <f t="shared" si="24"/>
        <v>245</v>
      </c>
      <c r="B259" s="26">
        <f t="shared" si="25"/>
        <v>0</v>
      </c>
      <c r="C259" s="26">
        <f>IF(B259=0,0,IF(AND($C$6&lt;&gt;0,A259&lt;=$C$6),0,IF($G$10="mensualité",($C$4-SUM($G$15:G259))/$C$7+G259,$C$4/$C$7+G259)))</f>
        <v>0</v>
      </c>
      <c r="D259" s="26">
        <f t="shared" si="26"/>
        <v>0</v>
      </c>
      <c r="E259" s="28">
        <f>IF(OR(A259="",B259&lt;1),0,$F$8*($C$4-SUM($G$15:G259))/10000)</f>
        <v>0</v>
      </c>
      <c r="F259" s="28">
        <f t="shared" si="27"/>
        <v>0</v>
      </c>
      <c r="G259" s="36"/>
      <c r="H259" s="26" t="str">
        <f t="shared" si="23"/>
        <v/>
      </c>
      <c r="J259" s="1">
        <f t="shared" si="28"/>
        <v>0</v>
      </c>
      <c r="L259" s="1">
        <f t="shared" si="29"/>
        <v>0</v>
      </c>
    </row>
    <row r="260" spans="1:12">
      <c r="A260" s="69">
        <f t="shared" si="24"/>
        <v>246</v>
      </c>
      <c r="B260" s="26">
        <f t="shared" si="25"/>
        <v>0</v>
      </c>
      <c r="C260" s="26">
        <f>IF(B260=0,0,IF(AND($C$6&lt;&gt;0,A260&lt;=$C$6),0,IF($G$10="mensualité",($C$4-SUM($G$15:G260))/$C$7+G260,$C$4/$C$7+G260)))</f>
        <v>0</v>
      </c>
      <c r="D260" s="26">
        <f t="shared" si="26"/>
        <v>0</v>
      </c>
      <c r="E260" s="28">
        <f>IF(OR(A260="",B260&lt;1),0,$F$8*($C$4-SUM($G$15:G260))/10000)</f>
        <v>0</v>
      </c>
      <c r="F260" s="28">
        <f t="shared" si="27"/>
        <v>0</v>
      </c>
      <c r="G260" s="36"/>
      <c r="H260" s="26" t="str">
        <f t="shared" si="23"/>
        <v/>
      </c>
      <c r="J260" s="1">
        <f t="shared" si="28"/>
        <v>0</v>
      </c>
      <c r="L260" s="1">
        <f t="shared" si="29"/>
        <v>0</v>
      </c>
    </row>
    <row r="261" spans="1:12">
      <c r="A261" s="69">
        <f t="shared" si="24"/>
        <v>247</v>
      </c>
      <c r="B261" s="26">
        <f t="shared" si="25"/>
        <v>0</v>
      </c>
      <c r="C261" s="26">
        <f>IF(B261=0,0,IF(AND($C$6&lt;&gt;0,A261&lt;=$C$6),0,IF($G$10="mensualité",($C$4-SUM($G$15:G261))/$C$7+G261,$C$4/$C$7+G261)))</f>
        <v>0</v>
      </c>
      <c r="D261" s="26">
        <f t="shared" si="26"/>
        <v>0</v>
      </c>
      <c r="E261" s="28">
        <f>IF(OR(A261="",B261&lt;1),0,$F$8*($C$4-SUM($G$15:G261))/10000)</f>
        <v>0</v>
      </c>
      <c r="F261" s="28">
        <f t="shared" si="27"/>
        <v>0</v>
      </c>
      <c r="G261" s="36"/>
      <c r="H261" s="26" t="str">
        <f t="shared" si="23"/>
        <v/>
      </c>
      <c r="J261" s="1">
        <f t="shared" si="28"/>
        <v>0</v>
      </c>
      <c r="L261" s="1">
        <f t="shared" si="29"/>
        <v>0</v>
      </c>
    </row>
    <row r="262" spans="1:12">
      <c r="A262" s="69">
        <f t="shared" si="24"/>
        <v>248</v>
      </c>
      <c r="B262" s="26">
        <f t="shared" si="25"/>
        <v>0</v>
      </c>
      <c r="C262" s="26">
        <f>IF(B262=0,0,IF(AND($C$6&lt;&gt;0,A262&lt;=$C$6),0,IF($G$10="mensualité",($C$4-SUM($G$15:G262))/$C$7+G262,$C$4/$C$7+G262)))</f>
        <v>0</v>
      </c>
      <c r="D262" s="26">
        <f t="shared" si="26"/>
        <v>0</v>
      </c>
      <c r="E262" s="28">
        <f>IF(OR(A262="",B262&lt;1),0,$F$8*($C$4-SUM($G$15:G262))/10000)</f>
        <v>0</v>
      </c>
      <c r="F262" s="28">
        <f t="shared" si="27"/>
        <v>0</v>
      </c>
      <c r="G262" s="36"/>
      <c r="H262" s="26" t="str">
        <f t="shared" si="23"/>
        <v/>
      </c>
      <c r="J262" s="1">
        <f t="shared" si="28"/>
        <v>0</v>
      </c>
      <c r="L262" s="1">
        <f t="shared" si="29"/>
        <v>0</v>
      </c>
    </row>
    <row r="263" spans="1:12">
      <c r="A263" s="69">
        <f t="shared" si="24"/>
        <v>249</v>
      </c>
      <c r="B263" s="26">
        <f t="shared" si="25"/>
        <v>0</v>
      </c>
      <c r="C263" s="26">
        <f>IF(B263=0,0,IF(AND($C$6&lt;&gt;0,A263&lt;=$C$6),0,IF($G$10="mensualité",($C$4-SUM($G$15:G263))/$C$7+G263,$C$4/$C$7+G263)))</f>
        <v>0</v>
      </c>
      <c r="D263" s="26">
        <f t="shared" si="26"/>
        <v>0</v>
      </c>
      <c r="E263" s="28">
        <f>IF(OR(A263="",B263&lt;1),0,$F$8*($C$4-SUM($G$15:G263))/10000)</f>
        <v>0</v>
      </c>
      <c r="F263" s="28">
        <f t="shared" si="27"/>
        <v>0</v>
      </c>
      <c r="G263" s="36"/>
      <c r="H263" s="26" t="str">
        <f t="shared" si="23"/>
        <v/>
      </c>
      <c r="J263" s="1">
        <f t="shared" si="28"/>
        <v>0</v>
      </c>
      <c r="L263" s="1">
        <f t="shared" si="29"/>
        <v>0</v>
      </c>
    </row>
    <row r="264" spans="1:12">
      <c r="A264" s="69">
        <f t="shared" si="24"/>
        <v>250</v>
      </c>
      <c r="B264" s="26">
        <f t="shared" si="25"/>
        <v>0</v>
      </c>
      <c r="C264" s="26">
        <f>IF(B264=0,0,IF(AND($C$6&lt;&gt;0,A264&lt;=$C$6),0,IF($G$10="mensualité",($C$4-SUM($G$15:G264))/$C$7+G264,$C$4/$C$7+G264)))</f>
        <v>0</v>
      </c>
      <c r="D264" s="26">
        <f t="shared" si="26"/>
        <v>0</v>
      </c>
      <c r="E264" s="28">
        <f>IF(OR(A264="",B264&lt;1),0,$F$8*($C$4-SUM($G$15:G264))/10000)</f>
        <v>0</v>
      </c>
      <c r="F264" s="28">
        <f t="shared" si="27"/>
        <v>0</v>
      </c>
      <c r="G264" s="36"/>
      <c r="H264" s="26" t="str">
        <f t="shared" si="23"/>
        <v/>
      </c>
      <c r="J264" s="1">
        <f t="shared" si="28"/>
        <v>0</v>
      </c>
      <c r="L264" s="1">
        <f t="shared" si="29"/>
        <v>0</v>
      </c>
    </row>
    <row r="265" spans="1:12">
      <c r="A265" s="69">
        <f t="shared" si="24"/>
        <v>251</v>
      </c>
      <c r="B265" s="26">
        <f t="shared" si="25"/>
        <v>0</v>
      </c>
      <c r="C265" s="26">
        <f>IF(B265=0,0,IF(AND($C$6&lt;&gt;0,A265&lt;=$C$6),0,IF($G$10="mensualité",($C$4-SUM($G$15:G265))/$C$7+G265,$C$4/$C$7+G265)))</f>
        <v>0</v>
      </c>
      <c r="D265" s="26">
        <f t="shared" si="26"/>
        <v>0</v>
      </c>
      <c r="E265" s="28">
        <f>IF(OR(A265="",B265&lt;1),0,$F$8*($C$4-SUM($G$15:G265))/10000)</f>
        <v>0</v>
      </c>
      <c r="F265" s="28">
        <f t="shared" si="27"/>
        <v>0</v>
      </c>
      <c r="G265" s="36"/>
      <c r="H265" s="26" t="str">
        <f t="shared" si="23"/>
        <v/>
      </c>
      <c r="J265" s="1">
        <f t="shared" si="28"/>
        <v>0</v>
      </c>
      <c r="L265" s="1">
        <f t="shared" si="29"/>
        <v>0</v>
      </c>
    </row>
    <row r="266" spans="1:12">
      <c r="A266" s="69">
        <f t="shared" si="24"/>
        <v>252</v>
      </c>
      <c r="B266" s="26">
        <f t="shared" si="25"/>
        <v>0</v>
      </c>
      <c r="C266" s="26">
        <f>IF(B266=0,0,IF(AND($C$6&lt;&gt;0,A266&lt;=$C$6),0,IF($G$10="mensualité",($C$4-SUM($G$15:G266))/$C$7+G266,$C$4/$C$7+G266)))</f>
        <v>0</v>
      </c>
      <c r="D266" s="26">
        <f t="shared" si="26"/>
        <v>0</v>
      </c>
      <c r="E266" s="28">
        <f>IF(OR(A266="",B266&lt;1),0,$F$8*($C$4-SUM($G$15:G266))/10000)</f>
        <v>0</v>
      </c>
      <c r="F266" s="28">
        <f t="shared" si="27"/>
        <v>0</v>
      </c>
      <c r="G266" s="36"/>
      <c r="H266" s="26" t="str">
        <f t="shared" si="23"/>
        <v/>
      </c>
      <c r="J266" s="1">
        <f t="shared" si="28"/>
        <v>0</v>
      </c>
      <c r="L266" s="1">
        <f t="shared" si="29"/>
        <v>0</v>
      </c>
    </row>
    <row r="267" spans="1:12">
      <c r="A267" s="69">
        <f t="shared" si="24"/>
        <v>253</v>
      </c>
      <c r="B267" s="26">
        <f t="shared" si="25"/>
        <v>0</v>
      </c>
      <c r="C267" s="26">
        <f>IF(B267=0,0,IF(AND($C$6&lt;&gt;0,A267&lt;=$C$6),0,IF($G$10="mensualité",($C$4-SUM($G$15:G267))/$C$7+G267,$C$4/$C$7+G267)))</f>
        <v>0</v>
      </c>
      <c r="D267" s="26">
        <f t="shared" si="26"/>
        <v>0</v>
      </c>
      <c r="E267" s="28">
        <f>IF(OR(A267="",B267&lt;1),0,$F$8*($C$4-SUM($G$15:G267))/10000)</f>
        <v>0</v>
      </c>
      <c r="F267" s="28">
        <f t="shared" si="27"/>
        <v>0</v>
      </c>
      <c r="G267" s="36"/>
      <c r="H267" s="26" t="str">
        <f t="shared" si="23"/>
        <v/>
      </c>
      <c r="J267" s="1">
        <f t="shared" si="28"/>
        <v>0</v>
      </c>
      <c r="L267" s="1">
        <f t="shared" si="29"/>
        <v>0</v>
      </c>
    </row>
    <row r="268" spans="1:12">
      <c r="A268" s="69">
        <f t="shared" si="24"/>
        <v>254</v>
      </c>
      <c r="B268" s="26">
        <f t="shared" si="25"/>
        <v>0</v>
      </c>
      <c r="C268" s="26">
        <f>IF(B268=0,0,IF(AND($C$6&lt;&gt;0,A268&lt;=$C$6),0,IF($G$10="mensualité",($C$4-SUM($G$15:G268))/$C$7+G268,$C$4/$C$7+G268)))</f>
        <v>0</v>
      </c>
      <c r="D268" s="26">
        <f t="shared" si="26"/>
        <v>0</v>
      </c>
      <c r="E268" s="28">
        <f>IF(OR(A268="",B268&lt;1),0,$F$8*($C$4-SUM($G$15:G268))/10000)</f>
        <v>0</v>
      </c>
      <c r="F268" s="28">
        <f t="shared" si="27"/>
        <v>0</v>
      </c>
      <c r="G268" s="36"/>
      <c r="H268" s="26" t="str">
        <f t="shared" si="23"/>
        <v/>
      </c>
      <c r="J268" s="1">
        <f t="shared" si="28"/>
        <v>0</v>
      </c>
      <c r="L268" s="1">
        <f t="shared" si="29"/>
        <v>0</v>
      </c>
    </row>
    <row r="269" spans="1:12">
      <c r="A269" s="69">
        <f t="shared" si="24"/>
        <v>255</v>
      </c>
      <c r="B269" s="26">
        <f t="shared" si="25"/>
        <v>0</v>
      </c>
      <c r="C269" s="26">
        <f>IF(B269=0,0,IF(AND($C$6&lt;&gt;0,A269&lt;=$C$6),0,IF($G$10="mensualité",($C$4-SUM($G$15:G269))/$C$7+G269,$C$4/$C$7+G269)))</f>
        <v>0</v>
      </c>
      <c r="D269" s="26">
        <f t="shared" si="26"/>
        <v>0</v>
      </c>
      <c r="E269" s="28">
        <f>IF(OR(A269="",B269&lt;1),0,$F$8*($C$4-SUM($G$15:G269))/10000)</f>
        <v>0</v>
      </c>
      <c r="F269" s="28">
        <f t="shared" si="27"/>
        <v>0</v>
      </c>
      <c r="G269" s="36"/>
      <c r="H269" s="26" t="str">
        <f t="shared" si="23"/>
        <v/>
      </c>
      <c r="J269" s="1">
        <f t="shared" si="28"/>
        <v>0</v>
      </c>
      <c r="L269" s="1">
        <f t="shared" si="29"/>
        <v>0</v>
      </c>
    </row>
    <row r="270" spans="1:12">
      <c r="A270" s="69">
        <f t="shared" si="24"/>
        <v>256</v>
      </c>
      <c r="B270" s="26">
        <f t="shared" si="25"/>
        <v>0</v>
      </c>
      <c r="C270" s="26">
        <f>IF(B270=0,0,IF(AND($C$6&lt;&gt;0,A270&lt;=$C$6),0,IF($G$10="mensualité",($C$4-SUM($G$15:G270))/$C$7+G270,$C$4/$C$7+G270)))</f>
        <v>0</v>
      </c>
      <c r="D270" s="26">
        <f t="shared" si="26"/>
        <v>0</v>
      </c>
      <c r="E270" s="28">
        <f>IF(OR(A270="",B270&lt;1),0,$F$8*($C$4-SUM($G$15:G270))/10000)</f>
        <v>0</v>
      </c>
      <c r="F270" s="28">
        <f t="shared" si="27"/>
        <v>0</v>
      </c>
      <c r="G270" s="36"/>
      <c r="H270" s="26" t="str">
        <f t="shared" si="23"/>
        <v/>
      </c>
      <c r="J270" s="1">
        <f t="shared" si="28"/>
        <v>0</v>
      </c>
      <c r="L270" s="1">
        <f t="shared" si="29"/>
        <v>0</v>
      </c>
    </row>
    <row r="271" spans="1:12">
      <c r="A271" s="69">
        <f t="shared" si="24"/>
        <v>257</v>
      </c>
      <c r="B271" s="26">
        <f t="shared" si="25"/>
        <v>0</v>
      </c>
      <c r="C271" s="26">
        <f>IF(B271=0,0,IF(AND($C$6&lt;&gt;0,A271&lt;=$C$6),0,IF($G$10="mensualité",($C$4-SUM($G$15:G271))/$C$7+G271,$C$4/$C$7+G271)))</f>
        <v>0</v>
      </c>
      <c r="D271" s="26">
        <f t="shared" si="26"/>
        <v>0</v>
      </c>
      <c r="E271" s="28">
        <f>IF(OR(A271="",B271&lt;1),0,$F$8*($C$4-SUM($G$15:G271))/10000)</f>
        <v>0</v>
      </c>
      <c r="F271" s="28">
        <f t="shared" si="27"/>
        <v>0</v>
      </c>
      <c r="G271" s="36"/>
      <c r="H271" s="26" t="str">
        <f t="shared" si="23"/>
        <v/>
      </c>
      <c r="J271" s="1">
        <f t="shared" si="28"/>
        <v>0</v>
      </c>
      <c r="L271" s="1">
        <f t="shared" si="29"/>
        <v>0</v>
      </c>
    </row>
    <row r="272" spans="1:12">
      <c r="A272" s="69">
        <f t="shared" si="24"/>
        <v>258</v>
      </c>
      <c r="B272" s="26">
        <f t="shared" si="25"/>
        <v>0</v>
      </c>
      <c r="C272" s="26">
        <f>IF(B272=0,0,IF(AND($C$6&lt;&gt;0,A272&lt;=$C$6),0,IF($G$10="mensualité",($C$4-SUM($G$15:G272))/$C$7+G272,$C$4/$C$7+G272)))</f>
        <v>0</v>
      </c>
      <c r="D272" s="26">
        <f t="shared" si="26"/>
        <v>0</v>
      </c>
      <c r="E272" s="28">
        <f>IF(OR(A272="",B272&lt;1),0,$F$8*($C$4-SUM($G$15:G272))/10000)</f>
        <v>0</v>
      </c>
      <c r="F272" s="28">
        <f t="shared" si="27"/>
        <v>0</v>
      </c>
      <c r="G272" s="36"/>
      <c r="H272" s="26" t="str">
        <f t="shared" ref="H272:H335" si="30">IF(G272="","",IF(OR(AND($H$10="conso",G272&gt;=10000),$H$10="immo"),G272*$C$8/2,0))</f>
        <v/>
      </c>
      <c r="J272" s="1">
        <f t="shared" si="28"/>
        <v>0</v>
      </c>
      <c r="L272" s="1">
        <f t="shared" si="29"/>
        <v>0</v>
      </c>
    </row>
    <row r="273" spans="1:12">
      <c r="A273" s="69">
        <f t="shared" ref="A273:A336" si="31">IF(A272="","",IF(A272+1&lt;=$C$5,A272+1,""))</f>
        <v>259</v>
      </c>
      <c r="B273" s="26">
        <f t="shared" ref="B273:B336" si="32">IF(AND($C$6&lt;&gt;0,A273&lt;=$C$6+1),$C$4,IF(B272-C272&lt;1,0,B272-C272))</f>
        <v>0</v>
      </c>
      <c r="C273" s="26">
        <f>IF(B273=0,0,IF(AND($C$6&lt;&gt;0,A273&lt;=$C$6),0,IF($G$10="mensualité",($C$4-SUM($G$15:G273))/$C$7+G273,$C$4/$C$7+G273)))</f>
        <v>0</v>
      </c>
      <c r="D273" s="26">
        <f t="shared" ref="D273:D336" si="33">B273*$C$8/12</f>
        <v>0</v>
      </c>
      <c r="E273" s="28">
        <f>IF(OR(A273="",B273&lt;1),0,$F$8*($C$4-SUM($G$15:G273))/10000)</f>
        <v>0</v>
      </c>
      <c r="F273" s="28">
        <f t="shared" ref="F273:F336" si="34">SUM(C273:E273)</f>
        <v>0</v>
      </c>
      <c r="G273" s="36"/>
      <c r="H273" s="26" t="str">
        <f t="shared" si="30"/>
        <v/>
      </c>
      <c r="J273" s="1">
        <f t="shared" ref="J273:J336" si="35">IF(AND(A273&lt;&gt;"",B273&lt;1,B272&gt;1),A272,0)</f>
        <v>0</v>
      </c>
      <c r="L273" s="1">
        <f t="shared" ref="L273:L336" si="36">IF(AND(G273&lt;&gt;"",C273&gt;B273),1,0)</f>
        <v>0</v>
      </c>
    </row>
    <row r="274" spans="1:12">
      <c r="A274" s="69">
        <f t="shared" si="31"/>
        <v>260</v>
      </c>
      <c r="B274" s="26">
        <f t="shared" si="32"/>
        <v>0</v>
      </c>
      <c r="C274" s="26">
        <f>IF(B274=0,0,IF(AND($C$6&lt;&gt;0,A274&lt;=$C$6),0,IF($G$10="mensualité",($C$4-SUM($G$15:G274))/$C$7+G274,$C$4/$C$7+G274)))</f>
        <v>0</v>
      </c>
      <c r="D274" s="26">
        <f t="shared" si="33"/>
        <v>0</v>
      </c>
      <c r="E274" s="28">
        <f>IF(OR(A274="",B274&lt;1),0,$F$8*($C$4-SUM($G$15:G274))/10000)</f>
        <v>0</v>
      </c>
      <c r="F274" s="28">
        <f t="shared" si="34"/>
        <v>0</v>
      </c>
      <c r="G274" s="36"/>
      <c r="H274" s="26" t="str">
        <f t="shared" si="30"/>
        <v/>
      </c>
      <c r="J274" s="1">
        <f t="shared" si="35"/>
        <v>0</v>
      </c>
      <c r="L274" s="1">
        <f t="shared" si="36"/>
        <v>0</v>
      </c>
    </row>
    <row r="275" spans="1:12">
      <c r="A275" s="69">
        <f t="shared" si="31"/>
        <v>261</v>
      </c>
      <c r="B275" s="26">
        <f t="shared" si="32"/>
        <v>0</v>
      </c>
      <c r="C275" s="26">
        <f>IF(B275=0,0,IF(AND($C$6&lt;&gt;0,A275&lt;=$C$6),0,IF($G$10="mensualité",($C$4-SUM($G$15:G275))/$C$7+G275,$C$4/$C$7+G275)))</f>
        <v>0</v>
      </c>
      <c r="D275" s="26">
        <f t="shared" si="33"/>
        <v>0</v>
      </c>
      <c r="E275" s="28">
        <f>IF(OR(A275="",B275&lt;1),0,$F$8*($C$4-SUM($G$15:G275))/10000)</f>
        <v>0</v>
      </c>
      <c r="F275" s="28">
        <f t="shared" si="34"/>
        <v>0</v>
      </c>
      <c r="G275" s="36"/>
      <c r="H275" s="26" t="str">
        <f t="shared" si="30"/>
        <v/>
      </c>
      <c r="J275" s="1">
        <f t="shared" si="35"/>
        <v>0</v>
      </c>
      <c r="L275" s="1">
        <f t="shared" si="36"/>
        <v>0</v>
      </c>
    </row>
    <row r="276" spans="1:12">
      <c r="A276" s="69">
        <f t="shared" si="31"/>
        <v>262</v>
      </c>
      <c r="B276" s="26">
        <f t="shared" si="32"/>
        <v>0</v>
      </c>
      <c r="C276" s="26">
        <f>IF(B276=0,0,IF(AND($C$6&lt;&gt;0,A276&lt;=$C$6),0,IF($G$10="mensualité",($C$4-SUM($G$15:G276))/$C$7+G276,$C$4/$C$7+G276)))</f>
        <v>0</v>
      </c>
      <c r="D276" s="26">
        <f t="shared" si="33"/>
        <v>0</v>
      </c>
      <c r="E276" s="28">
        <f>IF(OR(A276="",B276&lt;1),0,$F$8*($C$4-SUM($G$15:G276))/10000)</f>
        <v>0</v>
      </c>
      <c r="F276" s="28">
        <f t="shared" si="34"/>
        <v>0</v>
      </c>
      <c r="G276" s="36"/>
      <c r="H276" s="26" t="str">
        <f t="shared" si="30"/>
        <v/>
      </c>
      <c r="J276" s="1">
        <f t="shared" si="35"/>
        <v>0</v>
      </c>
      <c r="L276" s="1">
        <f t="shared" si="36"/>
        <v>0</v>
      </c>
    </row>
    <row r="277" spans="1:12">
      <c r="A277" s="69">
        <f t="shared" si="31"/>
        <v>263</v>
      </c>
      <c r="B277" s="26">
        <f t="shared" si="32"/>
        <v>0</v>
      </c>
      <c r="C277" s="26">
        <f>IF(B277=0,0,IF(AND($C$6&lt;&gt;0,A277&lt;=$C$6),0,IF($G$10="mensualité",($C$4-SUM($G$15:G277))/$C$7+G277,$C$4/$C$7+G277)))</f>
        <v>0</v>
      </c>
      <c r="D277" s="26">
        <f t="shared" si="33"/>
        <v>0</v>
      </c>
      <c r="E277" s="28">
        <f>IF(OR(A277="",B277&lt;1),0,$F$8*($C$4-SUM($G$15:G277))/10000)</f>
        <v>0</v>
      </c>
      <c r="F277" s="28">
        <f t="shared" si="34"/>
        <v>0</v>
      </c>
      <c r="G277" s="36"/>
      <c r="H277" s="26" t="str">
        <f t="shared" si="30"/>
        <v/>
      </c>
      <c r="J277" s="1">
        <f t="shared" si="35"/>
        <v>0</v>
      </c>
      <c r="L277" s="1">
        <f t="shared" si="36"/>
        <v>0</v>
      </c>
    </row>
    <row r="278" spans="1:12">
      <c r="A278" s="69">
        <f t="shared" si="31"/>
        <v>264</v>
      </c>
      <c r="B278" s="26">
        <f t="shared" si="32"/>
        <v>0</v>
      </c>
      <c r="C278" s="26">
        <f>IF(B278=0,0,IF(AND($C$6&lt;&gt;0,A278&lt;=$C$6),0,IF($G$10="mensualité",($C$4-SUM($G$15:G278))/$C$7+G278,$C$4/$C$7+G278)))</f>
        <v>0</v>
      </c>
      <c r="D278" s="26">
        <f t="shared" si="33"/>
        <v>0</v>
      </c>
      <c r="E278" s="28">
        <f>IF(OR(A278="",B278&lt;1),0,$F$8*($C$4-SUM($G$15:G278))/10000)</f>
        <v>0</v>
      </c>
      <c r="F278" s="28">
        <f t="shared" si="34"/>
        <v>0</v>
      </c>
      <c r="G278" s="36"/>
      <c r="H278" s="26" t="str">
        <f t="shared" si="30"/>
        <v/>
      </c>
      <c r="J278" s="1">
        <f t="shared" si="35"/>
        <v>0</v>
      </c>
      <c r="L278" s="1">
        <f t="shared" si="36"/>
        <v>0</v>
      </c>
    </row>
    <row r="279" spans="1:12">
      <c r="A279" s="69">
        <f t="shared" si="31"/>
        <v>265</v>
      </c>
      <c r="B279" s="26">
        <f t="shared" si="32"/>
        <v>0</v>
      </c>
      <c r="C279" s="26">
        <f>IF(B279=0,0,IF(AND($C$6&lt;&gt;0,A279&lt;=$C$6),0,IF($G$10="mensualité",($C$4-SUM($G$15:G279))/$C$7+G279,$C$4/$C$7+G279)))</f>
        <v>0</v>
      </c>
      <c r="D279" s="26">
        <f t="shared" si="33"/>
        <v>0</v>
      </c>
      <c r="E279" s="28">
        <f>IF(OR(A279="",B279&lt;1),0,$F$8*($C$4-SUM($G$15:G279))/10000)</f>
        <v>0</v>
      </c>
      <c r="F279" s="28">
        <f t="shared" si="34"/>
        <v>0</v>
      </c>
      <c r="G279" s="36"/>
      <c r="H279" s="26" t="str">
        <f t="shared" si="30"/>
        <v/>
      </c>
      <c r="J279" s="1">
        <f t="shared" si="35"/>
        <v>0</v>
      </c>
      <c r="L279" s="1">
        <f t="shared" si="36"/>
        <v>0</v>
      </c>
    </row>
    <row r="280" spans="1:12">
      <c r="A280" s="69">
        <f t="shared" si="31"/>
        <v>266</v>
      </c>
      <c r="B280" s="26">
        <f t="shared" si="32"/>
        <v>0</v>
      </c>
      <c r="C280" s="26">
        <f>IF(B280=0,0,IF(AND($C$6&lt;&gt;0,A280&lt;=$C$6),0,IF($G$10="mensualité",($C$4-SUM($G$15:G280))/$C$7+G280,$C$4/$C$7+G280)))</f>
        <v>0</v>
      </c>
      <c r="D280" s="26">
        <f t="shared" si="33"/>
        <v>0</v>
      </c>
      <c r="E280" s="28">
        <f>IF(OR(A280="",B280&lt;1),0,$F$8*($C$4-SUM($G$15:G280))/10000)</f>
        <v>0</v>
      </c>
      <c r="F280" s="28">
        <f t="shared" si="34"/>
        <v>0</v>
      </c>
      <c r="G280" s="36"/>
      <c r="H280" s="26" t="str">
        <f t="shared" si="30"/>
        <v/>
      </c>
      <c r="J280" s="1">
        <f t="shared" si="35"/>
        <v>0</v>
      </c>
      <c r="L280" s="1">
        <f t="shared" si="36"/>
        <v>0</v>
      </c>
    </row>
    <row r="281" spans="1:12">
      <c r="A281" s="69">
        <f t="shared" si="31"/>
        <v>267</v>
      </c>
      <c r="B281" s="26">
        <f t="shared" si="32"/>
        <v>0</v>
      </c>
      <c r="C281" s="26">
        <f>IF(B281=0,0,IF(AND($C$6&lt;&gt;0,A281&lt;=$C$6),0,IF($G$10="mensualité",($C$4-SUM($G$15:G281))/$C$7+G281,$C$4/$C$7+G281)))</f>
        <v>0</v>
      </c>
      <c r="D281" s="26">
        <f t="shared" si="33"/>
        <v>0</v>
      </c>
      <c r="E281" s="28">
        <f>IF(OR(A281="",B281&lt;1),0,$F$8*($C$4-SUM($G$15:G281))/10000)</f>
        <v>0</v>
      </c>
      <c r="F281" s="28">
        <f t="shared" si="34"/>
        <v>0</v>
      </c>
      <c r="G281" s="36"/>
      <c r="H281" s="26" t="str">
        <f t="shared" si="30"/>
        <v/>
      </c>
      <c r="J281" s="1">
        <f t="shared" si="35"/>
        <v>0</v>
      </c>
      <c r="L281" s="1">
        <f t="shared" si="36"/>
        <v>0</v>
      </c>
    </row>
    <row r="282" spans="1:12">
      <c r="A282" s="69">
        <f t="shared" si="31"/>
        <v>268</v>
      </c>
      <c r="B282" s="26">
        <f t="shared" si="32"/>
        <v>0</v>
      </c>
      <c r="C282" s="26">
        <f>IF(B282=0,0,IF(AND($C$6&lt;&gt;0,A282&lt;=$C$6),0,IF($G$10="mensualité",($C$4-SUM($G$15:G282))/$C$7+G282,$C$4/$C$7+G282)))</f>
        <v>0</v>
      </c>
      <c r="D282" s="26">
        <f t="shared" si="33"/>
        <v>0</v>
      </c>
      <c r="E282" s="28">
        <f>IF(OR(A282="",B282&lt;1),0,$F$8*($C$4-SUM($G$15:G282))/10000)</f>
        <v>0</v>
      </c>
      <c r="F282" s="28">
        <f t="shared" si="34"/>
        <v>0</v>
      </c>
      <c r="G282" s="36"/>
      <c r="H282" s="26" t="str">
        <f t="shared" si="30"/>
        <v/>
      </c>
      <c r="J282" s="1">
        <f t="shared" si="35"/>
        <v>0</v>
      </c>
      <c r="L282" s="1">
        <f t="shared" si="36"/>
        <v>0</v>
      </c>
    </row>
    <row r="283" spans="1:12">
      <c r="A283" s="69">
        <f t="shared" si="31"/>
        <v>269</v>
      </c>
      <c r="B283" s="26">
        <f t="shared" si="32"/>
        <v>0</v>
      </c>
      <c r="C283" s="26">
        <f>IF(B283=0,0,IF(AND($C$6&lt;&gt;0,A283&lt;=$C$6),0,IF($G$10="mensualité",($C$4-SUM($G$15:G283))/$C$7+G283,$C$4/$C$7+G283)))</f>
        <v>0</v>
      </c>
      <c r="D283" s="26">
        <f t="shared" si="33"/>
        <v>0</v>
      </c>
      <c r="E283" s="28">
        <f>IF(OR(A283="",B283&lt;1),0,$F$8*($C$4-SUM($G$15:G283))/10000)</f>
        <v>0</v>
      </c>
      <c r="F283" s="28">
        <f t="shared" si="34"/>
        <v>0</v>
      </c>
      <c r="G283" s="36"/>
      <c r="H283" s="26" t="str">
        <f t="shared" si="30"/>
        <v/>
      </c>
      <c r="J283" s="1">
        <f t="shared" si="35"/>
        <v>0</v>
      </c>
      <c r="L283" s="1">
        <f t="shared" si="36"/>
        <v>0</v>
      </c>
    </row>
    <row r="284" spans="1:12">
      <c r="A284" s="69">
        <f t="shared" si="31"/>
        <v>270</v>
      </c>
      <c r="B284" s="26">
        <f t="shared" si="32"/>
        <v>0</v>
      </c>
      <c r="C284" s="26">
        <f>IF(B284=0,0,IF(AND($C$6&lt;&gt;0,A284&lt;=$C$6),0,IF($G$10="mensualité",($C$4-SUM($G$15:G284))/$C$7+G284,$C$4/$C$7+G284)))</f>
        <v>0</v>
      </c>
      <c r="D284" s="26">
        <f t="shared" si="33"/>
        <v>0</v>
      </c>
      <c r="E284" s="28">
        <f>IF(OR(A284="",B284&lt;1),0,$F$8*($C$4-SUM($G$15:G284))/10000)</f>
        <v>0</v>
      </c>
      <c r="F284" s="28">
        <f t="shared" si="34"/>
        <v>0</v>
      </c>
      <c r="G284" s="36"/>
      <c r="H284" s="26" t="str">
        <f t="shared" si="30"/>
        <v/>
      </c>
      <c r="J284" s="1">
        <f t="shared" si="35"/>
        <v>0</v>
      </c>
      <c r="L284" s="1">
        <f t="shared" si="36"/>
        <v>0</v>
      </c>
    </row>
    <row r="285" spans="1:12">
      <c r="A285" s="69">
        <f t="shared" si="31"/>
        <v>271</v>
      </c>
      <c r="B285" s="26">
        <f t="shared" si="32"/>
        <v>0</v>
      </c>
      <c r="C285" s="26">
        <f>IF(B285=0,0,IF(AND($C$6&lt;&gt;0,A285&lt;=$C$6),0,IF($G$10="mensualité",($C$4-SUM($G$15:G285))/$C$7+G285,$C$4/$C$7+G285)))</f>
        <v>0</v>
      </c>
      <c r="D285" s="26">
        <f t="shared" si="33"/>
        <v>0</v>
      </c>
      <c r="E285" s="28">
        <f>IF(OR(A285="",B285&lt;1),0,$F$8*($C$4-SUM($G$15:G285))/10000)</f>
        <v>0</v>
      </c>
      <c r="F285" s="28">
        <f t="shared" si="34"/>
        <v>0</v>
      </c>
      <c r="G285" s="36"/>
      <c r="H285" s="26" t="str">
        <f t="shared" si="30"/>
        <v/>
      </c>
      <c r="J285" s="1">
        <f t="shared" si="35"/>
        <v>0</v>
      </c>
      <c r="L285" s="1">
        <f t="shared" si="36"/>
        <v>0</v>
      </c>
    </row>
    <row r="286" spans="1:12">
      <c r="A286" s="69">
        <f t="shared" si="31"/>
        <v>272</v>
      </c>
      <c r="B286" s="26">
        <f t="shared" si="32"/>
        <v>0</v>
      </c>
      <c r="C286" s="26">
        <f>IF(B286=0,0,IF(AND($C$6&lt;&gt;0,A286&lt;=$C$6),0,IF($G$10="mensualité",($C$4-SUM($G$15:G286))/$C$7+G286,$C$4/$C$7+G286)))</f>
        <v>0</v>
      </c>
      <c r="D286" s="26">
        <f t="shared" si="33"/>
        <v>0</v>
      </c>
      <c r="E286" s="28">
        <f>IF(OR(A286="",B286&lt;1),0,$F$8*($C$4-SUM($G$15:G286))/10000)</f>
        <v>0</v>
      </c>
      <c r="F286" s="28">
        <f t="shared" si="34"/>
        <v>0</v>
      </c>
      <c r="G286" s="36"/>
      <c r="H286" s="26" t="str">
        <f t="shared" si="30"/>
        <v/>
      </c>
      <c r="J286" s="1">
        <f t="shared" si="35"/>
        <v>0</v>
      </c>
      <c r="L286" s="1">
        <f t="shared" si="36"/>
        <v>0</v>
      </c>
    </row>
    <row r="287" spans="1:12">
      <c r="A287" s="69">
        <f t="shared" si="31"/>
        <v>273</v>
      </c>
      <c r="B287" s="26">
        <f t="shared" si="32"/>
        <v>0</v>
      </c>
      <c r="C287" s="26">
        <f>IF(B287=0,0,IF(AND($C$6&lt;&gt;0,A287&lt;=$C$6),0,IF($G$10="mensualité",($C$4-SUM($G$15:G287))/$C$7+G287,$C$4/$C$7+G287)))</f>
        <v>0</v>
      </c>
      <c r="D287" s="26">
        <f t="shared" si="33"/>
        <v>0</v>
      </c>
      <c r="E287" s="28">
        <f>IF(OR(A287="",B287&lt;1),0,$F$8*($C$4-SUM($G$15:G287))/10000)</f>
        <v>0</v>
      </c>
      <c r="F287" s="28">
        <f t="shared" si="34"/>
        <v>0</v>
      </c>
      <c r="G287" s="36"/>
      <c r="H287" s="26" t="str">
        <f t="shared" si="30"/>
        <v/>
      </c>
      <c r="J287" s="1">
        <f t="shared" si="35"/>
        <v>0</v>
      </c>
      <c r="L287" s="1">
        <f t="shared" si="36"/>
        <v>0</v>
      </c>
    </row>
    <row r="288" spans="1:12">
      <c r="A288" s="69">
        <f t="shared" si="31"/>
        <v>274</v>
      </c>
      <c r="B288" s="26">
        <f t="shared" si="32"/>
        <v>0</v>
      </c>
      <c r="C288" s="26">
        <f>IF(B288=0,0,IF(AND($C$6&lt;&gt;0,A288&lt;=$C$6),0,IF($G$10="mensualité",($C$4-SUM($G$15:G288))/$C$7+G288,$C$4/$C$7+G288)))</f>
        <v>0</v>
      </c>
      <c r="D288" s="26">
        <f t="shared" si="33"/>
        <v>0</v>
      </c>
      <c r="E288" s="28">
        <f>IF(OR(A288="",B288&lt;1),0,$F$8*($C$4-SUM($G$15:G288))/10000)</f>
        <v>0</v>
      </c>
      <c r="F288" s="28">
        <f t="shared" si="34"/>
        <v>0</v>
      </c>
      <c r="G288" s="36"/>
      <c r="H288" s="26" t="str">
        <f t="shared" si="30"/>
        <v/>
      </c>
      <c r="J288" s="1">
        <f t="shared" si="35"/>
        <v>0</v>
      </c>
      <c r="L288" s="1">
        <f t="shared" si="36"/>
        <v>0</v>
      </c>
    </row>
    <row r="289" spans="1:12">
      <c r="A289" s="69">
        <f t="shared" si="31"/>
        <v>275</v>
      </c>
      <c r="B289" s="26">
        <f t="shared" si="32"/>
        <v>0</v>
      </c>
      <c r="C289" s="26">
        <f>IF(B289=0,0,IF(AND($C$6&lt;&gt;0,A289&lt;=$C$6),0,IF($G$10="mensualité",($C$4-SUM($G$15:G289))/$C$7+G289,$C$4/$C$7+G289)))</f>
        <v>0</v>
      </c>
      <c r="D289" s="26">
        <f t="shared" si="33"/>
        <v>0</v>
      </c>
      <c r="E289" s="28">
        <f>IF(OR(A289="",B289&lt;1),0,$F$8*($C$4-SUM($G$15:G289))/10000)</f>
        <v>0</v>
      </c>
      <c r="F289" s="28">
        <f t="shared" si="34"/>
        <v>0</v>
      </c>
      <c r="G289" s="36"/>
      <c r="H289" s="26" t="str">
        <f t="shared" si="30"/>
        <v/>
      </c>
      <c r="J289" s="1">
        <f t="shared" si="35"/>
        <v>0</v>
      </c>
      <c r="L289" s="1">
        <f t="shared" si="36"/>
        <v>0</v>
      </c>
    </row>
    <row r="290" spans="1:12">
      <c r="A290" s="69">
        <f t="shared" si="31"/>
        <v>276</v>
      </c>
      <c r="B290" s="26">
        <f t="shared" si="32"/>
        <v>0</v>
      </c>
      <c r="C290" s="26">
        <f>IF(B290=0,0,IF(AND($C$6&lt;&gt;0,A290&lt;=$C$6),0,IF($G$10="mensualité",($C$4-SUM($G$15:G290))/$C$7+G290,$C$4/$C$7+G290)))</f>
        <v>0</v>
      </c>
      <c r="D290" s="26">
        <f t="shared" si="33"/>
        <v>0</v>
      </c>
      <c r="E290" s="28">
        <f>IF(OR(A290="",B290&lt;1),0,$F$8*($C$4-SUM($G$15:G290))/10000)</f>
        <v>0</v>
      </c>
      <c r="F290" s="28">
        <f t="shared" si="34"/>
        <v>0</v>
      </c>
      <c r="G290" s="36"/>
      <c r="H290" s="26" t="str">
        <f t="shared" si="30"/>
        <v/>
      </c>
      <c r="J290" s="1">
        <f t="shared" si="35"/>
        <v>0</v>
      </c>
      <c r="L290" s="1">
        <f t="shared" si="36"/>
        <v>0</v>
      </c>
    </row>
    <row r="291" spans="1:12">
      <c r="A291" s="69">
        <f t="shared" si="31"/>
        <v>277</v>
      </c>
      <c r="B291" s="26">
        <f t="shared" si="32"/>
        <v>0</v>
      </c>
      <c r="C291" s="26">
        <f>IF(B291=0,0,IF(AND($C$6&lt;&gt;0,A291&lt;=$C$6),0,IF($G$10="mensualité",($C$4-SUM($G$15:G291))/$C$7+G291,$C$4/$C$7+G291)))</f>
        <v>0</v>
      </c>
      <c r="D291" s="26">
        <f t="shared" si="33"/>
        <v>0</v>
      </c>
      <c r="E291" s="28">
        <f>IF(OR(A291="",B291&lt;1),0,$F$8*($C$4-SUM($G$15:G291))/10000)</f>
        <v>0</v>
      </c>
      <c r="F291" s="28">
        <f t="shared" si="34"/>
        <v>0</v>
      </c>
      <c r="G291" s="36"/>
      <c r="H291" s="26" t="str">
        <f t="shared" si="30"/>
        <v/>
      </c>
      <c r="J291" s="1">
        <f t="shared" si="35"/>
        <v>0</v>
      </c>
      <c r="L291" s="1">
        <f t="shared" si="36"/>
        <v>0</v>
      </c>
    </row>
    <row r="292" spans="1:12">
      <c r="A292" s="69">
        <f t="shared" si="31"/>
        <v>278</v>
      </c>
      <c r="B292" s="26">
        <f t="shared" si="32"/>
        <v>0</v>
      </c>
      <c r="C292" s="26">
        <f>IF(B292=0,0,IF(AND($C$6&lt;&gt;0,A292&lt;=$C$6),0,IF($G$10="mensualité",($C$4-SUM($G$15:G292))/$C$7+G292,$C$4/$C$7+G292)))</f>
        <v>0</v>
      </c>
      <c r="D292" s="26">
        <f t="shared" si="33"/>
        <v>0</v>
      </c>
      <c r="E292" s="28">
        <f>IF(OR(A292="",B292&lt;1),0,$F$8*($C$4-SUM($G$15:G292))/10000)</f>
        <v>0</v>
      </c>
      <c r="F292" s="28">
        <f t="shared" si="34"/>
        <v>0</v>
      </c>
      <c r="G292" s="36"/>
      <c r="H292" s="26" t="str">
        <f t="shared" si="30"/>
        <v/>
      </c>
      <c r="J292" s="1">
        <f t="shared" si="35"/>
        <v>0</v>
      </c>
      <c r="L292" s="1">
        <f t="shared" si="36"/>
        <v>0</v>
      </c>
    </row>
    <row r="293" spans="1:12">
      <c r="A293" s="69">
        <f t="shared" si="31"/>
        <v>279</v>
      </c>
      <c r="B293" s="26">
        <f t="shared" si="32"/>
        <v>0</v>
      </c>
      <c r="C293" s="26">
        <f>IF(B293=0,0,IF(AND($C$6&lt;&gt;0,A293&lt;=$C$6),0,IF($G$10="mensualité",($C$4-SUM($G$15:G293))/$C$7+G293,$C$4/$C$7+G293)))</f>
        <v>0</v>
      </c>
      <c r="D293" s="26">
        <f t="shared" si="33"/>
        <v>0</v>
      </c>
      <c r="E293" s="28">
        <f>IF(OR(A293="",B293&lt;1),0,$F$8*($C$4-SUM($G$15:G293))/10000)</f>
        <v>0</v>
      </c>
      <c r="F293" s="28">
        <f t="shared" si="34"/>
        <v>0</v>
      </c>
      <c r="G293" s="36"/>
      <c r="H293" s="26" t="str">
        <f t="shared" si="30"/>
        <v/>
      </c>
      <c r="J293" s="1">
        <f t="shared" si="35"/>
        <v>0</v>
      </c>
      <c r="L293" s="1">
        <f t="shared" si="36"/>
        <v>0</v>
      </c>
    </row>
    <row r="294" spans="1:12">
      <c r="A294" s="69">
        <f t="shared" si="31"/>
        <v>280</v>
      </c>
      <c r="B294" s="26">
        <f t="shared" si="32"/>
        <v>0</v>
      </c>
      <c r="C294" s="26">
        <f>IF(B294=0,0,IF(AND($C$6&lt;&gt;0,A294&lt;=$C$6),0,IF($G$10="mensualité",($C$4-SUM($G$15:G294))/$C$7+G294,$C$4/$C$7+G294)))</f>
        <v>0</v>
      </c>
      <c r="D294" s="26">
        <f t="shared" si="33"/>
        <v>0</v>
      </c>
      <c r="E294" s="28">
        <f>IF(OR(A294="",B294&lt;1),0,$F$8*($C$4-SUM($G$15:G294))/10000)</f>
        <v>0</v>
      </c>
      <c r="F294" s="28">
        <f t="shared" si="34"/>
        <v>0</v>
      </c>
      <c r="G294" s="36"/>
      <c r="H294" s="26" t="str">
        <f t="shared" si="30"/>
        <v/>
      </c>
      <c r="J294" s="1">
        <f t="shared" si="35"/>
        <v>0</v>
      </c>
      <c r="L294" s="1">
        <f t="shared" si="36"/>
        <v>0</v>
      </c>
    </row>
    <row r="295" spans="1:12">
      <c r="A295" s="69">
        <f t="shared" si="31"/>
        <v>281</v>
      </c>
      <c r="B295" s="26">
        <f t="shared" si="32"/>
        <v>0</v>
      </c>
      <c r="C295" s="26">
        <f>IF(B295=0,0,IF(AND($C$6&lt;&gt;0,A295&lt;=$C$6),0,IF($G$10="mensualité",($C$4-SUM($G$15:G295))/$C$7+G295,$C$4/$C$7+G295)))</f>
        <v>0</v>
      </c>
      <c r="D295" s="26">
        <f t="shared" si="33"/>
        <v>0</v>
      </c>
      <c r="E295" s="28">
        <f>IF(OR(A295="",B295&lt;1),0,$F$8*($C$4-SUM($G$15:G295))/10000)</f>
        <v>0</v>
      </c>
      <c r="F295" s="28">
        <f t="shared" si="34"/>
        <v>0</v>
      </c>
      <c r="G295" s="36"/>
      <c r="H295" s="26" t="str">
        <f t="shared" si="30"/>
        <v/>
      </c>
      <c r="J295" s="1">
        <f t="shared" si="35"/>
        <v>0</v>
      </c>
      <c r="L295" s="1">
        <f t="shared" si="36"/>
        <v>0</v>
      </c>
    </row>
    <row r="296" spans="1:12">
      <c r="A296" s="69">
        <f t="shared" si="31"/>
        <v>282</v>
      </c>
      <c r="B296" s="26">
        <f t="shared" si="32"/>
        <v>0</v>
      </c>
      <c r="C296" s="26">
        <f>IF(B296=0,0,IF(AND($C$6&lt;&gt;0,A296&lt;=$C$6),0,IF($G$10="mensualité",($C$4-SUM($G$15:G296))/$C$7+G296,$C$4/$C$7+G296)))</f>
        <v>0</v>
      </c>
      <c r="D296" s="26">
        <f t="shared" si="33"/>
        <v>0</v>
      </c>
      <c r="E296" s="28">
        <f>IF(OR(A296="",B296&lt;1),0,$F$8*($C$4-SUM($G$15:G296))/10000)</f>
        <v>0</v>
      </c>
      <c r="F296" s="28">
        <f t="shared" si="34"/>
        <v>0</v>
      </c>
      <c r="G296" s="36"/>
      <c r="H296" s="26" t="str">
        <f t="shared" si="30"/>
        <v/>
      </c>
      <c r="J296" s="1">
        <f t="shared" si="35"/>
        <v>0</v>
      </c>
      <c r="L296" s="1">
        <f t="shared" si="36"/>
        <v>0</v>
      </c>
    </row>
    <row r="297" spans="1:12">
      <c r="A297" s="69">
        <f t="shared" si="31"/>
        <v>283</v>
      </c>
      <c r="B297" s="26">
        <f t="shared" si="32"/>
        <v>0</v>
      </c>
      <c r="C297" s="26">
        <f>IF(B297=0,0,IF(AND($C$6&lt;&gt;0,A297&lt;=$C$6),0,IF($G$10="mensualité",($C$4-SUM($G$15:G297))/$C$7+G297,$C$4/$C$7+G297)))</f>
        <v>0</v>
      </c>
      <c r="D297" s="26">
        <f t="shared" si="33"/>
        <v>0</v>
      </c>
      <c r="E297" s="28">
        <f>IF(OR(A297="",B297&lt;1),0,$F$8*($C$4-SUM($G$15:G297))/10000)</f>
        <v>0</v>
      </c>
      <c r="F297" s="28">
        <f t="shared" si="34"/>
        <v>0</v>
      </c>
      <c r="G297" s="36"/>
      <c r="H297" s="26" t="str">
        <f t="shared" si="30"/>
        <v/>
      </c>
      <c r="J297" s="1">
        <f t="shared" si="35"/>
        <v>0</v>
      </c>
      <c r="L297" s="1">
        <f t="shared" si="36"/>
        <v>0</v>
      </c>
    </row>
    <row r="298" spans="1:12">
      <c r="A298" s="69">
        <f t="shared" si="31"/>
        <v>284</v>
      </c>
      <c r="B298" s="26">
        <f t="shared" si="32"/>
        <v>0</v>
      </c>
      <c r="C298" s="26">
        <f>IF(B298=0,0,IF(AND($C$6&lt;&gt;0,A298&lt;=$C$6),0,IF($G$10="mensualité",($C$4-SUM($G$15:G298))/$C$7+G298,$C$4/$C$7+G298)))</f>
        <v>0</v>
      </c>
      <c r="D298" s="26">
        <f t="shared" si="33"/>
        <v>0</v>
      </c>
      <c r="E298" s="28">
        <f>IF(OR(A298="",B298&lt;1),0,$F$8*($C$4-SUM($G$15:G298))/10000)</f>
        <v>0</v>
      </c>
      <c r="F298" s="28">
        <f t="shared" si="34"/>
        <v>0</v>
      </c>
      <c r="G298" s="36"/>
      <c r="H298" s="26" t="str">
        <f t="shared" si="30"/>
        <v/>
      </c>
      <c r="J298" s="1">
        <f t="shared" si="35"/>
        <v>0</v>
      </c>
      <c r="L298" s="1">
        <f t="shared" si="36"/>
        <v>0</v>
      </c>
    </row>
    <row r="299" spans="1:12">
      <c r="A299" s="69">
        <f t="shared" si="31"/>
        <v>285</v>
      </c>
      <c r="B299" s="26">
        <f t="shared" si="32"/>
        <v>0</v>
      </c>
      <c r="C299" s="26">
        <f>IF(B299=0,0,IF(AND($C$6&lt;&gt;0,A299&lt;=$C$6),0,IF($G$10="mensualité",($C$4-SUM($G$15:G299))/$C$7+G299,$C$4/$C$7+G299)))</f>
        <v>0</v>
      </c>
      <c r="D299" s="26">
        <f t="shared" si="33"/>
        <v>0</v>
      </c>
      <c r="E299" s="28">
        <f>IF(OR(A299="",B299&lt;1),0,$F$8*($C$4-SUM($G$15:G299))/10000)</f>
        <v>0</v>
      </c>
      <c r="F299" s="28">
        <f t="shared" si="34"/>
        <v>0</v>
      </c>
      <c r="G299" s="36"/>
      <c r="H299" s="26" t="str">
        <f t="shared" si="30"/>
        <v/>
      </c>
      <c r="J299" s="1">
        <f t="shared" si="35"/>
        <v>0</v>
      </c>
      <c r="L299" s="1">
        <f t="shared" si="36"/>
        <v>0</v>
      </c>
    </row>
    <row r="300" spans="1:12">
      <c r="A300" s="69">
        <f t="shared" si="31"/>
        <v>286</v>
      </c>
      <c r="B300" s="26">
        <f t="shared" si="32"/>
        <v>0</v>
      </c>
      <c r="C300" s="26">
        <f>IF(B300=0,0,IF(AND($C$6&lt;&gt;0,A300&lt;=$C$6),0,IF($G$10="mensualité",($C$4-SUM($G$15:G300))/$C$7+G300,$C$4/$C$7+G300)))</f>
        <v>0</v>
      </c>
      <c r="D300" s="26">
        <f t="shared" si="33"/>
        <v>0</v>
      </c>
      <c r="E300" s="28">
        <f>IF(OR(A300="",B300&lt;1),0,$F$8*($C$4-SUM($G$15:G300))/10000)</f>
        <v>0</v>
      </c>
      <c r="F300" s="28">
        <f t="shared" si="34"/>
        <v>0</v>
      </c>
      <c r="G300" s="36"/>
      <c r="H300" s="26" t="str">
        <f t="shared" si="30"/>
        <v/>
      </c>
      <c r="J300" s="1">
        <f t="shared" si="35"/>
        <v>0</v>
      </c>
      <c r="L300" s="1">
        <f t="shared" si="36"/>
        <v>0</v>
      </c>
    </row>
    <row r="301" spans="1:12">
      <c r="A301" s="69">
        <f t="shared" si="31"/>
        <v>287</v>
      </c>
      <c r="B301" s="26">
        <f t="shared" si="32"/>
        <v>0</v>
      </c>
      <c r="C301" s="26">
        <f>IF(B301=0,0,IF(AND($C$6&lt;&gt;0,A301&lt;=$C$6),0,IF($G$10="mensualité",($C$4-SUM($G$15:G301))/$C$7+G301,$C$4/$C$7+G301)))</f>
        <v>0</v>
      </c>
      <c r="D301" s="26">
        <f t="shared" si="33"/>
        <v>0</v>
      </c>
      <c r="E301" s="28">
        <f>IF(OR(A301="",B301&lt;1),0,$F$8*($C$4-SUM($G$15:G301))/10000)</f>
        <v>0</v>
      </c>
      <c r="F301" s="28">
        <f t="shared" si="34"/>
        <v>0</v>
      </c>
      <c r="G301" s="36"/>
      <c r="H301" s="26" t="str">
        <f t="shared" si="30"/>
        <v/>
      </c>
      <c r="J301" s="1">
        <f t="shared" si="35"/>
        <v>0</v>
      </c>
      <c r="L301" s="1">
        <f t="shared" si="36"/>
        <v>0</v>
      </c>
    </row>
    <row r="302" spans="1:12">
      <c r="A302" s="69">
        <f t="shared" si="31"/>
        <v>288</v>
      </c>
      <c r="B302" s="26">
        <f t="shared" si="32"/>
        <v>0</v>
      </c>
      <c r="C302" s="26">
        <f>IF(B302=0,0,IF(AND($C$6&lt;&gt;0,A302&lt;=$C$6),0,IF($G$10="mensualité",($C$4-SUM($G$15:G302))/$C$7+G302,$C$4/$C$7+G302)))</f>
        <v>0</v>
      </c>
      <c r="D302" s="26">
        <f t="shared" si="33"/>
        <v>0</v>
      </c>
      <c r="E302" s="28">
        <f>IF(OR(A302="",B302&lt;1),0,$F$8*($C$4-SUM($G$15:G302))/10000)</f>
        <v>0</v>
      </c>
      <c r="F302" s="28">
        <f t="shared" si="34"/>
        <v>0</v>
      </c>
      <c r="G302" s="36"/>
      <c r="H302" s="26" t="str">
        <f t="shared" si="30"/>
        <v/>
      </c>
      <c r="J302" s="1">
        <f t="shared" si="35"/>
        <v>0</v>
      </c>
      <c r="L302" s="1">
        <f t="shared" si="36"/>
        <v>0</v>
      </c>
    </row>
    <row r="303" spans="1:12">
      <c r="A303" s="69">
        <f t="shared" si="31"/>
        <v>289</v>
      </c>
      <c r="B303" s="26">
        <f t="shared" si="32"/>
        <v>0</v>
      </c>
      <c r="C303" s="26">
        <f>IF(B303=0,0,IF(AND($C$6&lt;&gt;0,A303&lt;=$C$6),0,IF($G$10="mensualité",($C$4-SUM($G$15:G303))/$C$7+G303,$C$4/$C$7+G303)))</f>
        <v>0</v>
      </c>
      <c r="D303" s="26">
        <f t="shared" si="33"/>
        <v>0</v>
      </c>
      <c r="E303" s="28">
        <f>IF(OR(A303="",B303&lt;1),0,$F$8*($C$4-SUM($G$15:G303))/10000)</f>
        <v>0</v>
      </c>
      <c r="F303" s="28">
        <f t="shared" si="34"/>
        <v>0</v>
      </c>
      <c r="G303" s="36"/>
      <c r="H303" s="26" t="str">
        <f t="shared" si="30"/>
        <v/>
      </c>
      <c r="J303" s="1">
        <f t="shared" si="35"/>
        <v>0</v>
      </c>
      <c r="L303" s="1">
        <f t="shared" si="36"/>
        <v>0</v>
      </c>
    </row>
    <row r="304" spans="1:12">
      <c r="A304" s="69">
        <f t="shared" si="31"/>
        <v>290</v>
      </c>
      <c r="B304" s="26">
        <f t="shared" si="32"/>
        <v>0</v>
      </c>
      <c r="C304" s="26">
        <f>IF(B304=0,0,IF(AND($C$6&lt;&gt;0,A304&lt;=$C$6),0,IF($G$10="mensualité",($C$4-SUM($G$15:G304))/$C$7+G304,$C$4/$C$7+G304)))</f>
        <v>0</v>
      </c>
      <c r="D304" s="26">
        <f t="shared" si="33"/>
        <v>0</v>
      </c>
      <c r="E304" s="28">
        <f>IF(OR(A304="",B304&lt;1),0,$F$8*($C$4-SUM($G$15:G304))/10000)</f>
        <v>0</v>
      </c>
      <c r="F304" s="28">
        <f t="shared" si="34"/>
        <v>0</v>
      </c>
      <c r="G304" s="36"/>
      <c r="H304" s="26" t="str">
        <f t="shared" si="30"/>
        <v/>
      </c>
      <c r="J304" s="1">
        <f t="shared" si="35"/>
        <v>0</v>
      </c>
      <c r="L304" s="1">
        <f t="shared" si="36"/>
        <v>0</v>
      </c>
    </row>
    <row r="305" spans="1:12">
      <c r="A305" s="69">
        <f t="shared" si="31"/>
        <v>291</v>
      </c>
      <c r="B305" s="26">
        <f t="shared" si="32"/>
        <v>0</v>
      </c>
      <c r="C305" s="26">
        <f>IF(B305=0,0,IF(AND($C$6&lt;&gt;0,A305&lt;=$C$6),0,IF($G$10="mensualité",($C$4-SUM($G$15:G305))/$C$7+G305,$C$4/$C$7+G305)))</f>
        <v>0</v>
      </c>
      <c r="D305" s="26">
        <f t="shared" si="33"/>
        <v>0</v>
      </c>
      <c r="E305" s="28">
        <f>IF(OR(A305="",B305&lt;1),0,$F$8*($C$4-SUM($G$15:G305))/10000)</f>
        <v>0</v>
      </c>
      <c r="F305" s="28">
        <f t="shared" si="34"/>
        <v>0</v>
      </c>
      <c r="G305" s="36"/>
      <c r="H305" s="26" t="str">
        <f t="shared" si="30"/>
        <v/>
      </c>
      <c r="J305" s="1">
        <f t="shared" si="35"/>
        <v>0</v>
      </c>
      <c r="L305" s="1">
        <f t="shared" si="36"/>
        <v>0</v>
      </c>
    </row>
    <row r="306" spans="1:12">
      <c r="A306" s="69">
        <f t="shared" si="31"/>
        <v>292</v>
      </c>
      <c r="B306" s="26">
        <f t="shared" si="32"/>
        <v>0</v>
      </c>
      <c r="C306" s="26">
        <f>IF(B306=0,0,IF(AND($C$6&lt;&gt;0,A306&lt;=$C$6),0,IF($G$10="mensualité",($C$4-SUM($G$15:G306))/$C$7+G306,$C$4/$C$7+G306)))</f>
        <v>0</v>
      </c>
      <c r="D306" s="26">
        <f t="shared" si="33"/>
        <v>0</v>
      </c>
      <c r="E306" s="28">
        <f>IF(OR(A306="",B306&lt;1),0,$F$8*($C$4-SUM($G$15:G306))/10000)</f>
        <v>0</v>
      </c>
      <c r="F306" s="28">
        <f t="shared" si="34"/>
        <v>0</v>
      </c>
      <c r="G306" s="36"/>
      <c r="H306" s="26" t="str">
        <f t="shared" si="30"/>
        <v/>
      </c>
      <c r="J306" s="1">
        <f t="shared" si="35"/>
        <v>0</v>
      </c>
      <c r="L306" s="1">
        <f t="shared" si="36"/>
        <v>0</v>
      </c>
    </row>
    <row r="307" spans="1:12">
      <c r="A307" s="69">
        <f t="shared" si="31"/>
        <v>293</v>
      </c>
      <c r="B307" s="26">
        <f t="shared" si="32"/>
        <v>0</v>
      </c>
      <c r="C307" s="26">
        <f>IF(B307=0,0,IF(AND($C$6&lt;&gt;0,A307&lt;=$C$6),0,IF($G$10="mensualité",($C$4-SUM($G$15:G307))/$C$7+G307,$C$4/$C$7+G307)))</f>
        <v>0</v>
      </c>
      <c r="D307" s="26">
        <f t="shared" si="33"/>
        <v>0</v>
      </c>
      <c r="E307" s="28">
        <f>IF(OR(A307="",B307&lt;1),0,$F$8*($C$4-SUM($G$15:G307))/10000)</f>
        <v>0</v>
      </c>
      <c r="F307" s="28">
        <f t="shared" si="34"/>
        <v>0</v>
      </c>
      <c r="G307" s="36"/>
      <c r="H307" s="26" t="str">
        <f t="shared" si="30"/>
        <v/>
      </c>
      <c r="J307" s="1">
        <f t="shared" si="35"/>
        <v>0</v>
      </c>
      <c r="L307" s="1">
        <f t="shared" si="36"/>
        <v>0</v>
      </c>
    </row>
    <row r="308" spans="1:12">
      <c r="A308" s="69">
        <f t="shared" si="31"/>
        <v>294</v>
      </c>
      <c r="B308" s="26">
        <f t="shared" si="32"/>
        <v>0</v>
      </c>
      <c r="C308" s="26">
        <f>IF(B308=0,0,IF(AND($C$6&lt;&gt;0,A308&lt;=$C$6),0,IF($G$10="mensualité",($C$4-SUM($G$15:G308))/$C$7+G308,$C$4/$C$7+G308)))</f>
        <v>0</v>
      </c>
      <c r="D308" s="26">
        <f t="shared" si="33"/>
        <v>0</v>
      </c>
      <c r="E308" s="28">
        <f>IF(OR(A308="",B308&lt;1),0,$F$8*($C$4-SUM($G$15:G308))/10000)</f>
        <v>0</v>
      </c>
      <c r="F308" s="28">
        <f t="shared" si="34"/>
        <v>0</v>
      </c>
      <c r="G308" s="36"/>
      <c r="H308" s="26" t="str">
        <f t="shared" si="30"/>
        <v/>
      </c>
      <c r="J308" s="1">
        <f t="shared" si="35"/>
        <v>0</v>
      </c>
      <c r="L308" s="1">
        <f t="shared" si="36"/>
        <v>0</v>
      </c>
    </row>
    <row r="309" spans="1:12">
      <c r="A309" s="69">
        <f t="shared" si="31"/>
        <v>295</v>
      </c>
      <c r="B309" s="26">
        <f t="shared" si="32"/>
        <v>0</v>
      </c>
      <c r="C309" s="26">
        <f>IF(B309=0,0,IF(AND($C$6&lt;&gt;0,A309&lt;=$C$6),0,IF($G$10="mensualité",($C$4-SUM($G$15:G309))/$C$7+G309,$C$4/$C$7+G309)))</f>
        <v>0</v>
      </c>
      <c r="D309" s="26">
        <f t="shared" si="33"/>
        <v>0</v>
      </c>
      <c r="E309" s="28">
        <f>IF(OR(A309="",B309&lt;1),0,$F$8*($C$4-SUM($G$15:G309))/10000)</f>
        <v>0</v>
      </c>
      <c r="F309" s="28">
        <f t="shared" si="34"/>
        <v>0</v>
      </c>
      <c r="G309" s="36"/>
      <c r="H309" s="26" t="str">
        <f t="shared" si="30"/>
        <v/>
      </c>
      <c r="J309" s="1">
        <f t="shared" si="35"/>
        <v>0</v>
      </c>
      <c r="L309" s="1">
        <f t="shared" si="36"/>
        <v>0</v>
      </c>
    </row>
    <row r="310" spans="1:12">
      <c r="A310" s="69">
        <f t="shared" si="31"/>
        <v>296</v>
      </c>
      <c r="B310" s="26">
        <f t="shared" si="32"/>
        <v>0</v>
      </c>
      <c r="C310" s="26">
        <f>IF(B310=0,0,IF(AND($C$6&lt;&gt;0,A310&lt;=$C$6),0,IF($G$10="mensualité",($C$4-SUM($G$15:G310))/$C$7+G310,$C$4/$C$7+G310)))</f>
        <v>0</v>
      </c>
      <c r="D310" s="26">
        <f t="shared" si="33"/>
        <v>0</v>
      </c>
      <c r="E310" s="28">
        <f>IF(OR(A310="",B310&lt;1),0,$F$8*($C$4-SUM($G$15:G310))/10000)</f>
        <v>0</v>
      </c>
      <c r="F310" s="28">
        <f t="shared" si="34"/>
        <v>0</v>
      </c>
      <c r="G310" s="36"/>
      <c r="H310" s="26" t="str">
        <f t="shared" si="30"/>
        <v/>
      </c>
      <c r="J310" s="1">
        <f t="shared" si="35"/>
        <v>0</v>
      </c>
      <c r="L310" s="1">
        <f t="shared" si="36"/>
        <v>0</v>
      </c>
    </row>
    <row r="311" spans="1:12">
      <c r="A311" s="69">
        <f t="shared" si="31"/>
        <v>297</v>
      </c>
      <c r="B311" s="26">
        <f t="shared" si="32"/>
        <v>0</v>
      </c>
      <c r="C311" s="26">
        <f>IF(B311=0,0,IF(AND($C$6&lt;&gt;0,A311&lt;=$C$6),0,IF($G$10="mensualité",($C$4-SUM($G$15:G311))/$C$7+G311,$C$4/$C$7+G311)))</f>
        <v>0</v>
      </c>
      <c r="D311" s="26">
        <f t="shared" si="33"/>
        <v>0</v>
      </c>
      <c r="E311" s="28">
        <f>IF(OR(A311="",B311&lt;1),0,$F$8*($C$4-SUM($G$15:G311))/10000)</f>
        <v>0</v>
      </c>
      <c r="F311" s="28">
        <f t="shared" si="34"/>
        <v>0</v>
      </c>
      <c r="G311" s="36"/>
      <c r="H311" s="26" t="str">
        <f t="shared" si="30"/>
        <v/>
      </c>
      <c r="J311" s="1">
        <f t="shared" si="35"/>
        <v>0</v>
      </c>
      <c r="L311" s="1">
        <f t="shared" si="36"/>
        <v>0</v>
      </c>
    </row>
    <row r="312" spans="1:12">
      <c r="A312" s="69">
        <f t="shared" si="31"/>
        <v>298</v>
      </c>
      <c r="B312" s="26">
        <f t="shared" si="32"/>
        <v>0</v>
      </c>
      <c r="C312" s="26">
        <f>IF(B312=0,0,IF(AND($C$6&lt;&gt;0,A312&lt;=$C$6),0,IF($G$10="mensualité",($C$4-SUM($G$15:G312))/$C$7+G312,$C$4/$C$7+G312)))</f>
        <v>0</v>
      </c>
      <c r="D312" s="26">
        <f t="shared" si="33"/>
        <v>0</v>
      </c>
      <c r="E312" s="28">
        <f>IF(OR(A312="",B312&lt;1),0,$F$8*($C$4-SUM($G$15:G312))/10000)</f>
        <v>0</v>
      </c>
      <c r="F312" s="28">
        <f t="shared" si="34"/>
        <v>0</v>
      </c>
      <c r="G312" s="36"/>
      <c r="H312" s="26" t="str">
        <f t="shared" si="30"/>
        <v/>
      </c>
      <c r="J312" s="1">
        <f t="shared" si="35"/>
        <v>0</v>
      </c>
      <c r="L312" s="1">
        <f t="shared" si="36"/>
        <v>0</v>
      </c>
    </row>
    <row r="313" spans="1:12">
      <c r="A313" s="69">
        <f t="shared" si="31"/>
        <v>299</v>
      </c>
      <c r="B313" s="26">
        <f t="shared" si="32"/>
        <v>0</v>
      </c>
      <c r="C313" s="26">
        <f>IF(B313=0,0,IF(AND($C$6&lt;&gt;0,A313&lt;=$C$6),0,IF($G$10="mensualité",($C$4-SUM($G$15:G313))/$C$7+G313,$C$4/$C$7+G313)))</f>
        <v>0</v>
      </c>
      <c r="D313" s="26">
        <f t="shared" si="33"/>
        <v>0</v>
      </c>
      <c r="E313" s="28">
        <f>IF(OR(A313="",B313&lt;1),0,$F$8*($C$4-SUM($G$15:G313))/10000)</f>
        <v>0</v>
      </c>
      <c r="F313" s="28">
        <f t="shared" si="34"/>
        <v>0</v>
      </c>
      <c r="G313" s="36"/>
      <c r="H313" s="26" t="str">
        <f t="shared" si="30"/>
        <v/>
      </c>
      <c r="J313" s="1">
        <f t="shared" si="35"/>
        <v>0</v>
      </c>
      <c r="L313" s="1">
        <f t="shared" si="36"/>
        <v>0</v>
      </c>
    </row>
    <row r="314" spans="1:12">
      <c r="A314" s="69">
        <f t="shared" si="31"/>
        <v>300</v>
      </c>
      <c r="B314" s="26">
        <f t="shared" si="32"/>
        <v>0</v>
      </c>
      <c r="C314" s="26">
        <f>IF(B314=0,0,IF(AND($C$6&lt;&gt;0,A314&lt;=$C$6),0,IF($G$10="mensualité",($C$4-SUM($G$15:G314))/$C$7+G314,$C$4/$C$7+G314)))</f>
        <v>0</v>
      </c>
      <c r="D314" s="26">
        <f t="shared" si="33"/>
        <v>0</v>
      </c>
      <c r="E314" s="28">
        <f>IF(OR(A314="",B314&lt;1),0,$F$8*($C$4-SUM($G$15:G314))/10000)</f>
        <v>0</v>
      </c>
      <c r="F314" s="28">
        <f t="shared" si="34"/>
        <v>0</v>
      </c>
      <c r="G314" s="36"/>
      <c r="H314" s="26" t="str">
        <f t="shared" si="30"/>
        <v/>
      </c>
      <c r="J314" s="1">
        <f t="shared" si="35"/>
        <v>0</v>
      </c>
      <c r="L314" s="1">
        <f t="shared" si="36"/>
        <v>0</v>
      </c>
    </row>
    <row r="315" spans="1:12">
      <c r="A315" s="69">
        <f t="shared" si="31"/>
        <v>301</v>
      </c>
      <c r="B315" s="26">
        <f t="shared" si="32"/>
        <v>0</v>
      </c>
      <c r="C315" s="26">
        <f>IF(B315=0,0,IF(AND($C$6&lt;&gt;0,A315&lt;=$C$6),0,IF($G$10="mensualité",($C$4-SUM($G$15:G315))/$C$7+G315,$C$4/$C$7+G315)))</f>
        <v>0</v>
      </c>
      <c r="D315" s="26">
        <f t="shared" si="33"/>
        <v>0</v>
      </c>
      <c r="E315" s="28">
        <f>IF(OR(A315="",B315&lt;1),0,$F$8*($C$4-SUM($G$15:G315))/10000)</f>
        <v>0</v>
      </c>
      <c r="F315" s="28">
        <f t="shared" si="34"/>
        <v>0</v>
      </c>
      <c r="G315" s="36"/>
      <c r="H315" s="26" t="str">
        <f t="shared" si="30"/>
        <v/>
      </c>
      <c r="J315" s="1">
        <f t="shared" si="35"/>
        <v>0</v>
      </c>
      <c r="L315" s="1">
        <f t="shared" si="36"/>
        <v>0</v>
      </c>
    </row>
    <row r="316" spans="1:12">
      <c r="A316" s="69">
        <f t="shared" si="31"/>
        <v>302</v>
      </c>
      <c r="B316" s="26">
        <f t="shared" si="32"/>
        <v>0</v>
      </c>
      <c r="C316" s="26">
        <f>IF(B316=0,0,IF(AND($C$6&lt;&gt;0,A316&lt;=$C$6),0,IF($G$10="mensualité",($C$4-SUM($G$15:G316))/$C$7+G316,$C$4/$C$7+G316)))</f>
        <v>0</v>
      </c>
      <c r="D316" s="26">
        <f t="shared" si="33"/>
        <v>0</v>
      </c>
      <c r="E316" s="28">
        <f>IF(OR(A316="",B316&lt;1),0,$F$8*($C$4-SUM($G$15:G316))/10000)</f>
        <v>0</v>
      </c>
      <c r="F316" s="28">
        <f t="shared" si="34"/>
        <v>0</v>
      </c>
      <c r="G316" s="36"/>
      <c r="H316" s="26" t="str">
        <f t="shared" si="30"/>
        <v/>
      </c>
      <c r="J316" s="1">
        <f t="shared" si="35"/>
        <v>0</v>
      </c>
      <c r="L316" s="1">
        <f t="shared" si="36"/>
        <v>0</v>
      </c>
    </row>
    <row r="317" spans="1:12">
      <c r="A317" s="69">
        <f t="shared" si="31"/>
        <v>303</v>
      </c>
      <c r="B317" s="26">
        <f t="shared" si="32"/>
        <v>0</v>
      </c>
      <c r="C317" s="26">
        <f>IF(B317=0,0,IF(AND($C$6&lt;&gt;0,A317&lt;=$C$6),0,IF($G$10="mensualité",($C$4-SUM($G$15:G317))/$C$7+G317,$C$4/$C$7+G317)))</f>
        <v>0</v>
      </c>
      <c r="D317" s="26">
        <f t="shared" si="33"/>
        <v>0</v>
      </c>
      <c r="E317" s="28">
        <f>IF(OR(A317="",B317&lt;1),0,$F$8*($C$4-SUM($G$15:G317))/10000)</f>
        <v>0</v>
      </c>
      <c r="F317" s="28">
        <f t="shared" si="34"/>
        <v>0</v>
      </c>
      <c r="G317" s="36"/>
      <c r="H317" s="26" t="str">
        <f t="shared" si="30"/>
        <v/>
      </c>
      <c r="J317" s="1">
        <f t="shared" si="35"/>
        <v>0</v>
      </c>
      <c r="L317" s="1">
        <f t="shared" si="36"/>
        <v>0</v>
      </c>
    </row>
    <row r="318" spans="1:12">
      <c r="A318" s="69">
        <f t="shared" si="31"/>
        <v>304</v>
      </c>
      <c r="B318" s="26">
        <f t="shared" si="32"/>
        <v>0</v>
      </c>
      <c r="C318" s="26">
        <f>IF(B318=0,0,IF(AND($C$6&lt;&gt;0,A318&lt;=$C$6),0,IF($G$10="mensualité",($C$4-SUM($G$15:G318))/$C$7+G318,$C$4/$C$7+G318)))</f>
        <v>0</v>
      </c>
      <c r="D318" s="26">
        <f t="shared" si="33"/>
        <v>0</v>
      </c>
      <c r="E318" s="28">
        <f>IF(OR(A318="",B318&lt;1),0,$F$8*($C$4-SUM($G$15:G318))/10000)</f>
        <v>0</v>
      </c>
      <c r="F318" s="28">
        <f t="shared" si="34"/>
        <v>0</v>
      </c>
      <c r="G318" s="36"/>
      <c r="H318" s="26" t="str">
        <f t="shared" si="30"/>
        <v/>
      </c>
      <c r="J318" s="1">
        <f t="shared" si="35"/>
        <v>0</v>
      </c>
      <c r="L318" s="1">
        <f t="shared" si="36"/>
        <v>0</v>
      </c>
    </row>
    <row r="319" spans="1:12">
      <c r="A319" s="69">
        <f t="shared" si="31"/>
        <v>305</v>
      </c>
      <c r="B319" s="26">
        <f t="shared" si="32"/>
        <v>0</v>
      </c>
      <c r="C319" s="26">
        <f>IF(B319=0,0,IF(AND($C$6&lt;&gt;0,A319&lt;=$C$6),0,IF($G$10="mensualité",($C$4-SUM($G$15:G319))/$C$7+G319,$C$4/$C$7+G319)))</f>
        <v>0</v>
      </c>
      <c r="D319" s="26">
        <f t="shared" si="33"/>
        <v>0</v>
      </c>
      <c r="E319" s="28">
        <f>IF(OR(A319="",B319&lt;1),0,$F$8*($C$4-SUM($G$15:G319))/10000)</f>
        <v>0</v>
      </c>
      <c r="F319" s="28">
        <f t="shared" si="34"/>
        <v>0</v>
      </c>
      <c r="G319" s="36"/>
      <c r="H319" s="26" t="str">
        <f t="shared" si="30"/>
        <v/>
      </c>
      <c r="J319" s="1">
        <f t="shared" si="35"/>
        <v>0</v>
      </c>
      <c r="L319" s="1">
        <f t="shared" si="36"/>
        <v>0</v>
      </c>
    </row>
    <row r="320" spans="1:12">
      <c r="A320" s="69">
        <f t="shared" si="31"/>
        <v>306</v>
      </c>
      <c r="B320" s="26">
        <f t="shared" si="32"/>
        <v>0</v>
      </c>
      <c r="C320" s="26">
        <f>IF(B320=0,0,IF(AND($C$6&lt;&gt;0,A320&lt;=$C$6),0,IF($G$10="mensualité",($C$4-SUM($G$15:G320))/$C$7+G320,$C$4/$C$7+G320)))</f>
        <v>0</v>
      </c>
      <c r="D320" s="26">
        <f t="shared" si="33"/>
        <v>0</v>
      </c>
      <c r="E320" s="28">
        <f>IF(OR(A320="",B320&lt;1),0,$F$8*($C$4-SUM($G$15:G320))/10000)</f>
        <v>0</v>
      </c>
      <c r="F320" s="28">
        <f t="shared" si="34"/>
        <v>0</v>
      </c>
      <c r="G320" s="36"/>
      <c r="H320" s="26" t="str">
        <f t="shared" si="30"/>
        <v/>
      </c>
      <c r="J320" s="1">
        <f t="shared" si="35"/>
        <v>0</v>
      </c>
      <c r="L320" s="1">
        <f t="shared" si="36"/>
        <v>0</v>
      </c>
    </row>
    <row r="321" spans="1:12">
      <c r="A321" s="69">
        <f t="shared" si="31"/>
        <v>307</v>
      </c>
      <c r="B321" s="26">
        <f t="shared" si="32"/>
        <v>0</v>
      </c>
      <c r="C321" s="26">
        <f>IF(B321=0,0,IF(AND($C$6&lt;&gt;0,A321&lt;=$C$6),0,IF($G$10="mensualité",($C$4-SUM($G$15:G321))/$C$7+G321,$C$4/$C$7+G321)))</f>
        <v>0</v>
      </c>
      <c r="D321" s="26">
        <f t="shared" si="33"/>
        <v>0</v>
      </c>
      <c r="E321" s="28">
        <f>IF(OR(A321="",B321&lt;1),0,$F$8*($C$4-SUM($G$15:G321))/10000)</f>
        <v>0</v>
      </c>
      <c r="F321" s="28">
        <f t="shared" si="34"/>
        <v>0</v>
      </c>
      <c r="G321" s="36"/>
      <c r="H321" s="26" t="str">
        <f t="shared" si="30"/>
        <v/>
      </c>
      <c r="J321" s="1">
        <f t="shared" si="35"/>
        <v>0</v>
      </c>
      <c r="L321" s="1">
        <f t="shared" si="36"/>
        <v>0</v>
      </c>
    </row>
    <row r="322" spans="1:12">
      <c r="A322" s="69">
        <f t="shared" si="31"/>
        <v>308</v>
      </c>
      <c r="B322" s="26">
        <f t="shared" si="32"/>
        <v>0</v>
      </c>
      <c r="C322" s="26">
        <f>IF(B322=0,0,IF(AND($C$6&lt;&gt;0,A322&lt;=$C$6),0,IF($G$10="mensualité",($C$4-SUM($G$15:G322))/$C$7+G322,$C$4/$C$7+G322)))</f>
        <v>0</v>
      </c>
      <c r="D322" s="26">
        <f t="shared" si="33"/>
        <v>0</v>
      </c>
      <c r="E322" s="28">
        <f>IF(OR(A322="",B322&lt;1),0,$F$8*($C$4-SUM($G$15:G322))/10000)</f>
        <v>0</v>
      </c>
      <c r="F322" s="28">
        <f t="shared" si="34"/>
        <v>0</v>
      </c>
      <c r="G322" s="36"/>
      <c r="H322" s="26" t="str">
        <f t="shared" si="30"/>
        <v/>
      </c>
      <c r="J322" s="1">
        <f t="shared" si="35"/>
        <v>0</v>
      </c>
      <c r="L322" s="1">
        <f t="shared" si="36"/>
        <v>0</v>
      </c>
    </row>
    <row r="323" spans="1:12">
      <c r="A323" s="69">
        <f t="shared" si="31"/>
        <v>309</v>
      </c>
      <c r="B323" s="26">
        <f t="shared" si="32"/>
        <v>0</v>
      </c>
      <c r="C323" s="26">
        <f>IF(B323=0,0,IF(AND($C$6&lt;&gt;0,A323&lt;=$C$6),0,IF($G$10="mensualité",($C$4-SUM($G$15:G323))/$C$7+G323,$C$4/$C$7+G323)))</f>
        <v>0</v>
      </c>
      <c r="D323" s="26">
        <f t="shared" si="33"/>
        <v>0</v>
      </c>
      <c r="E323" s="28">
        <f>IF(OR(A323="",B323&lt;1),0,$F$8*($C$4-SUM($G$15:G323))/10000)</f>
        <v>0</v>
      </c>
      <c r="F323" s="28">
        <f t="shared" si="34"/>
        <v>0</v>
      </c>
      <c r="G323" s="36"/>
      <c r="H323" s="26" t="str">
        <f t="shared" si="30"/>
        <v/>
      </c>
      <c r="J323" s="1">
        <f t="shared" si="35"/>
        <v>0</v>
      </c>
      <c r="L323" s="1">
        <f t="shared" si="36"/>
        <v>0</v>
      </c>
    </row>
    <row r="324" spans="1:12">
      <c r="A324" s="69">
        <f t="shared" si="31"/>
        <v>310</v>
      </c>
      <c r="B324" s="26">
        <f t="shared" si="32"/>
        <v>0</v>
      </c>
      <c r="C324" s="26">
        <f>IF(B324=0,0,IF(AND($C$6&lt;&gt;0,A324&lt;=$C$6),0,IF($G$10="mensualité",($C$4-SUM($G$15:G324))/$C$7+G324,$C$4/$C$7+G324)))</f>
        <v>0</v>
      </c>
      <c r="D324" s="26">
        <f t="shared" si="33"/>
        <v>0</v>
      </c>
      <c r="E324" s="28">
        <f>IF(OR(A324="",B324&lt;1),0,$F$8*($C$4-SUM($G$15:G324))/10000)</f>
        <v>0</v>
      </c>
      <c r="F324" s="28">
        <f t="shared" si="34"/>
        <v>0</v>
      </c>
      <c r="G324" s="36"/>
      <c r="H324" s="26" t="str">
        <f t="shared" si="30"/>
        <v/>
      </c>
      <c r="J324" s="1">
        <f t="shared" si="35"/>
        <v>0</v>
      </c>
      <c r="L324" s="1">
        <f t="shared" si="36"/>
        <v>0</v>
      </c>
    </row>
    <row r="325" spans="1:12">
      <c r="A325" s="69">
        <f t="shared" si="31"/>
        <v>311</v>
      </c>
      <c r="B325" s="26">
        <f t="shared" si="32"/>
        <v>0</v>
      </c>
      <c r="C325" s="26">
        <f>IF(B325=0,0,IF(AND($C$6&lt;&gt;0,A325&lt;=$C$6),0,IF($G$10="mensualité",($C$4-SUM($G$15:G325))/$C$7+G325,$C$4/$C$7+G325)))</f>
        <v>0</v>
      </c>
      <c r="D325" s="26">
        <f t="shared" si="33"/>
        <v>0</v>
      </c>
      <c r="E325" s="28">
        <f>IF(OR(A325="",B325&lt;1),0,$F$8*($C$4-SUM($G$15:G325))/10000)</f>
        <v>0</v>
      </c>
      <c r="F325" s="28">
        <f t="shared" si="34"/>
        <v>0</v>
      </c>
      <c r="G325" s="36"/>
      <c r="H325" s="26" t="str">
        <f t="shared" si="30"/>
        <v/>
      </c>
      <c r="J325" s="1">
        <f t="shared" si="35"/>
        <v>0</v>
      </c>
      <c r="L325" s="1">
        <f t="shared" si="36"/>
        <v>0</v>
      </c>
    </row>
    <row r="326" spans="1:12">
      <c r="A326" s="69">
        <f t="shared" si="31"/>
        <v>312</v>
      </c>
      <c r="B326" s="26">
        <f t="shared" si="32"/>
        <v>0</v>
      </c>
      <c r="C326" s="26">
        <f>IF(B326=0,0,IF(AND($C$6&lt;&gt;0,A326&lt;=$C$6),0,IF($G$10="mensualité",($C$4-SUM($G$15:G326))/$C$7+G326,$C$4/$C$7+G326)))</f>
        <v>0</v>
      </c>
      <c r="D326" s="26">
        <f t="shared" si="33"/>
        <v>0</v>
      </c>
      <c r="E326" s="28">
        <f>IF(OR(A326="",B326&lt;1),0,$F$8*($C$4-SUM($G$15:G326))/10000)</f>
        <v>0</v>
      </c>
      <c r="F326" s="28">
        <f t="shared" si="34"/>
        <v>0</v>
      </c>
      <c r="G326" s="36"/>
      <c r="H326" s="26" t="str">
        <f t="shared" si="30"/>
        <v/>
      </c>
      <c r="J326" s="1">
        <f t="shared" si="35"/>
        <v>0</v>
      </c>
      <c r="L326" s="1">
        <f t="shared" si="36"/>
        <v>0</v>
      </c>
    </row>
    <row r="327" spans="1:12">
      <c r="A327" s="69">
        <f t="shared" si="31"/>
        <v>313</v>
      </c>
      <c r="B327" s="26">
        <f t="shared" si="32"/>
        <v>0</v>
      </c>
      <c r="C327" s="26">
        <f>IF(B327=0,0,IF(AND($C$6&lt;&gt;0,A327&lt;=$C$6),0,IF($G$10="mensualité",($C$4-SUM($G$15:G327))/$C$7+G327,$C$4/$C$7+G327)))</f>
        <v>0</v>
      </c>
      <c r="D327" s="26">
        <f t="shared" si="33"/>
        <v>0</v>
      </c>
      <c r="E327" s="28">
        <f>IF(OR(A327="",B327&lt;1),0,$F$8*($C$4-SUM($G$15:G327))/10000)</f>
        <v>0</v>
      </c>
      <c r="F327" s="28">
        <f t="shared" si="34"/>
        <v>0</v>
      </c>
      <c r="G327" s="36"/>
      <c r="H327" s="26" t="str">
        <f t="shared" si="30"/>
        <v/>
      </c>
      <c r="J327" s="1">
        <f t="shared" si="35"/>
        <v>0</v>
      </c>
      <c r="L327" s="1">
        <f t="shared" si="36"/>
        <v>0</v>
      </c>
    </row>
    <row r="328" spans="1:12">
      <c r="A328" s="69">
        <f t="shared" si="31"/>
        <v>314</v>
      </c>
      <c r="B328" s="26">
        <f t="shared" si="32"/>
        <v>0</v>
      </c>
      <c r="C328" s="26">
        <f>IF(B328=0,0,IF(AND($C$6&lt;&gt;0,A328&lt;=$C$6),0,IF($G$10="mensualité",($C$4-SUM($G$15:G328))/$C$7+G328,$C$4/$C$7+G328)))</f>
        <v>0</v>
      </c>
      <c r="D328" s="26">
        <f t="shared" si="33"/>
        <v>0</v>
      </c>
      <c r="E328" s="28">
        <f>IF(OR(A328="",B328&lt;1),0,$F$8*($C$4-SUM($G$15:G328))/10000)</f>
        <v>0</v>
      </c>
      <c r="F328" s="28">
        <f t="shared" si="34"/>
        <v>0</v>
      </c>
      <c r="G328" s="36"/>
      <c r="H328" s="26" t="str">
        <f t="shared" si="30"/>
        <v/>
      </c>
      <c r="J328" s="1">
        <f t="shared" si="35"/>
        <v>0</v>
      </c>
      <c r="L328" s="1">
        <f t="shared" si="36"/>
        <v>0</v>
      </c>
    </row>
    <row r="329" spans="1:12">
      <c r="A329" s="69">
        <f t="shared" si="31"/>
        <v>315</v>
      </c>
      <c r="B329" s="26">
        <f t="shared" si="32"/>
        <v>0</v>
      </c>
      <c r="C329" s="26">
        <f>IF(B329=0,0,IF(AND($C$6&lt;&gt;0,A329&lt;=$C$6),0,IF($G$10="mensualité",($C$4-SUM($G$15:G329))/$C$7+G329,$C$4/$C$7+G329)))</f>
        <v>0</v>
      </c>
      <c r="D329" s="26">
        <f t="shared" si="33"/>
        <v>0</v>
      </c>
      <c r="E329" s="28">
        <f>IF(OR(A329="",B329&lt;1),0,$F$8*($C$4-SUM($G$15:G329))/10000)</f>
        <v>0</v>
      </c>
      <c r="F329" s="28">
        <f t="shared" si="34"/>
        <v>0</v>
      </c>
      <c r="G329" s="36"/>
      <c r="H329" s="26" t="str">
        <f t="shared" si="30"/>
        <v/>
      </c>
      <c r="J329" s="1">
        <f t="shared" si="35"/>
        <v>0</v>
      </c>
      <c r="L329" s="1">
        <f t="shared" si="36"/>
        <v>0</v>
      </c>
    </row>
    <row r="330" spans="1:12">
      <c r="A330" s="69">
        <f t="shared" si="31"/>
        <v>316</v>
      </c>
      <c r="B330" s="26">
        <f t="shared" si="32"/>
        <v>0</v>
      </c>
      <c r="C330" s="26">
        <f>IF(B330=0,0,IF(AND($C$6&lt;&gt;0,A330&lt;=$C$6),0,IF($G$10="mensualité",($C$4-SUM($G$15:G330))/$C$7+G330,$C$4/$C$7+G330)))</f>
        <v>0</v>
      </c>
      <c r="D330" s="26">
        <f t="shared" si="33"/>
        <v>0</v>
      </c>
      <c r="E330" s="28">
        <f>IF(OR(A330="",B330&lt;1),0,$F$8*($C$4-SUM($G$15:G330))/10000)</f>
        <v>0</v>
      </c>
      <c r="F330" s="28">
        <f t="shared" si="34"/>
        <v>0</v>
      </c>
      <c r="G330" s="36"/>
      <c r="H330" s="26" t="str">
        <f t="shared" si="30"/>
        <v/>
      </c>
      <c r="J330" s="1">
        <f t="shared" si="35"/>
        <v>0</v>
      </c>
      <c r="L330" s="1">
        <f t="shared" si="36"/>
        <v>0</v>
      </c>
    </row>
    <row r="331" spans="1:12">
      <c r="A331" s="69">
        <f t="shared" si="31"/>
        <v>317</v>
      </c>
      <c r="B331" s="26">
        <f t="shared" si="32"/>
        <v>0</v>
      </c>
      <c r="C331" s="26">
        <f>IF(B331=0,0,IF(AND($C$6&lt;&gt;0,A331&lt;=$C$6),0,IF($G$10="mensualité",($C$4-SUM($G$15:G331))/$C$7+G331,$C$4/$C$7+G331)))</f>
        <v>0</v>
      </c>
      <c r="D331" s="26">
        <f t="shared" si="33"/>
        <v>0</v>
      </c>
      <c r="E331" s="28">
        <f>IF(OR(A331="",B331&lt;1),0,$F$8*($C$4-SUM($G$15:G331))/10000)</f>
        <v>0</v>
      </c>
      <c r="F331" s="28">
        <f t="shared" si="34"/>
        <v>0</v>
      </c>
      <c r="G331" s="36"/>
      <c r="H331" s="26" t="str">
        <f t="shared" si="30"/>
        <v/>
      </c>
      <c r="J331" s="1">
        <f t="shared" si="35"/>
        <v>0</v>
      </c>
      <c r="L331" s="1">
        <f t="shared" si="36"/>
        <v>0</v>
      </c>
    </row>
    <row r="332" spans="1:12">
      <c r="A332" s="69">
        <f t="shared" si="31"/>
        <v>318</v>
      </c>
      <c r="B332" s="26">
        <f t="shared" si="32"/>
        <v>0</v>
      </c>
      <c r="C332" s="26">
        <f>IF(B332=0,0,IF(AND($C$6&lt;&gt;0,A332&lt;=$C$6),0,IF($G$10="mensualité",($C$4-SUM($G$15:G332))/$C$7+G332,$C$4/$C$7+G332)))</f>
        <v>0</v>
      </c>
      <c r="D332" s="26">
        <f t="shared" si="33"/>
        <v>0</v>
      </c>
      <c r="E332" s="28">
        <f>IF(OR(A332="",B332&lt;1),0,$F$8*($C$4-SUM($G$15:G332))/10000)</f>
        <v>0</v>
      </c>
      <c r="F332" s="28">
        <f t="shared" si="34"/>
        <v>0</v>
      </c>
      <c r="G332" s="36"/>
      <c r="H332" s="26" t="str">
        <f t="shared" si="30"/>
        <v/>
      </c>
      <c r="J332" s="1">
        <f t="shared" si="35"/>
        <v>0</v>
      </c>
      <c r="L332" s="1">
        <f t="shared" si="36"/>
        <v>0</v>
      </c>
    </row>
    <row r="333" spans="1:12">
      <c r="A333" s="69">
        <f t="shared" si="31"/>
        <v>319</v>
      </c>
      <c r="B333" s="26">
        <f t="shared" si="32"/>
        <v>0</v>
      </c>
      <c r="C333" s="26">
        <f>IF(B333=0,0,IF(AND($C$6&lt;&gt;0,A333&lt;=$C$6),0,IF($G$10="mensualité",($C$4-SUM($G$15:G333))/$C$7+G333,$C$4/$C$7+G333)))</f>
        <v>0</v>
      </c>
      <c r="D333" s="26">
        <f t="shared" si="33"/>
        <v>0</v>
      </c>
      <c r="E333" s="28">
        <f>IF(OR(A333="",B333&lt;1),0,$F$8*($C$4-SUM($G$15:G333))/10000)</f>
        <v>0</v>
      </c>
      <c r="F333" s="28">
        <f t="shared" si="34"/>
        <v>0</v>
      </c>
      <c r="G333" s="36"/>
      <c r="H333" s="26" t="str">
        <f t="shared" si="30"/>
        <v/>
      </c>
      <c r="J333" s="1">
        <f t="shared" si="35"/>
        <v>0</v>
      </c>
      <c r="L333" s="1">
        <f t="shared" si="36"/>
        <v>0</v>
      </c>
    </row>
    <row r="334" spans="1:12">
      <c r="A334" s="69">
        <f t="shared" si="31"/>
        <v>320</v>
      </c>
      <c r="B334" s="26">
        <f t="shared" si="32"/>
        <v>0</v>
      </c>
      <c r="C334" s="26">
        <f>IF(B334=0,0,IF(AND($C$6&lt;&gt;0,A334&lt;=$C$6),0,IF($G$10="mensualité",($C$4-SUM($G$15:G334))/$C$7+G334,$C$4/$C$7+G334)))</f>
        <v>0</v>
      </c>
      <c r="D334" s="26">
        <f t="shared" si="33"/>
        <v>0</v>
      </c>
      <c r="E334" s="28">
        <f>IF(OR(A334="",B334&lt;1),0,$F$8*($C$4-SUM($G$15:G334))/10000)</f>
        <v>0</v>
      </c>
      <c r="F334" s="28">
        <f t="shared" si="34"/>
        <v>0</v>
      </c>
      <c r="G334" s="36"/>
      <c r="H334" s="26" t="str">
        <f t="shared" si="30"/>
        <v/>
      </c>
      <c r="J334" s="1">
        <f t="shared" si="35"/>
        <v>0</v>
      </c>
      <c r="L334" s="1">
        <f t="shared" si="36"/>
        <v>0</v>
      </c>
    </row>
    <row r="335" spans="1:12">
      <c r="A335" s="69">
        <f t="shared" si="31"/>
        <v>321</v>
      </c>
      <c r="B335" s="26">
        <f t="shared" si="32"/>
        <v>0</v>
      </c>
      <c r="C335" s="26">
        <f>IF(B335=0,0,IF(AND($C$6&lt;&gt;0,A335&lt;=$C$6),0,IF($G$10="mensualité",($C$4-SUM($G$15:G335))/$C$7+G335,$C$4/$C$7+G335)))</f>
        <v>0</v>
      </c>
      <c r="D335" s="26">
        <f t="shared" si="33"/>
        <v>0</v>
      </c>
      <c r="E335" s="28">
        <f>IF(OR(A335="",B335&lt;1),0,$F$8*($C$4-SUM($G$15:G335))/10000)</f>
        <v>0</v>
      </c>
      <c r="F335" s="28">
        <f t="shared" si="34"/>
        <v>0</v>
      </c>
      <c r="G335" s="36"/>
      <c r="H335" s="26" t="str">
        <f t="shared" si="30"/>
        <v/>
      </c>
      <c r="J335" s="1">
        <f t="shared" si="35"/>
        <v>0</v>
      </c>
      <c r="L335" s="1">
        <f t="shared" si="36"/>
        <v>0</v>
      </c>
    </row>
    <row r="336" spans="1:12">
      <c r="A336" s="69">
        <f t="shared" si="31"/>
        <v>322</v>
      </c>
      <c r="B336" s="26">
        <f t="shared" si="32"/>
        <v>0</v>
      </c>
      <c r="C336" s="26">
        <f>IF(B336=0,0,IF(AND($C$6&lt;&gt;0,A336&lt;=$C$6),0,IF($G$10="mensualité",($C$4-SUM($G$15:G336))/$C$7+G336,$C$4/$C$7+G336)))</f>
        <v>0</v>
      </c>
      <c r="D336" s="26">
        <f t="shared" si="33"/>
        <v>0</v>
      </c>
      <c r="E336" s="28">
        <f>IF(OR(A336="",B336&lt;1),0,$F$8*($C$4-SUM($G$15:G336))/10000)</f>
        <v>0</v>
      </c>
      <c r="F336" s="28">
        <f t="shared" si="34"/>
        <v>0</v>
      </c>
      <c r="G336" s="36"/>
      <c r="H336" s="26" t="str">
        <f t="shared" ref="H336:H340" si="37">IF(G336="","",IF(OR(AND($H$10="conso",G336&gt;=10000),$H$10="immo"),G336*$C$8/2,0))</f>
        <v/>
      </c>
      <c r="J336" s="1">
        <f t="shared" si="35"/>
        <v>0</v>
      </c>
      <c r="L336" s="1">
        <f t="shared" si="36"/>
        <v>0</v>
      </c>
    </row>
    <row r="337" spans="1:12">
      <c r="A337" s="69">
        <f t="shared" ref="A337:A340" si="38">IF(A336="","",IF(A336+1&lt;=$C$5,A336+1,""))</f>
        <v>323</v>
      </c>
      <c r="B337" s="26">
        <f t="shared" ref="B337:B340" si="39">IF(AND($C$6&lt;&gt;0,A337&lt;=$C$6+1),$C$4,IF(B336-C336&lt;1,0,B336-C336))</f>
        <v>0</v>
      </c>
      <c r="C337" s="26">
        <f>IF(B337=0,0,IF(AND($C$6&lt;&gt;0,A337&lt;=$C$6),0,IF($G$10="mensualité",($C$4-SUM($G$15:G337))/$C$7+G337,$C$4/$C$7+G337)))</f>
        <v>0</v>
      </c>
      <c r="D337" s="26">
        <f t="shared" ref="D337:D340" si="40">B337*$C$8/12</f>
        <v>0</v>
      </c>
      <c r="E337" s="28">
        <f>IF(OR(A337="",B337&lt;1),0,$F$8*($C$4-SUM($G$15:G337))/10000)</f>
        <v>0</v>
      </c>
      <c r="F337" s="28">
        <f t="shared" ref="F337:F340" si="41">SUM(C337:E337)</f>
        <v>0</v>
      </c>
      <c r="G337" s="36"/>
      <c r="H337" s="26" t="str">
        <f t="shared" si="37"/>
        <v/>
      </c>
      <c r="J337" s="1">
        <f t="shared" ref="J337:J340" si="42">IF(AND(A337&lt;&gt;"",B337&lt;1,B336&gt;1),A336,0)</f>
        <v>0</v>
      </c>
      <c r="L337" s="1">
        <f t="shared" ref="L337:L340" si="43">IF(AND(G337&lt;&gt;"",C337&gt;B337),1,0)</f>
        <v>0</v>
      </c>
    </row>
    <row r="338" spans="1:12">
      <c r="A338" s="69">
        <f t="shared" si="38"/>
        <v>324</v>
      </c>
      <c r="B338" s="26">
        <f t="shared" si="39"/>
        <v>0</v>
      </c>
      <c r="C338" s="26">
        <f>IF(B338=0,0,IF(AND($C$6&lt;&gt;0,A338&lt;=$C$6),0,IF($G$10="mensualité",($C$4-SUM($G$15:G338))/$C$7+G338,$C$4/$C$7+G338)))</f>
        <v>0</v>
      </c>
      <c r="D338" s="26">
        <f t="shared" si="40"/>
        <v>0</v>
      </c>
      <c r="E338" s="28">
        <f>IF(OR(A338="",B338&lt;1),0,$F$8*($C$4-SUM($G$15:G338))/10000)</f>
        <v>0</v>
      </c>
      <c r="F338" s="28">
        <f t="shared" si="41"/>
        <v>0</v>
      </c>
      <c r="G338" s="36"/>
      <c r="H338" s="26" t="str">
        <f t="shared" si="37"/>
        <v/>
      </c>
      <c r="J338" s="1">
        <f t="shared" si="42"/>
        <v>0</v>
      </c>
      <c r="L338" s="1">
        <f t="shared" si="43"/>
        <v>0</v>
      </c>
    </row>
    <row r="339" spans="1:12">
      <c r="A339" s="69">
        <f t="shared" si="38"/>
        <v>325</v>
      </c>
      <c r="B339" s="26">
        <f t="shared" si="39"/>
        <v>0</v>
      </c>
      <c r="C339" s="26">
        <f>IF(B339=0,0,IF(AND($C$6&lt;&gt;0,A339&lt;=$C$6),0,IF($G$10="mensualité",($C$4-SUM($G$15:G339))/$C$7+G339,$C$4/$C$7+G339)))</f>
        <v>0</v>
      </c>
      <c r="D339" s="26">
        <f t="shared" si="40"/>
        <v>0</v>
      </c>
      <c r="E339" s="28">
        <f>IF(OR(A339="",B339&lt;1),0,$F$8*($C$4-SUM($G$15:G339))/10000)</f>
        <v>0</v>
      </c>
      <c r="F339" s="28">
        <f t="shared" si="41"/>
        <v>0</v>
      </c>
      <c r="G339" s="36"/>
      <c r="H339" s="26" t="str">
        <f t="shared" si="37"/>
        <v/>
      </c>
      <c r="J339" s="1">
        <f t="shared" si="42"/>
        <v>0</v>
      </c>
      <c r="L339" s="1">
        <f t="shared" si="43"/>
        <v>0</v>
      </c>
    </row>
    <row r="340" spans="1:12">
      <c r="A340" s="69">
        <f t="shared" si="38"/>
        <v>326</v>
      </c>
      <c r="B340" s="26">
        <f t="shared" si="39"/>
        <v>0</v>
      </c>
      <c r="C340" s="26">
        <f>IF(B340=0,0,IF(AND($C$6&lt;&gt;0,A340&lt;=$C$6),0,IF($G$10="mensualité",($C$4-SUM($G$15:G340))/$C$7+G340,$C$4/$C$7+G340)))</f>
        <v>0</v>
      </c>
      <c r="D340" s="26">
        <f t="shared" si="40"/>
        <v>0</v>
      </c>
      <c r="E340" s="28">
        <f>IF(OR(A340="",B340&lt;1),0,$F$8*($C$4-SUM($G$15:G340))/10000)</f>
        <v>0</v>
      </c>
      <c r="F340" s="28">
        <f t="shared" si="41"/>
        <v>0</v>
      </c>
      <c r="G340" s="36"/>
      <c r="H340" s="26" t="str">
        <f t="shared" si="37"/>
        <v/>
      </c>
      <c r="J340" s="1">
        <f t="shared" si="42"/>
        <v>0</v>
      </c>
      <c r="L340" s="1">
        <f t="shared" si="43"/>
        <v>0</v>
      </c>
    </row>
    <row r="341" spans="1:12" hidden="1">
      <c r="A341" s="70"/>
      <c r="B341" s="29"/>
      <c r="C341" s="29"/>
      <c r="D341" s="29"/>
      <c r="E341" s="29"/>
      <c r="F341" s="29"/>
      <c r="G341" s="29"/>
      <c r="H341" s="29"/>
    </row>
    <row r="342" spans="1:12" hidden="1"/>
    <row r="343" spans="1:12" hidden="1"/>
    <row r="344" spans="1:12" hidden="1"/>
    <row r="345" spans="1:12" hidden="1">
      <c r="D345" s="30">
        <f>D347-D346</f>
        <v>0</v>
      </c>
      <c r="E345" s="26">
        <f>E347-E346</f>
        <v>0</v>
      </c>
      <c r="F345" s="26">
        <f>ROUND(F347-F346,0)</f>
        <v>0</v>
      </c>
      <c r="G345" s="1" t="b">
        <f>D345+E345=F345</f>
        <v>1</v>
      </c>
    </row>
    <row r="346" spans="1:12" hidden="1">
      <c r="A346" s="71" t="str">
        <f t="shared" ref="A346:H346" si="44">A12</f>
        <v>TOTAL</v>
      </c>
      <c r="B346" s="55" t="str">
        <f t="shared" si="44"/>
        <v/>
      </c>
      <c r="C346" s="54">
        <f t="shared" si="44"/>
        <v>0</v>
      </c>
      <c r="D346" s="54">
        <f t="shared" si="44"/>
        <v>0</v>
      </c>
      <c r="E346" s="54">
        <f t="shared" si="44"/>
        <v>0</v>
      </c>
      <c r="F346" s="54">
        <f t="shared" si="44"/>
        <v>0</v>
      </c>
      <c r="G346" s="54">
        <f t="shared" si="44"/>
        <v>0</v>
      </c>
      <c r="H346" s="54">
        <f t="shared" si="44"/>
        <v>0</v>
      </c>
      <c r="I346" s="56" t="s">
        <v>31</v>
      </c>
    </row>
    <row r="347" spans="1:12" hidden="1">
      <c r="A347" s="72" t="str">
        <f>A676</f>
        <v>TOTAL</v>
      </c>
      <c r="B347" s="57">
        <f t="shared" ref="B347:H347" si="45">B676</f>
        <v>0</v>
      </c>
      <c r="C347" s="58">
        <f t="shared" si="45"/>
        <v>0</v>
      </c>
      <c r="D347" s="58">
        <f t="shared" si="45"/>
        <v>0</v>
      </c>
      <c r="E347" s="58">
        <f t="shared" si="45"/>
        <v>0</v>
      </c>
      <c r="F347" s="58">
        <f t="shared" si="45"/>
        <v>0</v>
      </c>
      <c r="G347" s="58">
        <f t="shared" si="45"/>
        <v>0</v>
      </c>
      <c r="H347" s="58">
        <f t="shared" si="45"/>
        <v>0</v>
      </c>
      <c r="I347" s="59" t="s">
        <v>32</v>
      </c>
    </row>
    <row r="348" spans="1:12" hidden="1">
      <c r="A348" s="69" t="str">
        <f>A14</f>
        <v>PERIODE</v>
      </c>
      <c r="B348" s="1" t="str">
        <f t="shared" ref="B348:F348" si="46">B14</f>
        <v>CRD AVT ECH</v>
      </c>
      <c r="C348" s="1" t="str">
        <f t="shared" si="46"/>
        <v>AMORTISSEMENT</v>
      </c>
      <c r="D348" s="1" t="str">
        <f t="shared" si="46"/>
        <v>INTERETS</v>
      </c>
      <c r="E348" s="1" t="str">
        <f t="shared" si="46"/>
        <v>ASSURANCE</v>
      </c>
      <c r="F348" s="1" t="str">
        <f t="shared" si="46"/>
        <v>MENSUALITE</v>
      </c>
      <c r="G348" s="28"/>
    </row>
    <row r="349" spans="1:12" hidden="1">
      <c r="A349" s="69">
        <f t="shared" ref="A349" si="47">A15</f>
        <v>1</v>
      </c>
      <c r="B349" s="26">
        <f>$C$4</f>
        <v>0</v>
      </c>
      <c r="C349" s="26">
        <f>IF(B349=0,0,IF(AND($C$6&lt;&gt;0,A349&lt;=$C$6),0,$C$4/$C$7))</f>
        <v>0</v>
      </c>
      <c r="D349" s="26">
        <f>B349*$C$8/12</f>
        <v>0</v>
      </c>
      <c r="E349" s="28">
        <f>IF(OR(A349="",B349&lt;1),0,$F$8*$C$4/10000)</f>
        <v>0</v>
      </c>
      <c r="F349" s="28">
        <f>SUM(C349:E349)</f>
        <v>0</v>
      </c>
      <c r="G349" s="28"/>
    </row>
    <row r="350" spans="1:12" hidden="1">
      <c r="A350" s="69">
        <f t="shared" ref="A350" si="48">A16</f>
        <v>2</v>
      </c>
      <c r="B350" s="26">
        <f>IF(A350="",B351,IF(AND($C$6&lt;&gt;0,A350&lt;=$C$6),$C$4,B349-C349))</f>
        <v>0</v>
      </c>
      <c r="C350" s="26">
        <f>IF(B350=0,0,IF(AND($C$6&lt;&gt;0,A350&lt;=$C$6),0,$C$4/$C$7))</f>
        <v>0</v>
      </c>
      <c r="D350" s="26">
        <f>B350*$C$8/12</f>
        <v>0</v>
      </c>
      <c r="E350" s="28">
        <f>IF(OR(A350="",B350&lt;1),0,$F$8*$C$4/10000)</f>
        <v>0</v>
      </c>
      <c r="F350" s="28">
        <f>SUM(C350:E350)</f>
        <v>0</v>
      </c>
      <c r="G350" s="28"/>
    </row>
    <row r="351" spans="1:12" hidden="1">
      <c r="A351" s="69">
        <f t="shared" ref="A351" si="49">A17</f>
        <v>3</v>
      </c>
      <c r="B351" s="26">
        <f t="shared" ref="B351:B414" si="50">IF(A351="",B352,IF(AND($C$6&lt;&gt;0,A351&lt;=$C$6),$C$4,B350-C350))</f>
        <v>0</v>
      </c>
      <c r="C351" s="26">
        <f t="shared" ref="C351:C414" si="51">IF(B351=0,0,IF(AND($C$6&lt;&gt;0,A351&lt;=$C$6),0,$C$4/$C$7))</f>
        <v>0</v>
      </c>
      <c r="D351" s="26">
        <f t="shared" ref="D351:D414" si="52">B351*$C$8/12</f>
        <v>0</v>
      </c>
      <c r="E351" s="28">
        <f t="shared" ref="E351:E414" si="53">IF(OR(A351="",B351&lt;1),0,$F$8*$C$4/10000)</f>
        <v>0</v>
      </c>
      <c r="F351" s="28">
        <f t="shared" ref="F351:F414" si="54">SUM(C351:E351)</f>
        <v>0</v>
      </c>
      <c r="G351" s="28"/>
    </row>
    <row r="352" spans="1:12" hidden="1">
      <c r="A352" s="69">
        <f t="shared" ref="A352" si="55">A18</f>
        <v>4</v>
      </c>
      <c r="B352" s="26">
        <f t="shared" si="50"/>
        <v>0</v>
      </c>
      <c r="C352" s="26">
        <f t="shared" si="51"/>
        <v>0</v>
      </c>
      <c r="D352" s="26">
        <f t="shared" si="52"/>
        <v>0</v>
      </c>
      <c r="E352" s="28">
        <f t="shared" si="53"/>
        <v>0</v>
      </c>
      <c r="F352" s="28">
        <f t="shared" si="54"/>
        <v>0</v>
      </c>
      <c r="G352" s="28"/>
    </row>
    <row r="353" spans="1:7" hidden="1">
      <c r="A353" s="69">
        <f t="shared" ref="A353" si="56">A19</f>
        <v>5</v>
      </c>
      <c r="B353" s="26">
        <f t="shared" si="50"/>
        <v>0</v>
      </c>
      <c r="C353" s="26">
        <f t="shared" si="51"/>
        <v>0</v>
      </c>
      <c r="D353" s="26">
        <f t="shared" si="52"/>
        <v>0</v>
      </c>
      <c r="E353" s="28">
        <f t="shared" si="53"/>
        <v>0</v>
      </c>
      <c r="F353" s="28">
        <f t="shared" si="54"/>
        <v>0</v>
      </c>
      <c r="G353" s="28"/>
    </row>
    <row r="354" spans="1:7" hidden="1">
      <c r="A354" s="69">
        <f t="shared" ref="A354" si="57">A20</f>
        <v>6</v>
      </c>
      <c r="B354" s="26">
        <f t="shared" si="50"/>
        <v>0</v>
      </c>
      <c r="C354" s="26">
        <f t="shared" si="51"/>
        <v>0</v>
      </c>
      <c r="D354" s="26">
        <f t="shared" si="52"/>
        <v>0</v>
      </c>
      <c r="E354" s="28">
        <f t="shared" si="53"/>
        <v>0</v>
      </c>
      <c r="F354" s="28">
        <f t="shared" si="54"/>
        <v>0</v>
      </c>
      <c r="G354" s="28"/>
    </row>
    <row r="355" spans="1:7" hidden="1">
      <c r="A355" s="69">
        <f t="shared" ref="A355" si="58">A21</f>
        <v>7</v>
      </c>
      <c r="B355" s="26">
        <f t="shared" si="50"/>
        <v>0</v>
      </c>
      <c r="C355" s="26">
        <f t="shared" si="51"/>
        <v>0</v>
      </c>
      <c r="D355" s="26">
        <f t="shared" si="52"/>
        <v>0</v>
      </c>
      <c r="E355" s="28">
        <f t="shared" si="53"/>
        <v>0</v>
      </c>
      <c r="F355" s="28">
        <f t="shared" si="54"/>
        <v>0</v>
      </c>
      <c r="G355" s="28"/>
    </row>
    <row r="356" spans="1:7" hidden="1">
      <c r="A356" s="69">
        <f t="shared" ref="A356" si="59">A22</f>
        <v>8</v>
      </c>
      <c r="B356" s="26">
        <f t="shared" si="50"/>
        <v>0</v>
      </c>
      <c r="C356" s="26">
        <f t="shared" si="51"/>
        <v>0</v>
      </c>
      <c r="D356" s="26">
        <f t="shared" si="52"/>
        <v>0</v>
      </c>
      <c r="E356" s="28">
        <f t="shared" si="53"/>
        <v>0</v>
      </c>
      <c r="F356" s="28">
        <f t="shared" si="54"/>
        <v>0</v>
      </c>
      <c r="G356" s="28"/>
    </row>
    <row r="357" spans="1:7" hidden="1">
      <c r="A357" s="69">
        <f t="shared" ref="A357" si="60">A23</f>
        <v>9</v>
      </c>
      <c r="B357" s="26">
        <f t="shared" si="50"/>
        <v>0</v>
      </c>
      <c r="C357" s="26">
        <f t="shared" si="51"/>
        <v>0</v>
      </c>
      <c r="D357" s="26">
        <f t="shared" si="52"/>
        <v>0</v>
      </c>
      <c r="E357" s="28">
        <f t="shared" si="53"/>
        <v>0</v>
      </c>
      <c r="F357" s="28">
        <f t="shared" si="54"/>
        <v>0</v>
      </c>
      <c r="G357" s="28"/>
    </row>
    <row r="358" spans="1:7" hidden="1">
      <c r="A358" s="69">
        <f t="shared" ref="A358" si="61">A24</f>
        <v>10</v>
      </c>
      <c r="B358" s="26">
        <f t="shared" si="50"/>
        <v>0</v>
      </c>
      <c r="C358" s="26">
        <f t="shared" si="51"/>
        <v>0</v>
      </c>
      <c r="D358" s="26">
        <f t="shared" si="52"/>
        <v>0</v>
      </c>
      <c r="E358" s="28">
        <f t="shared" si="53"/>
        <v>0</v>
      </c>
      <c r="F358" s="28">
        <f t="shared" si="54"/>
        <v>0</v>
      </c>
      <c r="G358" s="28"/>
    </row>
    <row r="359" spans="1:7" hidden="1">
      <c r="A359" s="69">
        <f t="shared" ref="A359" si="62">A25</f>
        <v>11</v>
      </c>
      <c r="B359" s="26">
        <f t="shared" si="50"/>
        <v>0</v>
      </c>
      <c r="C359" s="26">
        <f t="shared" si="51"/>
        <v>0</v>
      </c>
      <c r="D359" s="26">
        <f t="shared" si="52"/>
        <v>0</v>
      </c>
      <c r="E359" s="28">
        <f t="shared" si="53"/>
        <v>0</v>
      </c>
      <c r="F359" s="28">
        <f t="shared" si="54"/>
        <v>0</v>
      </c>
      <c r="G359" s="28"/>
    </row>
    <row r="360" spans="1:7" hidden="1">
      <c r="A360" s="69">
        <f t="shared" ref="A360" si="63">A26</f>
        <v>12</v>
      </c>
      <c r="B360" s="26">
        <f t="shared" si="50"/>
        <v>0</v>
      </c>
      <c r="C360" s="26">
        <f t="shared" si="51"/>
        <v>0</v>
      </c>
      <c r="D360" s="26">
        <f t="shared" si="52"/>
        <v>0</v>
      </c>
      <c r="E360" s="28">
        <f t="shared" si="53"/>
        <v>0</v>
      </c>
      <c r="F360" s="28">
        <f t="shared" si="54"/>
        <v>0</v>
      </c>
      <c r="G360" s="28"/>
    </row>
    <row r="361" spans="1:7" hidden="1">
      <c r="A361" s="69">
        <f t="shared" ref="A361" si="64">A27</f>
        <v>13</v>
      </c>
      <c r="B361" s="26">
        <f t="shared" si="50"/>
        <v>0</v>
      </c>
      <c r="C361" s="26">
        <f t="shared" si="51"/>
        <v>0</v>
      </c>
      <c r="D361" s="26">
        <f t="shared" si="52"/>
        <v>0</v>
      </c>
      <c r="E361" s="28">
        <f t="shared" si="53"/>
        <v>0</v>
      </c>
      <c r="F361" s="28">
        <f t="shared" si="54"/>
        <v>0</v>
      </c>
      <c r="G361" s="28"/>
    </row>
    <row r="362" spans="1:7" hidden="1">
      <c r="A362" s="69">
        <f t="shared" ref="A362" si="65">A28</f>
        <v>14</v>
      </c>
      <c r="B362" s="26">
        <f t="shared" si="50"/>
        <v>0</v>
      </c>
      <c r="C362" s="26">
        <f t="shared" si="51"/>
        <v>0</v>
      </c>
      <c r="D362" s="26">
        <f t="shared" si="52"/>
        <v>0</v>
      </c>
      <c r="E362" s="28">
        <f t="shared" si="53"/>
        <v>0</v>
      </c>
      <c r="F362" s="28">
        <f t="shared" si="54"/>
        <v>0</v>
      </c>
      <c r="G362" s="28"/>
    </row>
    <row r="363" spans="1:7" hidden="1">
      <c r="A363" s="69">
        <f t="shared" ref="A363" si="66">A29</f>
        <v>15</v>
      </c>
      <c r="B363" s="26">
        <f t="shared" si="50"/>
        <v>0</v>
      </c>
      <c r="C363" s="26">
        <f t="shared" si="51"/>
        <v>0</v>
      </c>
      <c r="D363" s="26">
        <f t="shared" si="52"/>
        <v>0</v>
      </c>
      <c r="E363" s="28">
        <f t="shared" si="53"/>
        <v>0</v>
      </c>
      <c r="F363" s="28">
        <f t="shared" si="54"/>
        <v>0</v>
      </c>
      <c r="G363" s="28"/>
    </row>
    <row r="364" spans="1:7" hidden="1">
      <c r="A364" s="69">
        <f t="shared" ref="A364" si="67">A30</f>
        <v>16</v>
      </c>
      <c r="B364" s="26">
        <f t="shared" si="50"/>
        <v>0</v>
      </c>
      <c r="C364" s="26">
        <f t="shared" si="51"/>
        <v>0</v>
      </c>
      <c r="D364" s="26">
        <f t="shared" si="52"/>
        <v>0</v>
      </c>
      <c r="E364" s="28">
        <f t="shared" si="53"/>
        <v>0</v>
      </c>
      <c r="F364" s="28">
        <f t="shared" si="54"/>
        <v>0</v>
      </c>
      <c r="G364" s="28"/>
    </row>
    <row r="365" spans="1:7" hidden="1">
      <c r="A365" s="69">
        <f t="shared" ref="A365" si="68">A31</f>
        <v>17</v>
      </c>
      <c r="B365" s="26">
        <f t="shared" si="50"/>
        <v>0</v>
      </c>
      <c r="C365" s="26">
        <f t="shared" si="51"/>
        <v>0</v>
      </c>
      <c r="D365" s="26">
        <f t="shared" si="52"/>
        <v>0</v>
      </c>
      <c r="E365" s="28">
        <f t="shared" si="53"/>
        <v>0</v>
      </c>
      <c r="F365" s="28">
        <f t="shared" si="54"/>
        <v>0</v>
      </c>
      <c r="G365" s="28"/>
    </row>
    <row r="366" spans="1:7" hidden="1">
      <c r="A366" s="69">
        <f t="shared" ref="A366" si="69">A32</f>
        <v>18</v>
      </c>
      <c r="B366" s="26">
        <f t="shared" si="50"/>
        <v>0</v>
      </c>
      <c r="C366" s="26">
        <f t="shared" si="51"/>
        <v>0</v>
      </c>
      <c r="D366" s="26">
        <f t="shared" si="52"/>
        <v>0</v>
      </c>
      <c r="E366" s="28">
        <f t="shared" si="53"/>
        <v>0</v>
      </c>
      <c r="F366" s="28">
        <f t="shared" si="54"/>
        <v>0</v>
      </c>
      <c r="G366" s="28"/>
    </row>
    <row r="367" spans="1:7" hidden="1">
      <c r="A367" s="69">
        <f t="shared" ref="A367" si="70">A33</f>
        <v>19</v>
      </c>
      <c r="B367" s="26">
        <f t="shared" si="50"/>
        <v>0</v>
      </c>
      <c r="C367" s="26">
        <f t="shared" si="51"/>
        <v>0</v>
      </c>
      <c r="D367" s="26">
        <f t="shared" si="52"/>
        <v>0</v>
      </c>
      <c r="E367" s="28">
        <f t="shared" si="53"/>
        <v>0</v>
      </c>
      <c r="F367" s="28">
        <f t="shared" si="54"/>
        <v>0</v>
      </c>
      <c r="G367" s="28"/>
    </row>
    <row r="368" spans="1:7" hidden="1">
      <c r="A368" s="69">
        <f t="shared" ref="A368" si="71">A34</f>
        <v>20</v>
      </c>
      <c r="B368" s="26">
        <f t="shared" si="50"/>
        <v>0</v>
      </c>
      <c r="C368" s="26">
        <f t="shared" si="51"/>
        <v>0</v>
      </c>
      <c r="D368" s="26">
        <f t="shared" si="52"/>
        <v>0</v>
      </c>
      <c r="E368" s="28">
        <f t="shared" si="53"/>
        <v>0</v>
      </c>
      <c r="F368" s="28">
        <f t="shared" si="54"/>
        <v>0</v>
      </c>
      <c r="G368" s="28"/>
    </row>
    <row r="369" spans="1:7" hidden="1">
      <c r="A369" s="69">
        <f t="shared" ref="A369" si="72">A35</f>
        <v>21</v>
      </c>
      <c r="B369" s="26">
        <f t="shared" si="50"/>
        <v>0</v>
      </c>
      <c r="C369" s="26">
        <f t="shared" si="51"/>
        <v>0</v>
      </c>
      <c r="D369" s="26">
        <f t="shared" si="52"/>
        <v>0</v>
      </c>
      <c r="E369" s="28">
        <f t="shared" si="53"/>
        <v>0</v>
      </c>
      <c r="F369" s="28">
        <f t="shared" si="54"/>
        <v>0</v>
      </c>
      <c r="G369" s="28"/>
    </row>
    <row r="370" spans="1:7" hidden="1">
      <c r="A370" s="69">
        <f t="shared" ref="A370" si="73">A36</f>
        <v>22</v>
      </c>
      <c r="B370" s="26">
        <f t="shared" si="50"/>
        <v>0</v>
      </c>
      <c r="C370" s="26">
        <f t="shared" si="51"/>
        <v>0</v>
      </c>
      <c r="D370" s="26">
        <f t="shared" si="52"/>
        <v>0</v>
      </c>
      <c r="E370" s="28">
        <f t="shared" si="53"/>
        <v>0</v>
      </c>
      <c r="F370" s="28">
        <f t="shared" si="54"/>
        <v>0</v>
      </c>
      <c r="G370" s="28"/>
    </row>
    <row r="371" spans="1:7" hidden="1">
      <c r="A371" s="69">
        <f t="shared" ref="A371" si="74">A37</f>
        <v>23</v>
      </c>
      <c r="B371" s="26">
        <f t="shared" si="50"/>
        <v>0</v>
      </c>
      <c r="C371" s="26">
        <f t="shared" si="51"/>
        <v>0</v>
      </c>
      <c r="D371" s="26">
        <f t="shared" si="52"/>
        <v>0</v>
      </c>
      <c r="E371" s="28">
        <f t="shared" si="53"/>
        <v>0</v>
      </c>
      <c r="F371" s="28">
        <f t="shared" si="54"/>
        <v>0</v>
      </c>
      <c r="G371" s="28"/>
    </row>
    <row r="372" spans="1:7" hidden="1">
      <c r="A372" s="69">
        <f t="shared" ref="A372" si="75">A38</f>
        <v>24</v>
      </c>
      <c r="B372" s="26">
        <f t="shared" si="50"/>
        <v>0</v>
      </c>
      <c r="C372" s="26">
        <f t="shared" si="51"/>
        <v>0</v>
      </c>
      <c r="D372" s="26">
        <f t="shared" si="52"/>
        <v>0</v>
      </c>
      <c r="E372" s="28">
        <f t="shared" si="53"/>
        <v>0</v>
      </c>
      <c r="F372" s="28">
        <f t="shared" si="54"/>
        <v>0</v>
      </c>
      <c r="G372" s="28"/>
    </row>
    <row r="373" spans="1:7" hidden="1">
      <c r="A373" s="69">
        <f t="shared" ref="A373" si="76">A39</f>
        <v>25</v>
      </c>
      <c r="B373" s="26">
        <f t="shared" si="50"/>
        <v>0</v>
      </c>
      <c r="C373" s="26">
        <f t="shared" si="51"/>
        <v>0</v>
      </c>
      <c r="D373" s="26">
        <f t="shared" si="52"/>
        <v>0</v>
      </c>
      <c r="E373" s="28">
        <f t="shared" si="53"/>
        <v>0</v>
      </c>
      <c r="F373" s="28">
        <f t="shared" si="54"/>
        <v>0</v>
      </c>
      <c r="G373" s="28"/>
    </row>
    <row r="374" spans="1:7" hidden="1">
      <c r="A374" s="69">
        <f t="shared" ref="A374" si="77">A40</f>
        <v>26</v>
      </c>
      <c r="B374" s="26">
        <f t="shared" si="50"/>
        <v>0</v>
      </c>
      <c r="C374" s="26">
        <f t="shared" si="51"/>
        <v>0</v>
      </c>
      <c r="D374" s="26">
        <f t="shared" si="52"/>
        <v>0</v>
      </c>
      <c r="E374" s="28">
        <f t="shared" si="53"/>
        <v>0</v>
      </c>
      <c r="F374" s="28">
        <f t="shared" si="54"/>
        <v>0</v>
      </c>
      <c r="G374" s="28"/>
    </row>
    <row r="375" spans="1:7" hidden="1">
      <c r="A375" s="69">
        <f t="shared" ref="A375" si="78">A41</f>
        <v>27</v>
      </c>
      <c r="B375" s="26">
        <f t="shared" si="50"/>
        <v>0</v>
      </c>
      <c r="C375" s="26">
        <f t="shared" si="51"/>
        <v>0</v>
      </c>
      <c r="D375" s="26">
        <f t="shared" si="52"/>
        <v>0</v>
      </c>
      <c r="E375" s="28">
        <f t="shared" si="53"/>
        <v>0</v>
      </c>
      <c r="F375" s="28">
        <f t="shared" si="54"/>
        <v>0</v>
      </c>
      <c r="G375" s="28"/>
    </row>
    <row r="376" spans="1:7" hidden="1">
      <c r="A376" s="69">
        <f t="shared" ref="A376" si="79">A42</f>
        <v>28</v>
      </c>
      <c r="B376" s="26">
        <f t="shared" si="50"/>
        <v>0</v>
      </c>
      <c r="C376" s="26">
        <f t="shared" si="51"/>
        <v>0</v>
      </c>
      <c r="D376" s="26">
        <f t="shared" si="52"/>
        <v>0</v>
      </c>
      <c r="E376" s="28">
        <f t="shared" si="53"/>
        <v>0</v>
      </c>
      <c r="F376" s="28">
        <f t="shared" si="54"/>
        <v>0</v>
      </c>
      <c r="G376" s="28"/>
    </row>
    <row r="377" spans="1:7" hidden="1">
      <c r="A377" s="69">
        <f t="shared" ref="A377" si="80">A43</f>
        <v>29</v>
      </c>
      <c r="B377" s="26">
        <f t="shared" si="50"/>
        <v>0</v>
      </c>
      <c r="C377" s="26">
        <f t="shared" si="51"/>
        <v>0</v>
      </c>
      <c r="D377" s="26">
        <f t="shared" si="52"/>
        <v>0</v>
      </c>
      <c r="E377" s="28">
        <f t="shared" si="53"/>
        <v>0</v>
      </c>
      <c r="F377" s="28">
        <f t="shared" si="54"/>
        <v>0</v>
      </c>
      <c r="G377" s="28"/>
    </row>
    <row r="378" spans="1:7" hidden="1">
      <c r="A378" s="69">
        <f t="shared" ref="A378" si="81">A44</f>
        <v>30</v>
      </c>
      <c r="B378" s="26">
        <f t="shared" si="50"/>
        <v>0</v>
      </c>
      <c r="C378" s="26">
        <f t="shared" si="51"/>
        <v>0</v>
      </c>
      <c r="D378" s="26">
        <f t="shared" si="52"/>
        <v>0</v>
      </c>
      <c r="E378" s="28">
        <f t="shared" si="53"/>
        <v>0</v>
      </c>
      <c r="F378" s="28">
        <f t="shared" si="54"/>
        <v>0</v>
      </c>
      <c r="G378" s="28"/>
    </row>
    <row r="379" spans="1:7" hidden="1">
      <c r="A379" s="69">
        <f t="shared" ref="A379" si="82">A45</f>
        <v>31</v>
      </c>
      <c r="B379" s="26">
        <f t="shared" si="50"/>
        <v>0</v>
      </c>
      <c r="C379" s="26">
        <f t="shared" si="51"/>
        <v>0</v>
      </c>
      <c r="D379" s="26">
        <f t="shared" si="52"/>
        <v>0</v>
      </c>
      <c r="E379" s="28">
        <f t="shared" si="53"/>
        <v>0</v>
      </c>
      <c r="F379" s="28">
        <f t="shared" si="54"/>
        <v>0</v>
      </c>
      <c r="G379" s="28"/>
    </row>
    <row r="380" spans="1:7" hidden="1">
      <c r="A380" s="69">
        <f t="shared" ref="A380" si="83">A46</f>
        <v>32</v>
      </c>
      <c r="B380" s="26">
        <f t="shared" si="50"/>
        <v>0</v>
      </c>
      <c r="C380" s="26">
        <f t="shared" si="51"/>
        <v>0</v>
      </c>
      <c r="D380" s="26">
        <f t="shared" si="52"/>
        <v>0</v>
      </c>
      <c r="E380" s="28">
        <f t="shared" si="53"/>
        <v>0</v>
      </c>
      <c r="F380" s="28">
        <f t="shared" si="54"/>
        <v>0</v>
      </c>
      <c r="G380" s="28"/>
    </row>
    <row r="381" spans="1:7" hidden="1">
      <c r="A381" s="69">
        <f t="shared" ref="A381" si="84">A47</f>
        <v>33</v>
      </c>
      <c r="B381" s="26">
        <f t="shared" si="50"/>
        <v>0</v>
      </c>
      <c r="C381" s="26">
        <f t="shared" si="51"/>
        <v>0</v>
      </c>
      <c r="D381" s="26">
        <f t="shared" si="52"/>
        <v>0</v>
      </c>
      <c r="E381" s="28">
        <f t="shared" si="53"/>
        <v>0</v>
      </c>
      <c r="F381" s="28">
        <f t="shared" si="54"/>
        <v>0</v>
      </c>
      <c r="G381" s="28"/>
    </row>
    <row r="382" spans="1:7" hidden="1">
      <c r="A382" s="69">
        <f t="shared" ref="A382" si="85">A48</f>
        <v>34</v>
      </c>
      <c r="B382" s="26">
        <f t="shared" si="50"/>
        <v>0</v>
      </c>
      <c r="C382" s="26">
        <f t="shared" si="51"/>
        <v>0</v>
      </c>
      <c r="D382" s="26">
        <f t="shared" si="52"/>
        <v>0</v>
      </c>
      <c r="E382" s="28">
        <f t="shared" si="53"/>
        <v>0</v>
      </c>
      <c r="F382" s="28">
        <f t="shared" si="54"/>
        <v>0</v>
      </c>
      <c r="G382" s="28"/>
    </row>
    <row r="383" spans="1:7" hidden="1">
      <c r="A383" s="69">
        <f t="shared" ref="A383" si="86">A49</f>
        <v>35</v>
      </c>
      <c r="B383" s="26">
        <f t="shared" si="50"/>
        <v>0</v>
      </c>
      <c r="C383" s="26">
        <f t="shared" si="51"/>
        <v>0</v>
      </c>
      <c r="D383" s="26">
        <f t="shared" si="52"/>
        <v>0</v>
      </c>
      <c r="E383" s="28">
        <f t="shared" si="53"/>
        <v>0</v>
      </c>
      <c r="F383" s="28">
        <f t="shared" si="54"/>
        <v>0</v>
      </c>
      <c r="G383" s="28"/>
    </row>
    <row r="384" spans="1:7" hidden="1">
      <c r="A384" s="69">
        <f t="shared" ref="A384" si="87">A50</f>
        <v>36</v>
      </c>
      <c r="B384" s="26">
        <f t="shared" si="50"/>
        <v>0</v>
      </c>
      <c r="C384" s="26">
        <f t="shared" si="51"/>
        <v>0</v>
      </c>
      <c r="D384" s="26">
        <f t="shared" si="52"/>
        <v>0</v>
      </c>
      <c r="E384" s="28">
        <f t="shared" si="53"/>
        <v>0</v>
      </c>
      <c r="F384" s="28">
        <f t="shared" si="54"/>
        <v>0</v>
      </c>
      <c r="G384" s="28"/>
    </row>
    <row r="385" spans="1:7" hidden="1">
      <c r="A385" s="69">
        <f t="shared" ref="A385" si="88">A51</f>
        <v>37</v>
      </c>
      <c r="B385" s="26">
        <f t="shared" si="50"/>
        <v>0</v>
      </c>
      <c r="C385" s="26">
        <f t="shared" si="51"/>
        <v>0</v>
      </c>
      <c r="D385" s="26">
        <f t="shared" si="52"/>
        <v>0</v>
      </c>
      <c r="E385" s="28">
        <f t="shared" si="53"/>
        <v>0</v>
      </c>
      <c r="F385" s="28">
        <f t="shared" si="54"/>
        <v>0</v>
      </c>
      <c r="G385" s="28"/>
    </row>
    <row r="386" spans="1:7" hidden="1">
      <c r="A386" s="69">
        <f t="shared" ref="A386" si="89">A52</f>
        <v>38</v>
      </c>
      <c r="B386" s="26">
        <f t="shared" si="50"/>
        <v>0</v>
      </c>
      <c r="C386" s="26">
        <f t="shared" si="51"/>
        <v>0</v>
      </c>
      <c r="D386" s="26">
        <f t="shared" si="52"/>
        <v>0</v>
      </c>
      <c r="E386" s="28">
        <f t="shared" si="53"/>
        <v>0</v>
      </c>
      <c r="F386" s="28">
        <f t="shared" si="54"/>
        <v>0</v>
      </c>
      <c r="G386" s="28"/>
    </row>
    <row r="387" spans="1:7" hidden="1">
      <c r="A387" s="69">
        <f t="shared" ref="A387" si="90">A53</f>
        <v>39</v>
      </c>
      <c r="B387" s="26">
        <f t="shared" si="50"/>
        <v>0</v>
      </c>
      <c r="C387" s="26">
        <f t="shared" si="51"/>
        <v>0</v>
      </c>
      <c r="D387" s="26">
        <f t="shared" si="52"/>
        <v>0</v>
      </c>
      <c r="E387" s="28">
        <f t="shared" si="53"/>
        <v>0</v>
      </c>
      <c r="F387" s="28">
        <f t="shared" si="54"/>
        <v>0</v>
      </c>
      <c r="G387" s="28"/>
    </row>
    <row r="388" spans="1:7" hidden="1">
      <c r="A388" s="69">
        <f t="shared" ref="A388" si="91">A54</f>
        <v>40</v>
      </c>
      <c r="B388" s="26">
        <f t="shared" si="50"/>
        <v>0</v>
      </c>
      <c r="C388" s="26">
        <f t="shared" si="51"/>
        <v>0</v>
      </c>
      <c r="D388" s="26">
        <f t="shared" si="52"/>
        <v>0</v>
      </c>
      <c r="E388" s="28">
        <f t="shared" si="53"/>
        <v>0</v>
      </c>
      <c r="F388" s="28">
        <f t="shared" si="54"/>
        <v>0</v>
      </c>
      <c r="G388" s="28"/>
    </row>
    <row r="389" spans="1:7" hidden="1">
      <c r="A389" s="69">
        <f t="shared" ref="A389" si="92">A55</f>
        <v>41</v>
      </c>
      <c r="B389" s="26">
        <f t="shared" si="50"/>
        <v>0</v>
      </c>
      <c r="C389" s="26">
        <f t="shared" si="51"/>
        <v>0</v>
      </c>
      <c r="D389" s="26">
        <f t="shared" si="52"/>
        <v>0</v>
      </c>
      <c r="E389" s="28">
        <f t="shared" si="53"/>
        <v>0</v>
      </c>
      <c r="F389" s="28">
        <f t="shared" si="54"/>
        <v>0</v>
      </c>
      <c r="G389" s="28"/>
    </row>
    <row r="390" spans="1:7" hidden="1">
      <c r="A390" s="69">
        <f t="shared" ref="A390" si="93">A56</f>
        <v>42</v>
      </c>
      <c r="B390" s="26">
        <f t="shared" si="50"/>
        <v>0</v>
      </c>
      <c r="C390" s="26">
        <f t="shared" si="51"/>
        <v>0</v>
      </c>
      <c r="D390" s="26">
        <f t="shared" si="52"/>
        <v>0</v>
      </c>
      <c r="E390" s="28">
        <f t="shared" si="53"/>
        <v>0</v>
      </c>
      <c r="F390" s="28">
        <f t="shared" si="54"/>
        <v>0</v>
      </c>
      <c r="G390" s="28"/>
    </row>
    <row r="391" spans="1:7" hidden="1">
      <c r="A391" s="69">
        <f t="shared" ref="A391" si="94">A57</f>
        <v>43</v>
      </c>
      <c r="B391" s="26">
        <f t="shared" si="50"/>
        <v>0</v>
      </c>
      <c r="C391" s="26">
        <f t="shared" si="51"/>
        <v>0</v>
      </c>
      <c r="D391" s="26">
        <f t="shared" si="52"/>
        <v>0</v>
      </c>
      <c r="E391" s="28">
        <f t="shared" si="53"/>
        <v>0</v>
      </c>
      <c r="F391" s="28">
        <f t="shared" si="54"/>
        <v>0</v>
      </c>
      <c r="G391" s="28"/>
    </row>
    <row r="392" spans="1:7" hidden="1">
      <c r="A392" s="69">
        <f t="shared" ref="A392" si="95">A58</f>
        <v>44</v>
      </c>
      <c r="B392" s="26">
        <f t="shared" si="50"/>
        <v>0</v>
      </c>
      <c r="C392" s="26">
        <f t="shared" si="51"/>
        <v>0</v>
      </c>
      <c r="D392" s="26">
        <f t="shared" si="52"/>
        <v>0</v>
      </c>
      <c r="E392" s="28">
        <f t="shared" si="53"/>
        <v>0</v>
      </c>
      <c r="F392" s="28">
        <f t="shared" si="54"/>
        <v>0</v>
      </c>
      <c r="G392" s="28"/>
    </row>
    <row r="393" spans="1:7" hidden="1">
      <c r="A393" s="69">
        <f t="shared" ref="A393" si="96">A59</f>
        <v>45</v>
      </c>
      <c r="B393" s="26">
        <f t="shared" si="50"/>
        <v>0</v>
      </c>
      <c r="C393" s="26">
        <f t="shared" si="51"/>
        <v>0</v>
      </c>
      <c r="D393" s="26">
        <f t="shared" si="52"/>
        <v>0</v>
      </c>
      <c r="E393" s="28">
        <f t="shared" si="53"/>
        <v>0</v>
      </c>
      <c r="F393" s="28">
        <f t="shared" si="54"/>
        <v>0</v>
      </c>
      <c r="G393" s="28"/>
    </row>
    <row r="394" spans="1:7" hidden="1">
      <c r="A394" s="69">
        <f t="shared" ref="A394" si="97">A60</f>
        <v>46</v>
      </c>
      <c r="B394" s="26">
        <f t="shared" si="50"/>
        <v>0</v>
      </c>
      <c r="C394" s="26">
        <f t="shared" si="51"/>
        <v>0</v>
      </c>
      <c r="D394" s="26">
        <f t="shared" si="52"/>
        <v>0</v>
      </c>
      <c r="E394" s="28">
        <f t="shared" si="53"/>
        <v>0</v>
      </c>
      <c r="F394" s="28">
        <f t="shared" si="54"/>
        <v>0</v>
      </c>
      <c r="G394" s="28"/>
    </row>
    <row r="395" spans="1:7" hidden="1">
      <c r="A395" s="69">
        <f t="shared" ref="A395" si="98">A61</f>
        <v>47</v>
      </c>
      <c r="B395" s="26">
        <f t="shared" si="50"/>
        <v>0</v>
      </c>
      <c r="C395" s="26">
        <f t="shared" si="51"/>
        <v>0</v>
      </c>
      <c r="D395" s="26">
        <f t="shared" si="52"/>
        <v>0</v>
      </c>
      <c r="E395" s="28">
        <f t="shared" si="53"/>
        <v>0</v>
      </c>
      <c r="F395" s="28">
        <f t="shared" si="54"/>
        <v>0</v>
      </c>
      <c r="G395" s="28"/>
    </row>
    <row r="396" spans="1:7" hidden="1">
      <c r="A396" s="69">
        <f t="shared" ref="A396" si="99">A62</f>
        <v>48</v>
      </c>
      <c r="B396" s="26">
        <f t="shared" si="50"/>
        <v>0</v>
      </c>
      <c r="C396" s="26">
        <f t="shared" si="51"/>
        <v>0</v>
      </c>
      <c r="D396" s="26">
        <f t="shared" si="52"/>
        <v>0</v>
      </c>
      <c r="E396" s="28">
        <f t="shared" si="53"/>
        <v>0</v>
      </c>
      <c r="F396" s="28">
        <f t="shared" si="54"/>
        <v>0</v>
      </c>
      <c r="G396" s="28"/>
    </row>
    <row r="397" spans="1:7" hidden="1">
      <c r="A397" s="69">
        <f t="shared" ref="A397" si="100">A63</f>
        <v>49</v>
      </c>
      <c r="B397" s="26">
        <f t="shared" si="50"/>
        <v>0</v>
      </c>
      <c r="C397" s="26">
        <f t="shared" si="51"/>
        <v>0</v>
      </c>
      <c r="D397" s="26">
        <f t="shared" si="52"/>
        <v>0</v>
      </c>
      <c r="E397" s="28">
        <f t="shared" si="53"/>
        <v>0</v>
      </c>
      <c r="F397" s="28">
        <f t="shared" si="54"/>
        <v>0</v>
      </c>
      <c r="G397" s="28"/>
    </row>
    <row r="398" spans="1:7" hidden="1">
      <c r="A398" s="69">
        <f t="shared" ref="A398" si="101">A64</f>
        <v>50</v>
      </c>
      <c r="B398" s="26">
        <f t="shared" si="50"/>
        <v>0</v>
      </c>
      <c r="C398" s="26">
        <f t="shared" si="51"/>
        <v>0</v>
      </c>
      <c r="D398" s="26">
        <f t="shared" si="52"/>
        <v>0</v>
      </c>
      <c r="E398" s="28">
        <f t="shared" si="53"/>
        <v>0</v>
      </c>
      <c r="F398" s="28">
        <f t="shared" si="54"/>
        <v>0</v>
      </c>
      <c r="G398" s="28"/>
    </row>
    <row r="399" spans="1:7" hidden="1">
      <c r="A399" s="69">
        <f t="shared" ref="A399" si="102">A65</f>
        <v>51</v>
      </c>
      <c r="B399" s="26">
        <f t="shared" si="50"/>
        <v>0</v>
      </c>
      <c r="C399" s="26">
        <f t="shared" si="51"/>
        <v>0</v>
      </c>
      <c r="D399" s="26">
        <f t="shared" si="52"/>
        <v>0</v>
      </c>
      <c r="E399" s="28">
        <f t="shared" si="53"/>
        <v>0</v>
      </c>
      <c r="F399" s="28">
        <f t="shared" si="54"/>
        <v>0</v>
      </c>
      <c r="G399" s="28"/>
    </row>
    <row r="400" spans="1:7" hidden="1">
      <c r="A400" s="69">
        <f t="shared" ref="A400" si="103">A66</f>
        <v>52</v>
      </c>
      <c r="B400" s="26">
        <f t="shared" si="50"/>
        <v>0</v>
      </c>
      <c r="C400" s="26">
        <f t="shared" si="51"/>
        <v>0</v>
      </c>
      <c r="D400" s="26">
        <f t="shared" si="52"/>
        <v>0</v>
      </c>
      <c r="E400" s="28">
        <f t="shared" si="53"/>
        <v>0</v>
      </c>
      <c r="F400" s="28">
        <f t="shared" si="54"/>
        <v>0</v>
      </c>
      <c r="G400" s="28"/>
    </row>
    <row r="401" spans="1:7" hidden="1">
      <c r="A401" s="69">
        <f t="shared" ref="A401" si="104">A67</f>
        <v>53</v>
      </c>
      <c r="B401" s="26">
        <f t="shared" si="50"/>
        <v>0</v>
      </c>
      <c r="C401" s="26">
        <f t="shared" si="51"/>
        <v>0</v>
      </c>
      <c r="D401" s="26">
        <f t="shared" si="52"/>
        <v>0</v>
      </c>
      <c r="E401" s="28">
        <f t="shared" si="53"/>
        <v>0</v>
      </c>
      <c r="F401" s="28">
        <f t="shared" si="54"/>
        <v>0</v>
      </c>
      <c r="G401" s="28"/>
    </row>
    <row r="402" spans="1:7" hidden="1">
      <c r="A402" s="69">
        <f t="shared" ref="A402" si="105">A68</f>
        <v>54</v>
      </c>
      <c r="B402" s="26">
        <f t="shared" si="50"/>
        <v>0</v>
      </c>
      <c r="C402" s="26">
        <f t="shared" si="51"/>
        <v>0</v>
      </c>
      <c r="D402" s="26">
        <f t="shared" si="52"/>
        <v>0</v>
      </c>
      <c r="E402" s="28">
        <f t="shared" si="53"/>
        <v>0</v>
      </c>
      <c r="F402" s="28">
        <f t="shared" si="54"/>
        <v>0</v>
      </c>
      <c r="G402" s="28"/>
    </row>
    <row r="403" spans="1:7" hidden="1">
      <c r="A403" s="69">
        <f t="shared" ref="A403" si="106">A69</f>
        <v>55</v>
      </c>
      <c r="B403" s="26">
        <f t="shared" si="50"/>
        <v>0</v>
      </c>
      <c r="C403" s="26">
        <f t="shared" si="51"/>
        <v>0</v>
      </c>
      <c r="D403" s="26">
        <f t="shared" si="52"/>
        <v>0</v>
      </c>
      <c r="E403" s="28">
        <f t="shared" si="53"/>
        <v>0</v>
      </c>
      <c r="F403" s="28">
        <f t="shared" si="54"/>
        <v>0</v>
      </c>
      <c r="G403" s="28"/>
    </row>
    <row r="404" spans="1:7" hidden="1">
      <c r="A404" s="69">
        <f t="shared" ref="A404" si="107">A70</f>
        <v>56</v>
      </c>
      <c r="B404" s="26">
        <f t="shared" si="50"/>
        <v>0</v>
      </c>
      <c r="C404" s="26">
        <f t="shared" si="51"/>
        <v>0</v>
      </c>
      <c r="D404" s="26">
        <f t="shared" si="52"/>
        <v>0</v>
      </c>
      <c r="E404" s="28">
        <f t="shared" si="53"/>
        <v>0</v>
      </c>
      <c r="F404" s="28">
        <f t="shared" si="54"/>
        <v>0</v>
      </c>
      <c r="G404" s="28"/>
    </row>
    <row r="405" spans="1:7" hidden="1">
      <c r="A405" s="69">
        <f t="shared" ref="A405" si="108">A71</f>
        <v>57</v>
      </c>
      <c r="B405" s="26">
        <f t="shared" si="50"/>
        <v>0</v>
      </c>
      <c r="C405" s="26">
        <f t="shared" si="51"/>
        <v>0</v>
      </c>
      <c r="D405" s="26">
        <f t="shared" si="52"/>
        <v>0</v>
      </c>
      <c r="E405" s="28">
        <f t="shared" si="53"/>
        <v>0</v>
      </c>
      <c r="F405" s="28">
        <f t="shared" si="54"/>
        <v>0</v>
      </c>
      <c r="G405" s="28"/>
    </row>
    <row r="406" spans="1:7" hidden="1">
      <c r="A406" s="69">
        <f t="shared" ref="A406" si="109">A72</f>
        <v>58</v>
      </c>
      <c r="B406" s="26">
        <f t="shared" si="50"/>
        <v>0</v>
      </c>
      <c r="C406" s="26">
        <f t="shared" si="51"/>
        <v>0</v>
      </c>
      <c r="D406" s="26">
        <f t="shared" si="52"/>
        <v>0</v>
      </c>
      <c r="E406" s="28">
        <f t="shared" si="53"/>
        <v>0</v>
      </c>
      <c r="F406" s="28">
        <f t="shared" si="54"/>
        <v>0</v>
      </c>
      <c r="G406" s="28"/>
    </row>
    <row r="407" spans="1:7" hidden="1">
      <c r="A407" s="69">
        <f t="shared" ref="A407" si="110">A73</f>
        <v>59</v>
      </c>
      <c r="B407" s="26">
        <f t="shared" si="50"/>
        <v>0</v>
      </c>
      <c r="C407" s="26">
        <f t="shared" si="51"/>
        <v>0</v>
      </c>
      <c r="D407" s="26">
        <f t="shared" si="52"/>
        <v>0</v>
      </c>
      <c r="E407" s="28">
        <f t="shared" si="53"/>
        <v>0</v>
      </c>
      <c r="F407" s="28">
        <f t="shared" si="54"/>
        <v>0</v>
      </c>
      <c r="G407" s="28"/>
    </row>
    <row r="408" spans="1:7" hidden="1">
      <c r="A408" s="69">
        <f t="shared" ref="A408" si="111">A74</f>
        <v>60</v>
      </c>
      <c r="B408" s="26">
        <f t="shared" si="50"/>
        <v>0</v>
      </c>
      <c r="C408" s="26">
        <f t="shared" si="51"/>
        <v>0</v>
      </c>
      <c r="D408" s="26">
        <f t="shared" si="52"/>
        <v>0</v>
      </c>
      <c r="E408" s="28">
        <f t="shared" si="53"/>
        <v>0</v>
      </c>
      <c r="F408" s="28">
        <f t="shared" si="54"/>
        <v>0</v>
      </c>
      <c r="G408" s="28"/>
    </row>
    <row r="409" spans="1:7" hidden="1">
      <c r="A409" s="69">
        <f t="shared" ref="A409" si="112">A75</f>
        <v>61</v>
      </c>
      <c r="B409" s="26">
        <f t="shared" si="50"/>
        <v>0</v>
      </c>
      <c r="C409" s="26">
        <f t="shared" si="51"/>
        <v>0</v>
      </c>
      <c r="D409" s="26">
        <f t="shared" si="52"/>
        <v>0</v>
      </c>
      <c r="E409" s="28">
        <f t="shared" si="53"/>
        <v>0</v>
      </c>
      <c r="F409" s="28">
        <f t="shared" si="54"/>
        <v>0</v>
      </c>
      <c r="G409" s="28"/>
    </row>
    <row r="410" spans="1:7" hidden="1">
      <c r="A410" s="69">
        <f t="shared" ref="A410" si="113">A76</f>
        <v>62</v>
      </c>
      <c r="B410" s="26">
        <f t="shared" si="50"/>
        <v>0</v>
      </c>
      <c r="C410" s="26">
        <f t="shared" si="51"/>
        <v>0</v>
      </c>
      <c r="D410" s="26">
        <f t="shared" si="52"/>
        <v>0</v>
      </c>
      <c r="E410" s="28">
        <f t="shared" si="53"/>
        <v>0</v>
      </c>
      <c r="F410" s="28">
        <f t="shared" si="54"/>
        <v>0</v>
      </c>
      <c r="G410" s="28"/>
    </row>
    <row r="411" spans="1:7" hidden="1">
      <c r="A411" s="69">
        <f t="shared" ref="A411" si="114">A77</f>
        <v>63</v>
      </c>
      <c r="B411" s="26">
        <f t="shared" si="50"/>
        <v>0</v>
      </c>
      <c r="C411" s="26">
        <f t="shared" si="51"/>
        <v>0</v>
      </c>
      <c r="D411" s="26">
        <f t="shared" si="52"/>
        <v>0</v>
      </c>
      <c r="E411" s="28">
        <f t="shared" si="53"/>
        <v>0</v>
      </c>
      <c r="F411" s="28">
        <f t="shared" si="54"/>
        <v>0</v>
      </c>
      <c r="G411" s="28"/>
    </row>
    <row r="412" spans="1:7" hidden="1">
      <c r="A412" s="69">
        <f t="shared" ref="A412" si="115">A78</f>
        <v>64</v>
      </c>
      <c r="B412" s="26">
        <f t="shared" si="50"/>
        <v>0</v>
      </c>
      <c r="C412" s="26">
        <f t="shared" si="51"/>
        <v>0</v>
      </c>
      <c r="D412" s="26">
        <f t="shared" si="52"/>
        <v>0</v>
      </c>
      <c r="E412" s="28">
        <f t="shared" si="53"/>
        <v>0</v>
      </c>
      <c r="F412" s="28">
        <f t="shared" si="54"/>
        <v>0</v>
      </c>
      <c r="G412" s="28"/>
    </row>
    <row r="413" spans="1:7" hidden="1">
      <c r="A413" s="69">
        <f t="shared" ref="A413" si="116">A79</f>
        <v>65</v>
      </c>
      <c r="B413" s="26">
        <f t="shared" si="50"/>
        <v>0</v>
      </c>
      <c r="C413" s="26">
        <f t="shared" si="51"/>
        <v>0</v>
      </c>
      <c r="D413" s="26">
        <f t="shared" si="52"/>
        <v>0</v>
      </c>
      <c r="E413" s="28">
        <f t="shared" si="53"/>
        <v>0</v>
      </c>
      <c r="F413" s="28">
        <f t="shared" si="54"/>
        <v>0</v>
      </c>
      <c r="G413" s="28"/>
    </row>
    <row r="414" spans="1:7" hidden="1">
      <c r="A414" s="69">
        <f t="shared" ref="A414" si="117">A80</f>
        <v>66</v>
      </c>
      <c r="B414" s="26">
        <f t="shared" si="50"/>
        <v>0</v>
      </c>
      <c r="C414" s="26">
        <f t="shared" si="51"/>
        <v>0</v>
      </c>
      <c r="D414" s="26">
        <f t="shared" si="52"/>
        <v>0</v>
      </c>
      <c r="E414" s="28">
        <f t="shared" si="53"/>
        <v>0</v>
      </c>
      <c r="F414" s="28">
        <f t="shared" si="54"/>
        <v>0</v>
      </c>
      <c r="G414" s="28"/>
    </row>
    <row r="415" spans="1:7" hidden="1">
      <c r="A415" s="69">
        <f t="shared" ref="A415" si="118">A81</f>
        <v>67</v>
      </c>
      <c r="B415" s="26">
        <f t="shared" ref="B415:B478" si="119">IF(A415="",B416,IF(AND($C$6&lt;&gt;0,A415&lt;=$C$6),$C$4,B414-C414))</f>
        <v>0</v>
      </c>
      <c r="C415" s="26">
        <f t="shared" ref="C415:C478" si="120">IF(B415=0,0,IF(AND($C$6&lt;&gt;0,A415&lt;=$C$6),0,$C$4/$C$7))</f>
        <v>0</v>
      </c>
      <c r="D415" s="26">
        <f t="shared" ref="D415:D478" si="121">B415*$C$8/12</f>
        <v>0</v>
      </c>
      <c r="E415" s="28">
        <f t="shared" ref="E415:E478" si="122">IF(OR(A415="",B415&lt;1),0,$F$8*$C$4/10000)</f>
        <v>0</v>
      </c>
      <c r="F415" s="28">
        <f t="shared" ref="F415:F478" si="123">SUM(C415:E415)</f>
        <v>0</v>
      </c>
      <c r="G415" s="28"/>
    </row>
    <row r="416" spans="1:7" hidden="1">
      <c r="A416" s="69">
        <f t="shared" ref="A416" si="124">A82</f>
        <v>68</v>
      </c>
      <c r="B416" s="26">
        <f t="shared" si="119"/>
        <v>0</v>
      </c>
      <c r="C416" s="26">
        <f t="shared" si="120"/>
        <v>0</v>
      </c>
      <c r="D416" s="26">
        <f t="shared" si="121"/>
        <v>0</v>
      </c>
      <c r="E416" s="28">
        <f t="shared" si="122"/>
        <v>0</v>
      </c>
      <c r="F416" s="28">
        <f t="shared" si="123"/>
        <v>0</v>
      </c>
      <c r="G416" s="28"/>
    </row>
    <row r="417" spans="1:7" hidden="1">
      <c r="A417" s="69">
        <f t="shared" ref="A417" si="125">A83</f>
        <v>69</v>
      </c>
      <c r="B417" s="26">
        <f t="shared" si="119"/>
        <v>0</v>
      </c>
      <c r="C417" s="26">
        <f t="shared" si="120"/>
        <v>0</v>
      </c>
      <c r="D417" s="26">
        <f t="shared" si="121"/>
        <v>0</v>
      </c>
      <c r="E417" s="28">
        <f t="shared" si="122"/>
        <v>0</v>
      </c>
      <c r="F417" s="28">
        <f t="shared" si="123"/>
        <v>0</v>
      </c>
      <c r="G417" s="28"/>
    </row>
    <row r="418" spans="1:7" hidden="1">
      <c r="A418" s="69">
        <f t="shared" ref="A418" si="126">A84</f>
        <v>70</v>
      </c>
      <c r="B418" s="26">
        <f t="shared" si="119"/>
        <v>0</v>
      </c>
      <c r="C418" s="26">
        <f t="shared" si="120"/>
        <v>0</v>
      </c>
      <c r="D418" s="26">
        <f t="shared" si="121"/>
        <v>0</v>
      </c>
      <c r="E418" s="28">
        <f t="shared" si="122"/>
        <v>0</v>
      </c>
      <c r="F418" s="28">
        <f t="shared" si="123"/>
        <v>0</v>
      </c>
      <c r="G418" s="28"/>
    </row>
    <row r="419" spans="1:7" hidden="1">
      <c r="A419" s="69">
        <f t="shared" ref="A419" si="127">A85</f>
        <v>71</v>
      </c>
      <c r="B419" s="26">
        <f t="shared" si="119"/>
        <v>0</v>
      </c>
      <c r="C419" s="26">
        <f t="shared" si="120"/>
        <v>0</v>
      </c>
      <c r="D419" s="26">
        <f t="shared" si="121"/>
        <v>0</v>
      </c>
      <c r="E419" s="28">
        <f t="shared" si="122"/>
        <v>0</v>
      </c>
      <c r="F419" s="28">
        <f t="shared" si="123"/>
        <v>0</v>
      </c>
      <c r="G419" s="28"/>
    </row>
    <row r="420" spans="1:7" hidden="1">
      <c r="A420" s="69">
        <f t="shared" ref="A420" si="128">A86</f>
        <v>72</v>
      </c>
      <c r="B420" s="26">
        <f t="shared" si="119"/>
        <v>0</v>
      </c>
      <c r="C420" s="26">
        <f t="shared" si="120"/>
        <v>0</v>
      </c>
      <c r="D420" s="26">
        <f t="shared" si="121"/>
        <v>0</v>
      </c>
      <c r="E420" s="28">
        <f t="shared" si="122"/>
        <v>0</v>
      </c>
      <c r="F420" s="28">
        <f t="shared" si="123"/>
        <v>0</v>
      </c>
      <c r="G420" s="28"/>
    </row>
    <row r="421" spans="1:7" hidden="1">
      <c r="A421" s="69">
        <f t="shared" ref="A421" si="129">A87</f>
        <v>73</v>
      </c>
      <c r="B421" s="26">
        <f t="shared" si="119"/>
        <v>0</v>
      </c>
      <c r="C421" s="26">
        <f t="shared" si="120"/>
        <v>0</v>
      </c>
      <c r="D421" s="26">
        <f t="shared" si="121"/>
        <v>0</v>
      </c>
      <c r="E421" s="28">
        <f t="shared" si="122"/>
        <v>0</v>
      </c>
      <c r="F421" s="28">
        <f t="shared" si="123"/>
        <v>0</v>
      </c>
      <c r="G421" s="28"/>
    </row>
    <row r="422" spans="1:7" hidden="1">
      <c r="A422" s="69">
        <f t="shared" ref="A422" si="130">A88</f>
        <v>74</v>
      </c>
      <c r="B422" s="26">
        <f t="shared" si="119"/>
        <v>0</v>
      </c>
      <c r="C422" s="26">
        <f t="shared" si="120"/>
        <v>0</v>
      </c>
      <c r="D422" s="26">
        <f t="shared" si="121"/>
        <v>0</v>
      </c>
      <c r="E422" s="28">
        <f t="shared" si="122"/>
        <v>0</v>
      </c>
      <c r="F422" s="28">
        <f t="shared" si="123"/>
        <v>0</v>
      </c>
      <c r="G422" s="28"/>
    </row>
    <row r="423" spans="1:7" hidden="1">
      <c r="A423" s="69">
        <f t="shared" ref="A423" si="131">A89</f>
        <v>75</v>
      </c>
      <c r="B423" s="26">
        <f t="shared" si="119"/>
        <v>0</v>
      </c>
      <c r="C423" s="26">
        <f t="shared" si="120"/>
        <v>0</v>
      </c>
      <c r="D423" s="26">
        <f t="shared" si="121"/>
        <v>0</v>
      </c>
      <c r="E423" s="28">
        <f t="shared" si="122"/>
        <v>0</v>
      </c>
      <c r="F423" s="28">
        <f t="shared" si="123"/>
        <v>0</v>
      </c>
      <c r="G423" s="28"/>
    </row>
    <row r="424" spans="1:7" hidden="1">
      <c r="A424" s="69">
        <f t="shared" ref="A424" si="132">A90</f>
        <v>76</v>
      </c>
      <c r="B424" s="26">
        <f t="shared" si="119"/>
        <v>0</v>
      </c>
      <c r="C424" s="26">
        <f t="shared" si="120"/>
        <v>0</v>
      </c>
      <c r="D424" s="26">
        <f t="shared" si="121"/>
        <v>0</v>
      </c>
      <c r="E424" s="28">
        <f t="shared" si="122"/>
        <v>0</v>
      </c>
      <c r="F424" s="28">
        <f t="shared" si="123"/>
        <v>0</v>
      </c>
      <c r="G424" s="28"/>
    </row>
    <row r="425" spans="1:7" hidden="1">
      <c r="A425" s="69">
        <f t="shared" ref="A425" si="133">A91</f>
        <v>77</v>
      </c>
      <c r="B425" s="26">
        <f t="shared" si="119"/>
        <v>0</v>
      </c>
      <c r="C425" s="26">
        <f t="shared" si="120"/>
        <v>0</v>
      </c>
      <c r="D425" s="26">
        <f t="shared" si="121"/>
        <v>0</v>
      </c>
      <c r="E425" s="28">
        <f t="shared" si="122"/>
        <v>0</v>
      </c>
      <c r="F425" s="28">
        <f t="shared" si="123"/>
        <v>0</v>
      </c>
      <c r="G425" s="28"/>
    </row>
    <row r="426" spans="1:7" hidden="1">
      <c r="A426" s="69">
        <f t="shared" ref="A426" si="134">A92</f>
        <v>78</v>
      </c>
      <c r="B426" s="26">
        <f t="shared" si="119"/>
        <v>0</v>
      </c>
      <c r="C426" s="26">
        <f t="shared" si="120"/>
        <v>0</v>
      </c>
      <c r="D426" s="26">
        <f t="shared" si="121"/>
        <v>0</v>
      </c>
      <c r="E426" s="28">
        <f t="shared" si="122"/>
        <v>0</v>
      </c>
      <c r="F426" s="28">
        <f t="shared" si="123"/>
        <v>0</v>
      </c>
      <c r="G426" s="28"/>
    </row>
    <row r="427" spans="1:7" hidden="1">
      <c r="A427" s="69">
        <f t="shared" ref="A427" si="135">A93</f>
        <v>79</v>
      </c>
      <c r="B427" s="26">
        <f t="shared" si="119"/>
        <v>0</v>
      </c>
      <c r="C427" s="26">
        <f t="shared" si="120"/>
        <v>0</v>
      </c>
      <c r="D427" s="26">
        <f t="shared" si="121"/>
        <v>0</v>
      </c>
      <c r="E427" s="28">
        <f t="shared" si="122"/>
        <v>0</v>
      </c>
      <c r="F427" s="28">
        <f t="shared" si="123"/>
        <v>0</v>
      </c>
      <c r="G427" s="28"/>
    </row>
    <row r="428" spans="1:7" hidden="1">
      <c r="A428" s="69">
        <f t="shared" ref="A428" si="136">A94</f>
        <v>80</v>
      </c>
      <c r="B428" s="26">
        <f t="shared" si="119"/>
        <v>0</v>
      </c>
      <c r="C428" s="26">
        <f t="shared" si="120"/>
        <v>0</v>
      </c>
      <c r="D428" s="26">
        <f t="shared" si="121"/>
        <v>0</v>
      </c>
      <c r="E428" s="28">
        <f t="shared" si="122"/>
        <v>0</v>
      </c>
      <c r="F428" s="28">
        <f t="shared" si="123"/>
        <v>0</v>
      </c>
      <c r="G428" s="28"/>
    </row>
    <row r="429" spans="1:7" hidden="1">
      <c r="A429" s="69">
        <f t="shared" ref="A429" si="137">A95</f>
        <v>81</v>
      </c>
      <c r="B429" s="26">
        <f t="shared" si="119"/>
        <v>0</v>
      </c>
      <c r="C429" s="26">
        <f t="shared" si="120"/>
        <v>0</v>
      </c>
      <c r="D429" s="26">
        <f t="shared" si="121"/>
        <v>0</v>
      </c>
      <c r="E429" s="28">
        <f t="shared" si="122"/>
        <v>0</v>
      </c>
      <c r="F429" s="28">
        <f t="shared" si="123"/>
        <v>0</v>
      </c>
      <c r="G429" s="28"/>
    </row>
    <row r="430" spans="1:7" hidden="1">
      <c r="A430" s="69">
        <f t="shared" ref="A430" si="138">A96</f>
        <v>82</v>
      </c>
      <c r="B430" s="26">
        <f t="shared" si="119"/>
        <v>0</v>
      </c>
      <c r="C430" s="26">
        <f t="shared" si="120"/>
        <v>0</v>
      </c>
      <c r="D430" s="26">
        <f t="shared" si="121"/>
        <v>0</v>
      </c>
      <c r="E430" s="28">
        <f t="shared" si="122"/>
        <v>0</v>
      </c>
      <c r="F430" s="28">
        <f t="shared" si="123"/>
        <v>0</v>
      </c>
      <c r="G430" s="28"/>
    </row>
    <row r="431" spans="1:7" hidden="1">
      <c r="A431" s="69">
        <f t="shared" ref="A431" si="139">A97</f>
        <v>83</v>
      </c>
      <c r="B431" s="26">
        <f t="shared" si="119"/>
        <v>0</v>
      </c>
      <c r="C431" s="26">
        <f t="shared" si="120"/>
        <v>0</v>
      </c>
      <c r="D431" s="26">
        <f t="shared" si="121"/>
        <v>0</v>
      </c>
      <c r="E431" s="28">
        <f t="shared" si="122"/>
        <v>0</v>
      </c>
      <c r="F431" s="28">
        <f t="shared" si="123"/>
        <v>0</v>
      </c>
      <c r="G431" s="28"/>
    </row>
    <row r="432" spans="1:7" hidden="1">
      <c r="A432" s="69">
        <f t="shared" ref="A432" si="140">A98</f>
        <v>84</v>
      </c>
      <c r="B432" s="26">
        <f t="shared" si="119"/>
        <v>0</v>
      </c>
      <c r="C432" s="26">
        <f t="shared" si="120"/>
        <v>0</v>
      </c>
      <c r="D432" s="26">
        <f t="shared" si="121"/>
        <v>0</v>
      </c>
      <c r="E432" s="28">
        <f t="shared" si="122"/>
        <v>0</v>
      </c>
      <c r="F432" s="28">
        <f t="shared" si="123"/>
        <v>0</v>
      </c>
      <c r="G432" s="28"/>
    </row>
    <row r="433" spans="1:7" hidden="1">
      <c r="A433" s="69">
        <f t="shared" ref="A433" si="141">A99</f>
        <v>85</v>
      </c>
      <c r="B433" s="26">
        <f t="shared" si="119"/>
        <v>0</v>
      </c>
      <c r="C433" s="26">
        <f t="shared" si="120"/>
        <v>0</v>
      </c>
      <c r="D433" s="26">
        <f t="shared" si="121"/>
        <v>0</v>
      </c>
      <c r="E433" s="28">
        <f t="shared" si="122"/>
        <v>0</v>
      </c>
      <c r="F433" s="28">
        <f t="shared" si="123"/>
        <v>0</v>
      </c>
      <c r="G433" s="28"/>
    </row>
    <row r="434" spans="1:7" hidden="1">
      <c r="A434" s="69">
        <f t="shared" ref="A434" si="142">A100</f>
        <v>86</v>
      </c>
      <c r="B434" s="26">
        <f t="shared" si="119"/>
        <v>0</v>
      </c>
      <c r="C434" s="26">
        <f t="shared" si="120"/>
        <v>0</v>
      </c>
      <c r="D434" s="26">
        <f t="shared" si="121"/>
        <v>0</v>
      </c>
      <c r="E434" s="28">
        <f t="shared" si="122"/>
        <v>0</v>
      </c>
      <c r="F434" s="28">
        <f t="shared" si="123"/>
        <v>0</v>
      </c>
      <c r="G434" s="28"/>
    </row>
    <row r="435" spans="1:7" hidden="1">
      <c r="A435" s="69">
        <f t="shared" ref="A435" si="143">A101</f>
        <v>87</v>
      </c>
      <c r="B435" s="26">
        <f t="shared" si="119"/>
        <v>0</v>
      </c>
      <c r="C435" s="26">
        <f t="shared" si="120"/>
        <v>0</v>
      </c>
      <c r="D435" s="26">
        <f t="shared" si="121"/>
        <v>0</v>
      </c>
      <c r="E435" s="28">
        <f t="shared" si="122"/>
        <v>0</v>
      </c>
      <c r="F435" s="28">
        <f t="shared" si="123"/>
        <v>0</v>
      </c>
      <c r="G435" s="28"/>
    </row>
    <row r="436" spans="1:7" hidden="1">
      <c r="A436" s="69">
        <f t="shared" ref="A436" si="144">A102</f>
        <v>88</v>
      </c>
      <c r="B436" s="26">
        <f t="shared" si="119"/>
        <v>0</v>
      </c>
      <c r="C436" s="26">
        <f t="shared" si="120"/>
        <v>0</v>
      </c>
      <c r="D436" s="26">
        <f t="shared" si="121"/>
        <v>0</v>
      </c>
      <c r="E436" s="28">
        <f t="shared" si="122"/>
        <v>0</v>
      </c>
      <c r="F436" s="28">
        <f t="shared" si="123"/>
        <v>0</v>
      </c>
      <c r="G436" s="28"/>
    </row>
    <row r="437" spans="1:7" hidden="1">
      <c r="A437" s="69">
        <f t="shared" ref="A437" si="145">A103</f>
        <v>89</v>
      </c>
      <c r="B437" s="26">
        <f t="shared" si="119"/>
        <v>0</v>
      </c>
      <c r="C437" s="26">
        <f t="shared" si="120"/>
        <v>0</v>
      </c>
      <c r="D437" s="26">
        <f t="shared" si="121"/>
        <v>0</v>
      </c>
      <c r="E437" s="28">
        <f t="shared" si="122"/>
        <v>0</v>
      </c>
      <c r="F437" s="28">
        <f t="shared" si="123"/>
        <v>0</v>
      </c>
      <c r="G437" s="28"/>
    </row>
    <row r="438" spans="1:7" hidden="1">
      <c r="A438" s="69">
        <f t="shared" ref="A438" si="146">A104</f>
        <v>90</v>
      </c>
      <c r="B438" s="26">
        <f t="shared" si="119"/>
        <v>0</v>
      </c>
      <c r="C438" s="26">
        <f t="shared" si="120"/>
        <v>0</v>
      </c>
      <c r="D438" s="26">
        <f t="shared" si="121"/>
        <v>0</v>
      </c>
      <c r="E438" s="28">
        <f t="shared" si="122"/>
        <v>0</v>
      </c>
      <c r="F438" s="28">
        <f t="shared" si="123"/>
        <v>0</v>
      </c>
      <c r="G438" s="28"/>
    </row>
    <row r="439" spans="1:7" hidden="1">
      <c r="A439" s="69">
        <f t="shared" ref="A439" si="147">A105</f>
        <v>91</v>
      </c>
      <c r="B439" s="26">
        <f t="shared" si="119"/>
        <v>0</v>
      </c>
      <c r="C439" s="26">
        <f t="shared" si="120"/>
        <v>0</v>
      </c>
      <c r="D439" s="26">
        <f t="shared" si="121"/>
        <v>0</v>
      </c>
      <c r="E439" s="28">
        <f t="shared" si="122"/>
        <v>0</v>
      </c>
      <c r="F439" s="28">
        <f t="shared" si="123"/>
        <v>0</v>
      </c>
      <c r="G439" s="28"/>
    </row>
    <row r="440" spans="1:7" hidden="1">
      <c r="A440" s="69">
        <f t="shared" ref="A440" si="148">A106</f>
        <v>92</v>
      </c>
      <c r="B440" s="26">
        <f t="shared" si="119"/>
        <v>0</v>
      </c>
      <c r="C440" s="26">
        <f t="shared" si="120"/>
        <v>0</v>
      </c>
      <c r="D440" s="26">
        <f t="shared" si="121"/>
        <v>0</v>
      </c>
      <c r="E440" s="28">
        <f t="shared" si="122"/>
        <v>0</v>
      </c>
      <c r="F440" s="28">
        <f t="shared" si="123"/>
        <v>0</v>
      </c>
      <c r="G440" s="28"/>
    </row>
    <row r="441" spans="1:7" hidden="1">
      <c r="A441" s="69">
        <f t="shared" ref="A441" si="149">A107</f>
        <v>93</v>
      </c>
      <c r="B441" s="26">
        <f t="shared" si="119"/>
        <v>0</v>
      </c>
      <c r="C441" s="26">
        <f t="shared" si="120"/>
        <v>0</v>
      </c>
      <c r="D441" s="26">
        <f t="shared" si="121"/>
        <v>0</v>
      </c>
      <c r="E441" s="28">
        <f t="shared" si="122"/>
        <v>0</v>
      </c>
      <c r="F441" s="28">
        <f t="shared" si="123"/>
        <v>0</v>
      </c>
      <c r="G441" s="28"/>
    </row>
    <row r="442" spans="1:7" hidden="1">
      <c r="A442" s="69">
        <f t="shared" ref="A442" si="150">A108</f>
        <v>94</v>
      </c>
      <c r="B442" s="26">
        <f t="shared" si="119"/>
        <v>0</v>
      </c>
      <c r="C442" s="26">
        <f t="shared" si="120"/>
        <v>0</v>
      </c>
      <c r="D442" s="26">
        <f t="shared" si="121"/>
        <v>0</v>
      </c>
      <c r="E442" s="28">
        <f t="shared" si="122"/>
        <v>0</v>
      </c>
      <c r="F442" s="28">
        <f t="shared" si="123"/>
        <v>0</v>
      </c>
      <c r="G442" s="28"/>
    </row>
    <row r="443" spans="1:7" hidden="1">
      <c r="A443" s="69">
        <f t="shared" ref="A443" si="151">A109</f>
        <v>95</v>
      </c>
      <c r="B443" s="26">
        <f t="shared" si="119"/>
        <v>0</v>
      </c>
      <c r="C443" s="26">
        <f t="shared" si="120"/>
        <v>0</v>
      </c>
      <c r="D443" s="26">
        <f t="shared" si="121"/>
        <v>0</v>
      </c>
      <c r="E443" s="28">
        <f t="shared" si="122"/>
        <v>0</v>
      </c>
      <c r="F443" s="28">
        <f t="shared" si="123"/>
        <v>0</v>
      </c>
      <c r="G443" s="28"/>
    </row>
    <row r="444" spans="1:7" hidden="1">
      <c r="A444" s="69">
        <f t="shared" ref="A444" si="152">A110</f>
        <v>96</v>
      </c>
      <c r="B444" s="26">
        <f t="shared" si="119"/>
        <v>0</v>
      </c>
      <c r="C444" s="26">
        <f t="shared" si="120"/>
        <v>0</v>
      </c>
      <c r="D444" s="26">
        <f t="shared" si="121"/>
        <v>0</v>
      </c>
      <c r="E444" s="28">
        <f t="shared" si="122"/>
        <v>0</v>
      </c>
      <c r="F444" s="28">
        <f t="shared" si="123"/>
        <v>0</v>
      </c>
      <c r="G444" s="28"/>
    </row>
    <row r="445" spans="1:7" hidden="1">
      <c r="A445" s="69">
        <f t="shared" ref="A445" si="153">A111</f>
        <v>97</v>
      </c>
      <c r="B445" s="26">
        <f t="shared" si="119"/>
        <v>0</v>
      </c>
      <c r="C445" s="26">
        <f t="shared" si="120"/>
        <v>0</v>
      </c>
      <c r="D445" s="26">
        <f t="shared" si="121"/>
        <v>0</v>
      </c>
      <c r="E445" s="28">
        <f t="shared" si="122"/>
        <v>0</v>
      </c>
      <c r="F445" s="28">
        <f t="shared" si="123"/>
        <v>0</v>
      </c>
      <c r="G445" s="28"/>
    </row>
    <row r="446" spans="1:7" hidden="1">
      <c r="A446" s="69">
        <f t="shared" ref="A446" si="154">A112</f>
        <v>98</v>
      </c>
      <c r="B446" s="26">
        <f t="shared" si="119"/>
        <v>0</v>
      </c>
      <c r="C446" s="26">
        <f t="shared" si="120"/>
        <v>0</v>
      </c>
      <c r="D446" s="26">
        <f t="shared" si="121"/>
        <v>0</v>
      </c>
      <c r="E446" s="28">
        <f t="shared" si="122"/>
        <v>0</v>
      </c>
      <c r="F446" s="28">
        <f t="shared" si="123"/>
        <v>0</v>
      </c>
      <c r="G446" s="28"/>
    </row>
    <row r="447" spans="1:7" hidden="1">
      <c r="A447" s="69">
        <f t="shared" ref="A447" si="155">A113</f>
        <v>99</v>
      </c>
      <c r="B447" s="26">
        <f t="shared" si="119"/>
        <v>0</v>
      </c>
      <c r="C447" s="26">
        <f t="shared" si="120"/>
        <v>0</v>
      </c>
      <c r="D447" s="26">
        <f t="shared" si="121"/>
        <v>0</v>
      </c>
      <c r="E447" s="28">
        <f t="shared" si="122"/>
        <v>0</v>
      </c>
      <c r="F447" s="28">
        <f t="shared" si="123"/>
        <v>0</v>
      </c>
      <c r="G447" s="28"/>
    </row>
    <row r="448" spans="1:7" hidden="1">
      <c r="A448" s="69">
        <f t="shared" ref="A448" si="156">A114</f>
        <v>100</v>
      </c>
      <c r="B448" s="26">
        <f t="shared" si="119"/>
        <v>0</v>
      </c>
      <c r="C448" s="26">
        <f t="shared" si="120"/>
        <v>0</v>
      </c>
      <c r="D448" s="26">
        <f t="shared" si="121"/>
        <v>0</v>
      </c>
      <c r="E448" s="28">
        <f t="shared" si="122"/>
        <v>0</v>
      </c>
      <c r="F448" s="28">
        <f t="shared" si="123"/>
        <v>0</v>
      </c>
      <c r="G448" s="28"/>
    </row>
    <row r="449" spans="1:7" hidden="1">
      <c r="A449" s="69">
        <f t="shared" ref="A449" si="157">A115</f>
        <v>101</v>
      </c>
      <c r="B449" s="26">
        <f t="shared" si="119"/>
        <v>0</v>
      </c>
      <c r="C449" s="26">
        <f t="shared" si="120"/>
        <v>0</v>
      </c>
      <c r="D449" s="26">
        <f t="shared" si="121"/>
        <v>0</v>
      </c>
      <c r="E449" s="28">
        <f t="shared" si="122"/>
        <v>0</v>
      </c>
      <c r="F449" s="28">
        <f t="shared" si="123"/>
        <v>0</v>
      </c>
      <c r="G449" s="28"/>
    </row>
    <row r="450" spans="1:7" hidden="1">
      <c r="A450" s="69">
        <f t="shared" ref="A450" si="158">A116</f>
        <v>102</v>
      </c>
      <c r="B450" s="26">
        <f t="shared" si="119"/>
        <v>0</v>
      </c>
      <c r="C450" s="26">
        <f t="shared" si="120"/>
        <v>0</v>
      </c>
      <c r="D450" s="26">
        <f t="shared" si="121"/>
        <v>0</v>
      </c>
      <c r="E450" s="28">
        <f t="shared" si="122"/>
        <v>0</v>
      </c>
      <c r="F450" s="28">
        <f t="shared" si="123"/>
        <v>0</v>
      </c>
      <c r="G450" s="28"/>
    </row>
    <row r="451" spans="1:7" hidden="1">
      <c r="A451" s="69">
        <f t="shared" ref="A451" si="159">A117</f>
        <v>103</v>
      </c>
      <c r="B451" s="26">
        <f t="shared" si="119"/>
        <v>0</v>
      </c>
      <c r="C451" s="26">
        <f t="shared" si="120"/>
        <v>0</v>
      </c>
      <c r="D451" s="26">
        <f t="shared" si="121"/>
        <v>0</v>
      </c>
      <c r="E451" s="28">
        <f t="shared" si="122"/>
        <v>0</v>
      </c>
      <c r="F451" s="28">
        <f t="shared" si="123"/>
        <v>0</v>
      </c>
      <c r="G451" s="28"/>
    </row>
    <row r="452" spans="1:7" hidden="1">
      <c r="A452" s="69">
        <f t="shared" ref="A452" si="160">A118</f>
        <v>104</v>
      </c>
      <c r="B452" s="26">
        <f t="shared" si="119"/>
        <v>0</v>
      </c>
      <c r="C452" s="26">
        <f t="shared" si="120"/>
        <v>0</v>
      </c>
      <c r="D452" s="26">
        <f t="shared" si="121"/>
        <v>0</v>
      </c>
      <c r="E452" s="28">
        <f t="shared" si="122"/>
        <v>0</v>
      </c>
      <c r="F452" s="28">
        <f t="shared" si="123"/>
        <v>0</v>
      </c>
      <c r="G452" s="28"/>
    </row>
    <row r="453" spans="1:7" hidden="1">
      <c r="A453" s="69">
        <f t="shared" ref="A453" si="161">A119</f>
        <v>105</v>
      </c>
      <c r="B453" s="26">
        <f t="shared" si="119"/>
        <v>0</v>
      </c>
      <c r="C453" s="26">
        <f t="shared" si="120"/>
        <v>0</v>
      </c>
      <c r="D453" s="26">
        <f t="shared" si="121"/>
        <v>0</v>
      </c>
      <c r="E453" s="28">
        <f t="shared" si="122"/>
        <v>0</v>
      </c>
      <c r="F453" s="28">
        <f t="shared" si="123"/>
        <v>0</v>
      </c>
      <c r="G453" s="28"/>
    </row>
    <row r="454" spans="1:7" hidden="1">
      <c r="A454" s="69">
        <f t="shared" ref="A454" si="162">A120</f>
        <v>106</v>
      </c>
      <c r="B454" s="26">
        <f t="shared" si="119"/>
        <v>0</v>
      </c>
      <c r="C454" s="26">
        <f t="shared" si="120"/>
        <v>0</v>
      </c>
      <c r="D454" s="26">
        <f t="shared" si="121"/>
        <v>0</v>
      </c>
      <c r="E454" s="28">
        <f t="shared" si="122"/>
        <v>0</v>
      </c>
      <c r="F454" s="28">
        <f t="shared" si="123"/>
        <v>0</v>
      </c>
      <c r="G454" s="28"/>
    </row>
    <row r="455" spans="1:7" hidden="1">
      <c r="A455" s="69">
        <f t="shared" ref="A455" si="163">A121</f>
        <v>107</v>
      </c>
      <c r="B455" s="26">
        <f t="shared" si="119"/>
        <v>0</v>
      </c>
      <c r="C455" s="26">
        <f t="shared" si="120"/>
        <v>0</v>
      </c>
      <c r="D455" s="26">
        <f t="shared" si="121"/>
        <v>0</v>
      </c>
      <c r="E455" s="28">
        <f t="shared" si="122"/>
        <v>0</v>
      </c>
      <c r="F455" s="28">
        <f t="shared" si="123"/>
        <v>0</v>
      </c>
      <c r="G455" s="28"/>
    </row>
    <row r="456" spans="1:7" hidden="1">
      <c r="A456" s="69">
        <f t="shared" ref="A456" si="164">A122</f>
        <v>108</v>
      </c>
      <c r="B456" s="26">
        <f t="shared" si="119"/>
        <v>0</v>
      </c>
      <c r="C456" s="26">
        <f t="shared" si="120"/>
        <v>0</v>
      </c>
      <c r="D456" s="26">
        <f t="shared" si="121"/>
        <v>0</v>
      </c>
      <c r="E456" s="28">
        <f t="shared" si="122"/>
        <v>0</v>
      </c>
      <c r="F456" s="28">
        <f t="shared" si="123"/>
        <v>0</v>
      </c>
      <c r="G456" s="28"/>
    </row>
    <row r="457" spans="1:7" hidden="1">
      <c r="A457" s="69">
        <f t="shared" ref="A457" si="165">A123</f>
        <v>109</v>
      </c>
      <c r="B457" s="26">
        <f t="shared" si="119"/>
        <v>0</v>
      </c>
      <c r="C457" s="26">
        <f t="shared" si="120"/>
        <v>0</v>
      </c>
      <c r="D457" s="26">
        <f t="shared" si="121"/>
        <v>0</v>
      </c>
      <c r="E457" s="28">
        <f t="shared" si="122"/>
        <v>0</v>
      </c>
      <c r="F457" s="28">
        <f t="shared" si="123"/>
        <v>0</v>
      </c>
      <c r="G457" s="28"/>
    </row>
    <row r="458" spans="1:7" hidden="1">
      <c r="A458" s="69">
        <f t="shared" ref="A458" si="166">A124</f>
        <v>110</v>
      </c>
      <c r="B458" s="26">
        <f t="shared" si="119"/>
        <v>0</v>
      </c>
      <c r="C458" s="26">
        <f t="shared" si="120"/>
        <v>0</v>
      </c>
      <c r="D458" s="26">
        <f t="shared" si="121"/>
        <v>0</v>
      </c>
      <c r="E458" s="28">
        <f t="shared" si="122"/>
        <v>0</v>
      </c>
      <c r="F458" s="28">
        <f t="shared" si="123"/>
        <v>0</v>
      </c>
      <c r="G458" s="28"/>
    </row>
    <row r="459" spans="1:7" hidden="1">
      <c r="A459" s="69">
        <f t="shared" ref="A459" si="167">A125</f>
        <v>111</v>
      </c>
      <c r="B459" s="26">
        <f t="shared" si="119"/>
        <v>0</v>
      </c>
      <c r="C459" s="26">
        <f t="shared" si="120"/>
        <v>0</v>
      </c>
      <c r="D459" s="26">
        <f t="shared" si="121"/>
        <v>0</v>
      </c>
      <c r="E459" s="28">
        <f t="shared" si="122"/>
        <v>0</v>
      </c>
      <c r="F459" s="28">
        <f t="shared" si="123"/>
        <v>0</v>
      </c>
      <c r="G459" s="28"/>
    </row>
    <row r="460" spans="1:7" hidden="1">
      <c r="A460" s="69">
        <f t="shared" ref="A460" si="168">A126</f>
        <v>112</v>
      </c>
      <c r="B460" s="26">
        <f t="shared" si="119"/>
        <v>0</v>
      </c>
      <c r="C460" s="26">
        <f t="shared" si="120"/>
        <v>0</v>
      </c>
      <c r="D460" s="26">
        <f t="shared" si="121"/>
        <v>0</v>
      </c>
      <c r="E460" s="28">
        <f t="shared" si="122"/>
        <v>0</v>
      </c>
      <c r="F460" s="28">
        <f t="shared" si="123"/>
        <v>0</v>
      </c>
      <c r="G460" s="28"/>
    </row>
    <row r="461" spans="1:7" hidden="1">
      <c r="A461" s="69">
        <f t="shared" ref="A461" si="169">A127</f>
        <v>113</v>
      </c>
      <c r="B461" s="26">
        <f t="shared" si="119"/>
        <v>0</v>
      </c>
      <c r="C461" s="26">
        <f t="shared" si="120"/>
        <v>0</v>
      </c>
      <c r="D461" s="26">
        <f t="shared" si="121"/>
        <v>0</v>
      </c>
      <c r="E461" s="28">
        <f t="shared" si="122"/>
        <v>0</v>
      </c>
      <c r="F461" s="28">
        <f t="shared" si="123"/>
        <v>0</v>
      </c>
      <c r="G461" s="28"/>
    </row>
    <row r="462" spans="1:7" hidden="1">
      <c r="A462" s="69">
        <f t="shared" ref="A462" si="170">A128</f>
        <v>114</v>
      </c>
      <c r="B462" s="26">
        <f t="shared" si="119"/>
        <v>0</v>
      </c>
      <c r="C462" s="26">
        <f t="shared" si="120"/>
        <v>0</v>
      </c>
      <c r="D462" s="26">
        <f t="shared" si="121"/>
        <v>0</v>
      </c>
      <c r="E462" s="28">
        <f t="shared" si="122"/>
        <v>0</v>
      </c>
      <c r="F462" s="28">
        <f t="shared" si="123"/>
        <v>0</v>
      </c>
      <c r="G462" s="28"/>
    </row>
    <row r="463" spans="1:7" hidden="1">
      <c r="A463" s="69">
        <f t="shared" ref="A463" si="171">A129</f>
        <v>115</v>
      </c>
      <c r="B463" s="26">
        <f t="shared" si="119"/>
        <v>0</v>
      </c>
      <c r="C463" s="26">
        <f t="shared" si="120"/>
        <v>0</v>
      </c>
      <c r="D463" s="26">
        <f t="shared" si="121"/>
        <v>0</v>
      </c>
      <c r="E463" s="28">
        <f t="shared" si="122"/>
        <v>0</v>
      </c>
      <c r="F463" s="28">
        <f t="shared" si="123"/>
        <v>0</v>
      </c>
      <c r="G463" s="28"/>
    </row>
    <row r="464" spans="1:7" hidden="1">
      <c r="A464" s="69">
        <f t="shared" ref="A464" si="172">A130</f>
        <v>116</v>
      </c>
      <c r="B464" s="26">
        <f t="shared" si="119"/>
        <v>0</v>
      </c>
      <c r="C464" s="26">
        <f t="shared" si="120"/>
        <v>0</v>
      </c>
      <c r="D464" s="26">
        <f t="shared" si="121"/>
        <v>0</v>
      </c>
      <c r="E464" s="28">
        <f t="shared" si="122"/>
        <v>0</v>
      </c>
      <c r="F464" s="28">
        <f t="shared" si="123"/>
        <v>0</v>
      </c>
      <c r="G464" s="28"/>
    </row>
    <row r="465" spans="1:7" hidden="1">
      <c r="A465" s="69">
        <f t="shared" ref="A465" si="173">A131</f>
        <v>117</v>
      </c>
      <c r="B465" s="26">
        <f t="shared" si="119"/>
        <v>0</v>
      </c>
      <c r="C465" s="26">
        <f t="shared" si="120"/>
        <v>0</v>
      </c>
      <c r="D465" s="26">
        <f t="shared" si="121"/>
        <v>0</v>
      </c>
      <c r="E465" s="28">
        <f t="shared" si="122"/>
        <v>0</v>
      </c>
      <c r="F465" s="28">
        <f t="shared" si="123"/>
        <v>0</v>
      </c>
      <c r="G465" s="28"/>
    </row>
    <row r="466" spans="1:7" hidden="1">
      <c r="A466" s="69">
        <f t="shared" ref="A466" si="174">A132</f>
        <v>118</v>
      </c>
      <c r="B466" s="26">
        <f t="shared" si="119"/>
        <v>0</v>
      </c>
      <c r="C466" s="26">
        <f t="shared" si="120"/>
        <v>0</v>
      </c>
      <c r="D466" s="26">
        <f t="shared" si="121"/>
        <v>0</v>
      </c>
      <c r="E466" s="28">
        <f t="shared" si="122"/>
        <v>0</v>
      </c>
      <c r="F466" s="28">
        <f t="shared" si="123"/>
        <v>0</v>
      </c>
      <c r="G466" s="28"/>
    </row>
    <row r="467" spans="1:7" hidden="1">
      <c r="A467" s="69">
        <f t="shared" ref="A467" si="175">A133</f>
        <v>119</v>
      </c>
      <c r="B467" s="26">
        <f t="shared" si="119"/>
        <v>0</v>
      </c>
      <c r="C467" s="26">
        <f t="shared" si="120"/>
        <v>0</v>
      </c>
      <c r="D467" s="26">
        <f t="shared" si="121"/>
        <v>0</v>
      </c>
      <c r="E467" s="28">
        <f t="shared" si="122"/>
        <v>0</v>
      </c>
      <c r="F467" s="28">
        <f t="shared" si="123"/>
        <v>0</v>
      </c>
      <c r="G467" s="28"/>
    </row>
    <row r="468" spans="1:7" hidden="1">
      <c r="A468" s="69">
        <f t="shared" ref="A468" si="176">A134</f>
        <v>120</v>
      </c>
      <c r="B468" s="26">
        <f t="shared" si="119"/>
        <v>0</v>
      </c>
      <c r="C468" s="26">
        <f t="shared" si="120"/>
        <v>0</v>
      </c>
      <c r="D468" s="26">
        <f t="shared" si="121"/>
        <v>0</v>
      </c>
      <c r="E468" s="28">
        <f t="shared" si="122"/>
        <v>0</v>
      </c>
      <c r="F468" s="28">
        <f t="shared" si="123"/>
        <v>0</v>
      </c>
      <c r="G468" s="28"/>
    </row>
    <row r="469" spans="1:7" hidden="1">
      <c r="A469" s="69">
        <f t="shared" ref="A469" si="177">A135</f>
        <v>121</v>
      </c>
      <c r="B469" s="26">
        <f t="shared" si="119"/>
        <v>0</v>
      </c>
      <c r="C469" s="26">
        <f t="shared" si="120"/>
        <v>0</v>
      </c>
      <c r="D469" s="26">
        <f t="shared" si="121"/>
        <v>0</v>
      </c>
      <c r="E469" s="28">
        <f t="shared" si="122"/>
        <v>0</v>
      </c>
      <c r="F469" s="28">
        <f t="shared" si="123"/>
        <v>0</v>
      </c>
      <c r="G469" s="28"/>
    </row>
    <row r="470" spans="1:7" hidden="1">
      <c r="A470" s="69">
        <f t="shared" ref="A470" si="178">A136</f>
        <v>122</v>
      </c>
      <c r="B470" s="26">
        <f t="shared" si="119"/>
        <v>0</v>
      </c>
      <c r="C470" s="26">
        <f t="shared" si="120"/>
        <v>0</v>
      </c>
      <c r="D470" s="26">
        <f t="shared" si="121"/>
        <v>0</v>
      </c>
      <c r="E470" s="28">
        <f t="shared" si="122"/>
        <v>0</v>
      </c>
      <c r="F470" s="28">
        <f t="shared" si="123"/>
        <v>0</v>
      </c>
      <c r="G470" s="28"/>
    </row>
    <row r="471" spans="1:7" hidden="1">
      <c r="A471" s="69">
        <f t="shared" ref="A471" si="179">A137</f>
        <v>123</v>
      </c>
      <c r="B471" s="26">
        <f t="shared" si="119"/>
        <v>0</v>
      </c>
      <c r="C471" s="26">
        <f t="shared" si="120"/>
        <v>0</v>
      </c>
      <c r="D471" s="26">
        <f t="shared" si="121"/>
        <v>0</v>
      </c>
      <c r="E471" s="28">
        <f t="shared" si="122"/>
        <v>0</v>
      </c>
      <c r="F471" s="28">
        <f t="shared" si="123"/>
        <v>0</v>
      </c>
      <c r="G471" s="28"/>
    </row>
    <row r="472" spans="1:7" hidden="1">
      <c r="A472" s="69">
        <f t="shared" ref="A472" si="180">A138</f>
        <v>124</v>
      </c>
      <c r="B472" s="26">
        <f t="shared" si="119"/>
        <v>0</v>
      </c>
      <c r="C472" s="26">
        <f t="shared" si="120"/>
        <v>0</v>
      </c>
      <c r="D472" s="26">
        <f t="shared" si="121"/>
        <v>0</v>
      </c>
      <c r="E472" s="28">
        <f t="shared" si="122"/>
        <v>0</v>
      </c>
      <c r="F472" s="28">
        <f t="shared" si="123"/>
        <v>0</v>
      </c>
      <c r="G472" s="28"/>
    </row>
    <row r="473" spans="1:7" hidden="1">
      <c r="A473" s="69">
        <f t="shared" ref="A473" si="181">A139</f>
        <v>125</v>
      </c>
      <c r="B473" s="26">
        <f t="shared" si="119"/>
        <v>0</v>
      </c>
      <c r="C473" s="26">
        <f t="shared" si="120"/>
        <v>0</v>
      </c>
      <c r="D473" s="26">
        <f t="shared" si="121"/>
        <v>0</v>
      </c>
      <c r="E473" s="28">
        <f t="shared" si="122"/>
        <v>0</v>
      </c>
      <c r="F473" s="28">
        <f t="shared" si="123"/>
        <v>0</v>
      </c>
      <c r="G473" s="28"/>
    </row>
    <row r="474" spans="1:7" hidden="1">
      <c r="A474" s="69">
        <f t="shared" ref="A474" si="182">A140</f>
        <v>126</v>
      </c>
      <c r="B474" s="26">
        <f t="shared" si="119"/>
        <v>0</v>
      </c>
      <c r="C474" s="26">
        <f t="shared" si="120"/>
        <v>0</v>
      </c>
      <c r="D474" s="26">
        <f t="shared" si="121"/>
        <v>0</v>
      </c>
      <c r="E474" s="28">
        <f t="shared" si="122"/>
        <v>0</v>
      </c>
      <c r="F474" s="28">
        <f t="shared" si="123"/>
        <v>0</v>
      </c>
      <c r="G474" s="28"/>
    </row>
    <row r="475" spans="1:7" hidden="1">
      <c r="A475" s="69">
        <f t="shared" ref="A475" si="183">A141</f>
        <v>127</v>
      </c>
      <c r="B475" s="26">
        <f t="shared" si="119"/>
        <v>0</v>
      </c>
      <c r="C475" s="26">
        <f t="shared" si="120"/>
        <v>0</v>
      </c>
      <c r="D475" s="26">
        <f t="shared" si="121"/>
        <v>0</v>
      </c>
      <c r="E475" s="28">
        <f t="shared" si="122"/>
        <v>0</v>
      </c>
      <c r="F475" s="28">
        <f t="shared" si="123"/>
        <v>0</v>
      </c>
      <c r="G475" s="28"/>
    </row>
    <row r="476" spans="1:7" hidden="1">
      <c r="A476" s="69">
        <f t="shared" ref="A476" si="184">A142</f>
        <v>128</v>
      </c>
      <c r="B476" s="26">
        <f t="shared" si="119"/>
        <v>0</v>
      </c>
      <c r="C476" s="26">
        <f t="shared" si="120"/>
        <v>0</v>
      </c>
      <c r="D476" s="26">
        <f t="shared" si="121"/>
        <v>0</v>
      </c>
      <c r="E476" s="28">
        <f t="shared" si="122"/>
        <v>0</v>
      </c>
      <c r="F476" s="28">
        <f t="shared" si="123"/>
        <v>0</v>
      </c>
      <c r="G476" s="28"/>
    </row>
    <row r="477" spans="1:7" hidden="1">
      <c r="A477" s="69">
        <f t="shared" ref="A477" si="185">A143</f>
        <v>129</v>
      </c>
      <c r="B477" s="26">
        <f t="shared" si="119"/>
        <v>0</v>
      </c>
      <c r="C477" s="26">
        <f t="shared" si="120"/>
        <v>0</v>
      </c>
      <c r="D477" s="26">
        <f t="shared" si="121"/>
        <v>0</v>
      </c>
      <c r="E477" s="28">
        <f t="shared" si="122"/>
        <v>0</v>
      </c>
      <c r="F477" s="28">
        <f t="shared" si="123"/>
        <v>0</v>
      </c>
      <c r="G477" s="28"/>
    </row>
    <row r="478" spans="1:7" hidden="1">
      <c r="A478" s="69">
        <f t="shared" ref="A478" si="186">A144</f>
        <v>130</v>
      </c>
      <c r="B478" s="26">
        <f t="shared" si="119"/>
        <v>0</v>
      </c>
      <c r="C478" s="26">
        <f t="shared" si="120"/>
        <v>0</v>
      </c>
      <c r="D478" s="26">
        <f t="shared" si="121"/>
        <v>0</v>
      </c>
      <c r="E478" s="28">
        <f t="shared" si="122"/>
        <v>0</v>
      </c>
      <c r="F478" s="28">
        <f t="shared" si="123"/>
        <v>0</v>
      </c>
      <c r="G478" s="28"/>
    </row>
    <row r="479" spans="1:7" hidden="1">
      <c r="A479" s="69">
        <f t="shared" ref="A479" si="187">A145</f>
        <v>131</v>
      </c>
      <c r="B479" s="26">
        <f t="shared" ref="B479:B542" si="188">IF(A479="",B480,IF(AND($C$6&lt;&gt;0,A479&lt;=$C$6),$C$4,B478-C478))</f>
        <v>0</v>
      </c>
      <c r="C479" s="26">
        <f t="shared" ref="C479:C542" si="189">IF(B479=0,0,IF(AND($C$6&lt;&gt;0,A479&lt;=$C$6),0,$C$4/$C$7))</f>
        <v>0</v>
      </c>
      <c r="D479" s="26">
        <f t="shared" ref="D479:D542" si="190">B479*$C$8/12</f>
        <v>0</v>
      </c>
      <c r="E479" s="28">
        <f t="shared" ref="E479:E542" si="191">IF(OR(A479="",B479&lt;1),0,$F$8*$C$4/10000)</f>
        <v>0</v>
      </c>
      <c r="F479" s="28">
        <f t="shared" ref="F479:F542" si="192">SUM(C479:E479)</f>
        <v>0</v>
      </c>
      <c r="G479" s="28"/>
    </row>
    <row r="480" spans="1:7" hidden="1">
      <c r="A480" s="69">
        <f t="shared" ref="A480" si="193">A146</f>
        <v>132</v>
      </c>
      <c r="B480" s="26">
        <f t="shared" si="188"/>
        <v>0</v>
      </c>
      <c r="C480" s="26">
        <f t="shared" si="189"/>
        <v>0</v>
      </c>
      <c r="D480" s="26">
        <f t="shared" si="190"/>
        <v>0</v>
      </c>
      <c r="E480" s="28">
        <f t="shared" si="191"/>
        <v>0</v>
      </c>
      <c r="F480" s="28">
        <f t="shared" si="192"/>
        <v>0</v>
      </c>
      <c r="G480" s="28"/>
    </row>
    <row r="481" spans="1:7" hidden="1">
      <c r="A481" s="69">
        <f t="shared" ref="A481" si="194">A147</f>
        <v>133</v>
      </c>
      <c r="B481" s="26">
        <f t="shared" si="188"/>
        <v>0</v>
      </c>
      <c r="C481" s="26">
        <f t="shared" si="189"/>
        <v>0</v>
      </c>
      <c r="D481" s="26">
        <f t="shared" si="190"/>
        <v>0</v>
      </c>
      <c r="E481" s="28">
        <f t="shared" si="191"/>
        <v>0</v>
      </c>
      <c r="F481" s="28">
        <f t="shared" si="192"/>
        <v>0</v>
      </c>
      <c r="G481" s="28"/>
    </row>
    <row r="482" spans="1:7" hidden="1">
      <c r="A482" s="69">
        <f t="shared" ref="A482" si="195">A148</f>
        <v>134</v>
      </c>
      <c r="B482" s="26">
        <f t="shared" si="188"/>
        <v>0</v>
      </c>
      <c r="C482" s="26">
        <f t="shared" si="189"/>
        <v>0</v>
      </c>
      <c r="D482" s="26">
        <f t="shared" si="190"/>
        <v>0</v>
      </c>
      <c r="E482" s="28">
        <f t="shared" si="191"/>
        <v>0</v>
      </c>
      <c r="F482" s="28">
        <f t="shared" si="192"/>
        <v>0</v>
      </c>
      <c r="G482" s="28"/>
    </row>
    <row r="483" spans="1:7" hidden="1">
      <c r="A483" s="69">
        <f t="shared" ref="A483" si="196">A149</f>
        <v>135</v>
      </c>
      <c r="B483" s="26">
        <f t="shared" si="188"/>
        <v>0</v>
      </c>
      <c r="C483" s="26">
        <f t="shared" si="189"/>
        <v>0</v>
      </c>
      <c r="D483" s="26">
        <f t="shared" si="190"/>
        <v>0</v>
      </c>
      <c r="E483" s="28">
        <f t="shared" si="191"/>
        <v>0</v>
      </c>
      <c r="F483" s="28">
        <f t="shared" si="192"/>
        <v>0</v>
      </c>
      <c r="G483" s="28"/>
    </row>
    <row r="484" spans="1:7" hidden="1">
      <c r="A484" s="69">
        <f t="shared" ref="A484" si="197">A150</f>
        <v>136</v>
      </c>
      <c r="B484" s="26">
        <f t="shared" si="188"/>
        <v>0</v>
      </c>
      <c r="C484" s="26">
        <f t="shared" si="189"/>
        <v>0</v>
      </c>
      <c r="D484" s="26">
        <f t="shared" si="190"/>
        <v>0</v>
      </c>
      <c r="E484" s="28">
        <f t="shared" si="191"/>
        <v>0</v>
      </c>
      <c r="F484" s="28">
        <f t="shared" si="192"/>
        <v>0</v>
      </c>
      <c r="G484" s="28"/>
    </row>
    <row r="485" spans="1:7" hidden="1">
      <c r="A485" s="69">
        <f t="shared" ref="A485" si="198">A151</f>
        <v>137</v>
      </c>
      <c r="B485" s="26">
        <f t="shared" si="188"/>
        <v>0</v>
      </c>
      <c r="C485" s="26">
        <f t="shared" si="189"/>
        <v>0</v>
      </c>
      <c r="D485" s="26">
        <f t="shared" si="190"/>
        <v>0</v>
      </c>
      <c r="E485" s="28">
        <f t="shared" si="191"/>
        <v>0</v>
      </c>
      <c r="F485" s="28">
        <f t="shared" si="192"/>
        <v>0</v>
      </c>
      <c r="G485" s="28"/>
    </row>
    <row r="486" spans="1:7" hidden="1">
      <c r="A486" s="69">
        <f t="shared" ref="A486" si="199">A152</f>
        <v>138</v>
      </c>
      <c r="B486" s="26">
        <f t="shared" si="188"/>
        <v>0</v>
      </c>
      <c r="C486" s="26">
        <f t="shared" si="189"/>
        <v>0</v>
      </c>
      <c r="D486" s="26">
        <f t="shared" si="190"/>
        <v>0</v>
      </c>
      <c r="E486" s="28">
        <f t="shared" si="191"/>
        <v>0</v>
      </c>
      <c r="F486" s="28">
        <f t="shared" si="192"/>
        <v>0</v>
      </c>
      <c r="G486" s="28"/>
    </row>
    <row r="487" spans="1:7" hidden="1">
      <c r="A487" s="69">
        <f t="shared" ref="A487" si="200">A153</f>
        <v>139</v>
      </c>
      <c r="B487" s="26">
        <f t="shared" si="188"/>
        <v>0</v>
      </c>
      <c r="C487" s="26">
        <f t="shared" si="189"/>
        <v>0</v>
      </c>
      <c r="D487" s="26">
        <f t="shared" si="190"/>
        <v>0</v>
      </c>
      <c r="E487" s="28">
        <f t="shared" si="191"/>
        <v>0</v>
      </c>
      <c r="F487" s="28">
        <f t="shared" si="192"/>
        <v>0</v>
      </c>
      <c r="G487" s="28"/>
    </row>
    <row r="488" spans="1:7" hidden="1">
      <c r="A488" s="69">
        <f t="shared" ref="A488" si="201">A154</f>
        <v>140</v>
      </c>
      <c r="B488" s="26">
        <f t="shared" si="188"/>
        <v>0</v>
      </c>
      <c r="C488" s="26">
        <f t="shared" si="189"/>
        <v>0</v>
      </c>
      <c r="D488" s="26">
        <f t="shared" si="190"/>
        <v>0</v>
      </c>
      <c r="E488" s="28">
        <f t="shared" si="191"/>
        <v>0</v>
      </c>
      <c r="F488" s="28">
        <f t="shared" si="192"/>
        <v>0</v>
      </c>
      <c r="G488" s="28"/>
    </row>
    <row r="489" spans="1:7" hidden="1">
      <c r="A489" s="69">
        <f t="shared" ref="A489" si="202">A155</f>
        <v>141</v>
      </c>
      <c r="B489" s="26">
        <f t="shared" si="188"/>
        <v>0</v>
      </c>
      <c r="C489" s="26">
        <f t="shared" si="189"/>
        <v>0</v>
      </c>
      <c r="D489" s="26">
        <f t="shared" si="190"/>
        <v>0</v>
      </c>
      <c r="E489" s="28">
        <f t="shared" si="191"/>
        <v>0</v>
      </c>
      <c r="F489" s="28">
        <f t="shared" si="192"/>
        <v>0</v>
      </c>
      <c r="G489" s="28"/>
    </row>
    <row r="490" spans="1:7" hidden="1">
      <c r="A490" s="69">
        <f t="shared" ref="A490" si="203">A156</f>
        <v>142</v>
      </c>
      <c r="B490" s="26">
        <f t="shared" si="188"/>
        <v>0</v>
      </c>
      <c r="C490" s="26">
        <f t="shared" si="189"/>
        <v>0</v>
      </c>
      <c r="D490" s="26">
        <f t="shared" si="190"/>
        <v>0</v>
      </c>
      <c r="E490" s="28">
        <f t="shared" si="191"/>
        <v>0</v>
      </c>
      <c r="F490" s="28">
        <f t="shared" si="192"/>
        <v>0</v>
      </c>
      <c r="G490" s="28"/>
    </row>
    <row r="491" spans="1:7" hidden="1">
      <c r="A491" s="69">
        <f t="shared" ref="A491" si="204">A157</f>
        <v>143</v>
      </c>
      <c r="B491" s="26">
        <f t="shared" si="188"/>
        <v>0</v>
      </c>
      <c r="C491" s="26">
        <f t="shared" si="189"/>
        <v>0</v>
      </c>
      <c r="D491" s="26">
        <f t="shared" si="190"/>
        <v>0</v>
      </c>
      <c r="E491" s="28">
        <f t="shared" si="191"/>
        <v>0</v>
      </c>
      <c r="F491" s="28">
        <f t="shared" si="192"/>
        <v>0</v>
      </c>
      <c r="G491" s="28"/>
    </row>
    <row r="492" spans="1:7" hidden="1">
      <c r="A492" s="69">
        <f t="shared" ref="A492" si="205">A158</f>
        <v>144</v>
      </c>
      <c r="B492" s="26">
        <f t="shared" si="188"/>
        <v>0</v>
      </c>
      <c r="C492" s="26">
        <f t="shared" si="189"/>
        <v>0</v>
      </c>
      <c r="D492" s="26">
        <f t="shared" si="190"/>
        <v>0</v>
      </c>
      <c r="E492" s="28">
        <f t="shared" si="191"/>
        <v>0</v>
      </c>
      <c r="F492" s="28">
        <f t="shared" si="192"/>
        <v>0</v>
      </c>
      <c r="G492" s="28"/>
    </row>
    <row r="493" spans="1:7" hidden="1">
      <c r="A493" s="69">
        <f t="shared" ref="A493" si="206">A159</f>
        <v>145</v>
      </c>
      <c r="B493" s="26">
        <f t="shared" si="188"/>
        <v>0</v>
      </c>
      <c r="C493" s="26">
        <f t="shared" si="189"/>
        <v>0</v>
      </c>
      <c r="D493" s="26">
        <f t="shared" si="190"/>
        <v>0</v>
      </c>
      <c r="E493" s="28">
        <f t="shared" si="191"/>
        <v>0</v>
      </c>
      <c r="F493" s="28">
        <f t="shared" si="192"/>
        <v>0</v>
      </c>
      <c r="G493" s="28"/>
    </row>
    <row r="494" spans="1:7" hidden="1">
      <c r="A494" s="69">
        <f t="shared" ref="A494" si="207">A160</f>
        <v>146</v>
      </c>
      <c r="B494" s="26">
        <f t="shared" si="188"/>
        <v>0</v>
      </c>
      <c r="C494" s="26">
        <f t="shared" si="189"/>
        <v>0</v>
      </c>
      <c r="D494" s="26">
        <f t="shared" si="190"/>
        <v>0</v>
      </c>
      <c r="E494" s="28">
        <f t="shared" si="191"/>
        <v>0</v>
      </c>
      <c r="F494" s="28">
        <f t="shared" si="192"/>
        <v>0</v>
      </c>
      <c r="G494" s="28"/>
    </row>
    <row r="495" spans="1:7" hidden="1">
      <c r="A495" s="69">
        <f t="shared" ref="A495" si="208">A161</f>
        <v>147</v>
      </c>
      <c r="B495" s="26">
        <f t="shared" si="188"/>
        <v>0</v>
      </c>
      <c r="C495" s="26">
        <f t="shared" si="189"/>
        <v>0</v>
      </c>
      <c r="D495" s="26">
        <f t="shared" si="190"/>
        <v>0</v>
      </c>
      <c r="E495" s="28">
        <f t="shared" si="191"/>
        <v>0</v>
      </c>
      <c r="F495" s="28">
        <f t="shared" si="192"/>
        <v>0</v>
      </c>
      <c r="G495" s="28"/>
    </row>
    <row r="496" spans="1:7" hidden="1">
      <c r="A496" s="69">
        <f t="shared" ref="A496" si="209">A162</f>
        <v>148</v>
      </c>
      <c r="B496" s="26">
        <f t="shared" si="188"/>
        <v>0</v>
      </c>
      <c r="C496" s="26">
        <f t="shared" si="189"/>
        <v>0</v>
      </c>
      <c r="D496" s="26">
        <f t="shared" si="190"/>
        <v>0</v>
      </c>
      <c r="E496" s="28">
        <f t="shared" si="191"/>
        <v>0</v>
      </c>
      <c r="F496" s="28">
        <f t="shared" si="192"/>
        <v>0</v>
      </c>
      <c r="G496" s="28"/>
    </row>
    <row r="497" spans="1:7" hidden="1">
      <c r="A497" s="69">
        <f t="shared" ref="A497" si="210">A163</f>
        <v>149</v>
      </c>
      <c r="B497" s="26">
        <f t="shared" si="188"/>
        <v>0</v>
      </c>
      <c r="C497" s="26">
        <f t="shared" si="189"/>
        <v>0</v>
      </c>
      <c r="D497" s="26">
        <f t="shared" si="190"/>
        <v>0</v>
      </c>
      <c r="E497" s="28">
        <f t="shared" si="191"/>
        <v>0</v>
      </c>
      <c r="F497" s="28">
        <f t="shared" si="192"/>
        <v>0</v>
      </c>
      <c r="G497" s="28"/>
    </row>
    <row r="498" spans="1:7" hidden="1">
      <c r="A498" s="69">
        <f t="shared" ref="A498" si="211">A164</f>
        <v>150</v>
      </c>
      <c r="B498" s="26">
        <f t="shared" si="188"/>
        <v>0</v>
      </c>
      <c r="C498" s="26">
        <f t="shared" si="189"/>
        <v>0</v>
      </c>
      <c r="D498" s="26">
        <f t="shared" si="190"/>
        <v>0</v>
      </c>
      <c r="E498" s="28">
        <f t="shared" si="191"/>
        <v>0</v>
      </c>
      <c r="F498" s="28">
        <f t="shared" si="192"/>
        <v>0</v>
      </c>
      <c r="G498" s="28"/>
    </row>
    <row r="499" spans="1:7" hidden="1">
      <c r="A499" s="69">
        <f t="shared" ref="A499" si="212">A165</f>
        <v>151</v>
      </c>
      <c r="B499" s="26">
        <f t="shared" si="188"/>
        <v>0</v>
      </c>
      <c r="C499" s="26">
        <f t="shared" si="189"/>
        <v>0</v>
      </c>
      <c r="D499" s="26">
        <f t="shared" si="190"/>
        <v>0</v>
      </c>
      <c r="E499" s="28">
        <f t="shared" si="191"/>
        <v>0</v>
      </c>
      <c r="F499" s="28">
        <f t="shared" si="192"/>
        <v>0</v>
      </c>
      <c r="G499" s="28"/>
    </row>
    <row r="500" spans="1:7" hidden="1">
      <c r="A500" s="69">
        <f t="shared" ref="A500" si="213">A166</f>
        <v>152</v>
      </c>
      <c r="B500" s="26">
        <f t="shared" si="188"/>
        <v>0</v>
      </c>
      <c r="C500" s="26">
        <f t="shared" si="189"/>
        <v>0</v>
      </c>
      <c r="D500" s="26">
        <f t="shared" si="190"/>
        <v>0</v>
      </c>
      <c r="E500" s="28">
        <f t="shared" si="191"/>
        <v>0</v>
      </c>
      <c r="F500" s="28">
        <f t="shared" si="192"/>
        <v>0</v>
      </c>
      <c r="G500" s="28"/>
    </row>
    <row r="501" spans="1:7" hidden="1">
      <c r="A501" s="69">
        <f t="shared" ref="A501" si="214">A167</f>
        <v>153</v>
      </c>
      <c r="B501" s="26">
        <f t="shared" si="188"/>
        <v>0</v>
      </c>
      <c r="C501" s="26">
        <f t="shared" si="189"/>
        <v>0</v>
      </c>
      <c r="D501" s="26">
        <f t="shared" si="190"/>
        <v>0</v>
      </c>
      <c r="E501" s="28">
        <f t="shared" si="191"/>
        <v>0</v>
      </c>
      <c r="F501" s="28">
        <f t="shared" si="192"/>
        <v>0</v>
      </c>
      <c r="G501" s="28"/>
    </row>
    <row r="502" spans="1:7" hidden="1">
      <c r="A502" s="69">
        <f t="shared" ref="A502" si="215">A168</f>
        <v>154</v>
      </c>
      <c r="B502" s="26">
        <f t="shared" si="188"/>
        <v>0</v>
      </c>
      <c r="C502" s="26">
        <f t="shared" si="189"/>
        <v>0</v>
      </c>
      <c r="D502" s="26">
        <f t="shared" si="190"/>
        <v>0</v>
      </c>
      <c r="E502" s="28">
        <f t="shared" si="191"/>
        <v>0</v>
      </c>
      <c r="F502" s="28">
        <f t="shared" si="192"/>
        <v>0</v>
      </c>
      <c r="G502" s="28"/>
    </row>
    <row r="503" spans="1:7" hidden="1">
      <c r="A503" s="69">
        <f t="shared" ref="A503" si="216">A169</f>
        <v>155</v>
      </c>
      <c r="B503" s="26">
        <f t="shared" si="188"/>
        <v>0</v>
      </c>
      <c r="C503" s="26">
        <f t="shared" si="189"/>
        <v>0</v>
      </c>
      <c r="D503" s="26">
        <f t="shared" si="190"/>
        <v>0</v>
      </c>
      <c r="E503" s="28">
        <f t="shared" si="191"/>
        <v>0</v>
      </c>
      <c r="F503" s="28">
        <f t="shared" si="192"/>
        <v>0</v>
      </c>
      <c r="G503" s="28"/>
    </row>
    <row r="504" spans="1:7" hidden="1">
      <c r="A504" s="69">
        <f t="shared" ref="A504" si="217">A170</f>
        <v>156</v>
      </c>
      <c r="B504" s="26">
        <f t="shared" si="188"/>
        <v>0</v>
      </c>
      <c r="C504" s="26">
        <f t="shared" si="189"/>
        <v>0</v>
      </c>
      <c r="D504" s="26">
        <f t="shared" si="190"/>
        <v>0</v>
      </c>
      <c r="E504" s="28">
        <f t="shared" si="191"/>
        <v>0</v>
      </c>
      <c r="F504" s="28">
        <f t="shared" si="192"/>
        <v>0</v>
      </c>
      <c r="G504" s="28"/>
    </row>
    <row r="505" spans="1:7" hidden="1">
      <c r="A505" s="69">
        <f t="shared" ref="A505" si="218">A171</f>
        <v>157</v>
      </c>
      <c r="B505" s="26">
        <f t="shared" si="188"/>
        <v>0</v>
      </c>
      <c r="C505" s="26">
        <f t="shared" si="189"/>
        <v>0</v>
      </c>
      <c r="D505" s="26">
        <f t="shared" si="190"/>
        <v>0</v>
      </c>
      <c r="E505" s="28">
        <f t="shared" si="191"/>
        <v>0</v>
      </c>
      <c r="F505" s="28">
        <f t="shared" si="192"/>
        <v>0</v>
      </c>
      <c r="G505" s="28"/>
    </row>
    <row r="506" spans="1:7" hidden="1">
      <c r="A506" s="69">
        <f t="shared" ref="A506" si="219">A172</f>
        <v>158</v>
      </c>
      <c r="B506" s="26">
        <f t="shared" si="188"/>
        <v>0</v>
      </c>
      <c r="C506" s="26">
        <f t="shared" si="189"/>
        <v>0</v>
      </c>
      <c r="D506" s="26">
        <f t="shared" si="190"/>
        <v>0</v>
      </c>
      <c r="E506" s="28">
        <f t="shared" si="191"/>
        <v>0</v>
      </c>
      <c r="F506" s="28">
        <f t="shared" si="192"/>
        <v>0</v>
      </c>
      <c r="G506" s="28"/>
    </row>
    <row r="507" spans="1:7" hidden="1">
      <c r="A507" s="69">
        <f t="shared" ref="A507" si="220">A173</f>
        <v>159</v>
      </c>
      <c r="B507" s="26">
        <f t="shared" si="188"/>
        <v>0</v>
      </c>
      <c r="C507" s="26">
        <f t="shared" si="189"/>
        <v>0</v>
      </c>
      <c r="D507" s="26">
        <f t="shared" si="190"/>
        <v>0</v>
      </c>
      <c r="E507" s="28">
        <f t="shared" si="191"/>
        <v>0</v>
      </c>
      <c r="F507" s="28">
        <f t="shared" si="192"/>
        <v>0</v>
      </c>
      <c r="G507" s="28"/>
    </row>
    <row r="508" spans="1:7" hidden="1">
      <c r="A508" s="69">
        <f t="shared" ref="A508" si="221">A174</f>
        <v>160</v>
      </c>
      <c r="B508" s="26">
        <f t="shared" si="188"/>
        <v>0</v>
      </c>
      <c r="C508" s="26">
        <f t="shared" si="189"/>
        <v>0</v>
      </c>
      <c r="D508" s="26">
        <f t="shared" si="190"/>
        <v>0</v>
      </c>
      <c r="E508" s="28">
        <f t="shared" si="191"/>
        <v>0</v>
      </c>
      <c r="F508" s="28">
        <f t="shared" si="192"/>
        <v>0</v>
      </c>
      <c r="G508" s="28"/>
    </row>
    <row r="509" spans="1:7" hidden="1">
      <c r="A509" s="69">
        <f t="shared" ref="A509" si="222">A175</f>
        <v>161</v>
      </c>
      <c r="B509" s="26">
        <f t="shared" si="188"/>
        <v>0</v>
      </c>
      <c r="C509" s="26">
        <f t="shared" si="189"/>
        <v>0</v>
      </c>
      <c r="D509" s="26">
        <f t="shared" si="190"/>
        <v>0</v>
      </c>
      <c r="E509" s="28">
        <f t="shared" si="191"/>
        <v>0</v>
      </c>
      <c r="F509" s="28">
        <f t="shared" si="192"/>
        <v>0</v>
      </c>
      <c r="G509" s="28"/>
    </row>
    <row r="510" spans="1:7" hidden="1">
      <c r="A510" s="69">
        <f t="shared" ref="A510" si="223">A176</f>
        <v>162</v>
      </c>
      <c r="B510" s="26">
        <f t="shared" si="188"/>
        <v>0</v>
      </c>
      <c r="C510" s="26">
        <f t="shared" si="189"/>
        <v>0</v>
      </c>
      <c r="D510" s="26">
        <f t="shared" si="190"/>
        <v>0</v>
      </c>
      <c r="E510" s="28">
        <f t="shared" si="191"/>
        <v>0</v>
      </c>
      <c r="F510" s="28">
        <f t="shared" si="192"/>
        <v>0</v>
      </c>
      <c r="G510" s="28"/>
    </row>
    <row r="511" spans="1:7" hidden="1">
      <c r="A511" s="69">
        <f t="shared" ref="A511" si="224">A177</f>
        <v>163</v>
      </c>
      <c r="B511" s="26">
        <f t="shared" si="188"/>
        <v>0</v>
      </c>
      <c r="C511" s="26">
        <f t="shared" si="189"/>
        <v>0</v>
      </c>
      <c r="D511" s="26">
        <f t="shared" si="190"/>
        <v>0</v>
      </c>
      <c r="E511" s="28">
        <f t="shared" si="191"/>
        <v>0</v>
      </c>
      <c r="F511" s="28">
        <f t="shared" si="192"/>
        <v>0</v>
      </c>
      <c r="G511" s="28"/>
    </row>
    <row r="512" spans="1:7" hidden="1">
      <c r="A512" s="69">
        <f t="shared" ref="A512" si="225">A178</f>
        <v>164</v>
      </c>
      <c r="B512" s="26">
        <f t="shared" si="188"/>
        <v>0</v>
      </c>
      <c r="C512" s="26">
        <f t="shared" si="189"/>
        <v>0</v>
      </c>
      <c r="D512" s="26">
        <f t="shared" si="190"/>
        <v>0</v>
      </c>
      <c r="E512" s="28">
        <f t="shared" si="191"/>
        <v>0</v>
      </c>
      <c r="F512" s="28">
        <f t="shared" si="192"/>
        <v>0</v>
      </c>
      <c r="G512" s="28"/>
    </row>
    <row r="513" spans="1:7" hidden="1">
      <c r="A513" s="69">
        <f t="shared" ref="A513" si="226">A179</f>
        <v>165</v>
      </c>
      <c r="B513" s="26">
        <f t="shared" si="188"/>
        <v>0</v>
      </c>
      <c r="C513" s="26">
        <f t="shared" si="189"/>
        <v>0</v>
      </c>
      <c r="D513" s="26">
        <f t="shared" si="190"/>
        <v>0</v>
      </c>
      <c r="E513" s="28">
        <f t="shared" si="191"/>
        <v>0</v>
      </c>
      <c r="F513" s="28">
        <f t="shared" si="192"/>
        <v>0</v>
      </c>
      <c r="G513" s="28"/>
    </row>
    <row r="514" spans="1:7" hidden="1">
      <c r="A514" s="69">
        <f t="shared" ref="A514" si="227">A180</f>
        <v>166</v>
      </c>
      <c r="B514" s="26">
        <f t="shared" si="188"/>
        <v>0</v>
      </c>
      <c r="C514" s="26">
        <f t="shared" si="189"/>
        <v>0</v>
      </c>
      <c r="D514" s="26">
        <f t="shared" si="190"/>
        <v>0</v>
      </c>
      <c r="E514" s="28">
        <f t="shared" si="191"/>
        <v>0</v>
      </c>
      <c r="F514" s="28">
        <f t="shared" si="192"/>
        <v>0</v>
      </c>
      <c r="G514" s="28"/>
    </row>
    <row r="515" spans="1:7" hidden="1">
      <c r="A515" s="69">
        <f t="shared" ref="A515" si="228">A181</f>
        <v>167</v>
      </c>
      <c r="B515" s="26">
        <f t="shared" si="188"/>
        <v>0</v>
      </c>
      <c r="C515" s="26">
        <f t="shared" si="189"/>
        <v>0</v>
      </c>
      <c r="D515" s="26">
        <f t="shared" si="190"/>
        <v>0</v>
      </c>
      <c r="E515" s="28">
        <f t="shared" si="191"/>
        <v>0</v>
      </c>
      <c r="F515" s="28">
        <f t="shared" si="192"/>
        <v>0</v>
      </c>
      <c r="G515" s="28"/>
    </row>
    <row r="516" spans="1:7" hidden="1">
      <c r="A516" s="69">
        <f t="shared" ref="A516" si="229">A182</f>
        <v>168</v>
      </c>
      <c r="B516" s="26">
        <f t="shared" si="188"/>
        <v>0</v>
      </c>
      <c r="C516" s="26">
        <f t="shared" si="189"/>
        <v>0</v>
      </c>
      <c r="D516" s="26">
        <f t="shared" si="190"/>
        <v>0</v>
      </c>
      <c r="E516" s="28">
        <f t="shared" si="191"/>
        <v>0</v>
      </c>
      <c r="F516" s="28">
        <f t="shared" si="192"/>
        <v>0</v>
      </c>
      <c r="G516" s="28"/>
    </row>
    <row r="517" spans="1:7" hidden="1">
      <c r="A517" s="69">
        <f t="shared" ref="A517" si="230">A183</f>
        <v>169</v>
      </c>
      <c r="B517" s="26">
        <f t="shared" si="188"/>
        <v>0</v>
      </c>
      <c r="C517" s="26">
        <f t="shared" si="189"/>
        <v>0</v>
      </c>
      <c r="D517" s="26">
        <f t="shared" si="190"/>
        <v>0</v>
      </c>
      <c r="E517" s="28">
        <f t="shared" si="191"/>
        <v>0</v>
      </c>
      <c r="F517" s="28">
        <f t="shared" si="192"/>
        <v>0</v>
      </c>
      <c r="G517" s="28"/>
    </row>
    <row r="518" spans="1:7" hidden="1">
      <c r="A518" s="69">
        <f t="shared" ref="A518" si="231">A184</f>
        <v>170</v>
      </c>
      <c r="B518" s="26">
        <f t="shared" si="188"/>
        <v>0</v>
      </c>
      <c r="C518" s="26">
        <f t="shared" si="189"/>
        <v>0</v>
      </c>
      <c r="D518" s="26">
        <f t="shared" si="190"/>
        <v>0</v>
      </c>
      <c r="E518" s="28">
        <f t="shared" si="191"/>
        <v>0</v>
      </c>
      <c r="F518" s="28">
        <f t="shared" si="192"/>
        <v>0</v>
      </c>
      <c r="G518" s="28"/>
    </row>
    <row r="519" spans="1:7" hidden="1">
      <c r="A519" s="69">
        <f t="shared" ref="A519" si="232">A185</f>
        <v>171</v>
      </c>
      <c r="B519" s="26">
        <f t="shared" si="188"/>
        <v>0</v>
      </c>
      <c r="C519" s="26">
        <f t="shared" si="189"/>
        <v>0</v>
      </c>
      <c r="D519" s="26">
        <f t="shared" si="190"/>
        <v>0</v>
      </c>
      <c r="E519" s="28">
        <f t="shared" si="191"/>
        <v>0</v>
      </c>
      <c r="F519" s="28">
        <f t="shared" si="192"/>
        <v>0</v>
      </c>
      <c r="G519" s="28"/>
    </row>
    <row r="520" spans="1:7" hidden="1">
      <c r="A520" s="69">
        <f t="shared" ref="A520" si="233">A186</f>
        <v>172</v>
      </c>
      <c r="B520" s="26">
        <f t="shared" si="188"/>
        <v>0</v>
      </c>
      <c r="C520" s="26">
        <f t="shared" si="189"/>
        <v>0</v>
      </c>
      <c r="D520" s="26">
        <f t="shared" si="190"/>
        <v>0</v>
      </c>
      <c r="E520" s="28">
        <f t="shared" si="191"/>
        <v>0</v>
      </c>
      <c r="F520" s="28">
        <f t="shared" si="192"/>
        <v>0</v>
      </c>
      <c r="G520" s="28"/>
    </row>
    <row r="521" spans="1:7" hidden="1">
      <c r="A521" s="69">
        <f t="shared" ref="A521" si="234">A187</f>
        <v>173</v>
      </c>
      <c r="B521" s="26">
        <f t="shared" si="188"/>
        <v>0</v>
      </c>
      <c r="C521" s="26">
        <f t="shared" si="189"/>
        <v>0</v>
      </c>
      <c r="D521" s="26">
        <f t="shared" si="190"/>
        <v>0</v>
      </c>
      <c r="E521" s="28">
        <f t="shared" si="191"/>
        <v>0</v>
      </c>
      <c r="F521" s="28">
        <f t="shared" si="192"/>
        <v>0</v>
      </c>
      <c r="G521" s="28"/>
    </row>
    <row r="522" spans="1:7" hidden="1">
      <c r="A522" s="69">
        <f t="shared" ref="A522" si="235">A188</f>
        <v>174</v>
      </c>
      <c r="B522" s="26">
        <f t="shared" si="188"/>
        <v>0</v>
      </c>
      <c r="C522" s="26">
        <f t="shared" si="189"/>
        <v>0</v>
      </c>
      <c r="D522" s="26">
        <f t="shared" si="190"/>
        <v>0</v>
      </c>
      <c r="E522" s="28">
        <f t="shared" si="191"/>
        <v>0</v>
      </c>
      <c r="F522" s="28">
        <f t="shared" si="192"/>
        <v>0</v>
      </c>
      <c r="G522" s="28"/>
    </row>
    <row r="523" spans="1:7" hidden="1">
      <c r="A523" s="69">
        <f t="shared" ref="A523" si="236">A189</f>
        <v>175</v>
      </c>
      <c r="B523" s="26">
        <f t="shared" si="188"/>
        <v>0</v>
      </c>
      <c r="C523" s="26">
        <f t="shared" si="189"/>
        <v>0</v>
      </c>
      <c r="D523" s="26">
        <f t="shared" si="190"/>
        <v>0</v>
      </c>
      <c r="E523" s="28">
        <f t="shared" si="191"/>
        <v>0</v>
      </c>
      <c r="F523" s="28">
        <f t="shared" si="192"/>
        <v>0</v>
      </c>
      <c r="G523" s="28"/>
    </row>
    <row r="524" spans="1:7" hidden="1">
      <c r="A524" s="69">
        <f t="shared" ref="A524" si="237">A190</f>
        <v>176</v>
      </c>
      <c r="B524" s="26">
        <f t="shared" si="188"/>
        <v>0</v>
      </c>
      <c r="C524" s="26">
        <f t="shared" si="189"/>
        <v>0</v>
      </c>
      <c r="D524" s="26">
        <f t="shared" si="190"/>
        <v>0</v>
      </c>
      <c r="E524" s="28">
        <f t="shared" si="191"/>
        <v>0</v>
      </c>
      <c r="F524" s="28">
        <f t="shared" si="192"/>
        <v>0</v>
      </c>
      <c r="G524" s="28"/>
    </row>
    <row r="525" spans="1:7" hidden="1">
      <c r="A525" s="69">
        <f t="shared" ref="A525" si="238">A191</f>
        <v>177</v>
      </c>
      <c r="B525" s="26">
        <f t="shared" si="188"/>
        <v>0</v>
      </c>
      <c r="C525" s="26">
        <f t="shared" si="189"/>
        <v>0</v>
      </c>
      <c r="D525" s="26">
        <f t="shared" si="190"/>
        <v>0</v>
      </c>
      <c r="E525" s="28">
        <f t="shared" si="191"/>
        <v>0</v>
      </c>
      <c r="F525" s="28">
        <f t="shared" si="192"/>
        <v>0</v>
      </c>
      <c r="G525" s="28"/>
    </row>
    <row r="526" spans="1:7" hidden="1">
      <c r="A526" s="69">
        <f t="shared" ref="A526" si="239">A192</f>
        <v>178</v>
      </c>
      <c r="B526" s="26">
        <f t="shared" si="188"/>
        <v>0</v>
      </c>
      <c r="C526" s="26">
        <f t="shared" si="189"/>
        <v>0</v>
      </c>
      <c r="D526" s="26">
        <f t="shared" si="190"/>
        <v>0</v>
      </c>
      <c r="E526" s="28">
        <f t="shared" si="191"/>
        <v>0</v>
      </c>
      <c r="F526" s="28">
        <f t="shared" si="192"/>
        <v>0</v>
      </c>
      <c r="G526" s="28"/>
    </row>
    <row r="527" spans="1:7" hidden="1">
      <c r="A527" s="69">
        <f t="shared" ref="A527" si="240">A193</f>
        <v>179</v>
      </c>
      <c r="B527" s="26">
        <f t="shared" si="188"/>
        <v>0</v>
      </c>
      <c r="C527" s="26">
        <f t="shared" si="189"/>
        <v>0</v>
      </c>
      <c r="D527" s="26">
        <f t="shared" si="190"/>
        <v>0</v>
      </c>
      <c r="E527" s="28">
        <f t="shared" si="191"/>
        <v>0</v>
      </c>
      <c r="F527" s="28">
        <f t="shared" si="192"/>
        <v>0</v>
      </c>
      <c r="G527" s="28"/>
    </row>
    <row r="528" spans="1:7" hidden="1">
      <c r="A528" s="69">
        <f t="shared" ref="A528" si="241">A194</f>
        <v>180</v>
      </c>
      <c r="B528" s="26">
        <f t="shared" si="188"/>
        <v>0</v>
      </c>
      <c r="C528" s="26">
        <f t="shared" si="189"/>
        <v>0</v>
      </c>
      <c r="D528" s="26">
        <f t="shared" si="190"/>
        <v>0</v>
      </c>
      <c r="E528" s="28">
        <f t="shared" si="191"/>
        <v>0</v>
      </c>
      <c r="F528" s="28">
        <f t="shared" si="192"/>
        <v>0</v>
      </c>
      <c r="G528" s="28"/>
    </row>
    <row r="529" spans="1:7" hidden="1">
      <c r="A529" s="69">
        <f t="shared" ref="A529" si="242">A195</f>
        <v>181</v>
      </c>
      <c r="B529" s="26">
        <f t="shared" si="188"/>
        <v>0</v>
      </c>
      <c r="C529" s="26">
        <f t="shared" si="189"/>
        <v>0</v>
      </c>
      <c r="D529" s="26">
        <f t="shared" si="190"/>
        <v>0</v>
      </c>
      <c r="E529" s="28">
        <f t="shared" si="191"/>
        <v>0</v>
      </c>
      <c r="F529" s="28">
        <f t="shared" si="192"/>
        <v>0</v>
      </c>
      <c r="G529" s="28"/>
    </row>
    <row r="530" spans="1:7" hidden="1">
      <c r="A530" s="69">
        <f t="shared" ref="A530" si="243">A196</f>
        <v>182</v>
      </c>
      <c r="B530" s="26">
        <f t="shared" si="188"/>
        <v>0</v>
      </c>
      <c r="C530" s="26">
        <f t="shared" si="189"/>
        <v>0</v>
      </c>
      <c r="D530" s="26">
        <f t="shared" si="190"/>
        <v>0</v>
      </c>
      <c r="E530" s="28">
        <f t="shared" si="191"/>
        <v>0</v>
      </c>
      <c r="F530" s="28">
        <f t="shared" si="192"/>
        <v>0</v>
      </c>
      <c r="G530" s="28"/>
    </row>
    <row r="531" spans="1:7" hidden="1">
      <c r="A531" s="69">
        <f t="shared" ref="A531" si="244">A197</f>
        <v>183</v>
      </c>
      <c r="B531" s="26">
        <f t="shared" si="188"/>
        <v>0</v>
      </c>
      <c r="C531" s="26">
        <f t="shared" si="189"/>
        <v>0</v>
      </c>
      <c r="D531" s="26">
        <f t="shared" si="190"/>
        <v>0</v>
      </c>
      <c r="E531" s="28">
        <f t="shared" si="191"/>
        <v>0</v>
      </c>
      <c r="F531" s="28">
        <f t="shared" si="192"/>
        <v>0</v>
      </c>
      <c r="G531" s="28"/>
    </row>
    <row r="532" spans="1:7" hidden="1">
      <c r="A532" s="69">
        <f t="shared" ref="A532" si="245">A198</f>
        <v>184</v>
      </c>
      <c r="B532" s="26">
        <f t="shared" si="188"/>
        <v>0</v>
      </c>
      <c r="C532" s="26">
        <f t="shared" si="189"/>
        <v>0</v>
      </c>
      <c r="D532" s="26">
        <f t="shared" si="190"/>
        <v>0</v>
      </c>
      <c r="E532" s="28">
        <f t="shared" si="191"/>
        <v>0</v>
      </c>
      <c r="F532" s="28">
        <f t="shared" si="192"/>
        <v>0</v>
      </c>
      <c r="G532" s="28"/>
    </row>
    <row r="533" spans="1:7" hidden="1">
      <c r="A533" s="69">
        <f t="shared" ref="A533" si="246">A199</f>
        <v>185</v>
      </c>
      <c r="B533" s="26">
        <f t="shared" si="188"/>
        <v>0</v>
      </c>
      <c r="C533" s="26">
        <f t="shared" si="189"/>
        <v>0</v>
      </c>
      <c r="D533" s="26">
        <f t="shared" si="190"/>
        <v>0</v>
      </c>
      <c r="E533" s="28">
        <f t="shared" si="191"/>
        <v>0</v>
      </c>
      <c r="F533" s="28">
        <f t="shared" si="192"/>
        <v>0</v>
      </c>
      <c r="G533" s="28"/>
    </row>
    <row r="534" spans="1:7" hidden="1">
      <c r="A534" s="69">
        <f t="shared" ref="A534" si="247">A200</f>
        <v>186</v>
      </c>
      <c r="B534" s="26">
        <f t="shared" si="188"/>
        <v>0</v>
      </c>
      <c r="C534" s="26">
        <f t="shared" si="189"/>
        <v>0</v>
      </c>
      <c r="D534" s="26">
        <f t="shared" si="190"/>
        <v>0</v>
      </c>
      <c r="E534" s="28">
        <f t="shared" si="191"/>
        <v>0</v>
      </c>
      <c r="F534" s="28">
        <f t="shared" si="192"/>
        <v>0</v>
      </c>
      <c r="G534" s="28"/>
    </row>
    <row r="535" spans="1:7" hidden="1">
      <c r="A535" s="69">
        <f t="shared" ref="A535" si="248">A201</f>
        <v>187</v>
      </c>
      <c r="B535" s="26">
        <f t="shared" si="188"/>
        <v>0</v>
      </c>
      <c r="C535" s="26">
        <f t="shared" si="189"/>
        <v>0</v>
      </c>
      <c r="D535" s="26">
        <f t="shared" si="190"/>
        <v>0</v>
      </c>
      <c r="E535" s="28">
        <f t="shared" si="191"/>
        <v>0</v>
      </c>
      <c r="F535" s="28">
        <f t="shared" si="192"/>
        <v>0</v>
      </c>
      <c r="G535" s="28"/>
    </row>
    <row r="536" spans="1:7" hidden="1">
      <c r="A536" s="69">
        <f t="shared" ref="A536" si="249">A202</f>
        <v>188</v>
      </c>
      <c r="B536" s="26">
        <f t="shared" si="188"/>
        <v>0</v>
      </c>
      <c r="C536" s="26">
        <f t="shared" si="189"/>
        <v>0</v>
      </c>
      <c r="D536" s="26">
        <f t="shared" si="190"/>
        <v>0</v>
      </c>
      <c r="E536" s="28">
        <f t="shared" si="191"/>
        <v>0</v>
      </c>
      <c r="F536" s="28">
        <f t="shared" si="192"/>
        <v>0</v>
      </c>
      <c r="G536" s="28"/>
    </row>
    <row r="537" spans="1:7" hidden="1">
      <c r="A537" s="69">
        <f t="shared" ref="A537" si="250">A203</f>
        <v>189</v>
      </c>
      <c r="B537" s="26">
        <f t="shared" si="188"/>
        <v>0</v>
      </c>
      <c r="C537" s="26">
        <f t="shared" si="189"/>
        <v>0</v>
      </c>
      <c r="D537" s="26">
        <f t="shared" si="190"/>
        <v>0</v>
      </c>
      <c r="E537" s="28">
        <f t="shared" si="191"/>
        <v>0</v>
      </c>
      <c r="F537" s="28">
        <f t="shared" si="192"/>
        <v>0</v>
      </c>
      <c r="G537" s="28"/>
    </row>
    <row r="538" spans="1:7" hidden="1">
      <c r="A538" s="69">
        <f t="shared" ref="A538" si="251">A204</f>
        <v>190</v>
      </c>
      <c r="B538" s="26">
        <f t="shared" si="188"/>
        <v>0</v>
      </c>
      <c r="C538" s="26">
        <f t="shared" si="189"/>
        <v>0</v>
      </c>
      <c r="D538" s="26">
        <f t="shared" si="190"/>
        <v>0</v>
      </c>
      <c r="E538" s="28">
        <f t="shared" si="191"/>
        <v>0</v>
      </c>
      <c r="F538" s="28">
        <f t="shared" si="192"/>
        <v>0</v>
      </c>
      <c r="G538" s="28"/>
    </row>
    <row r="539" spans="1:7" hidden="1">
      <c r="A539" s="69">
        <f t="shared" ref="A539" si="252">A205</f>
        <v>191</v>
      </c>
      <c r="B539" s="26">
        <f t="shared" si="188"/>
        <v>0</v>
      </c>
      <c r="C539" s="26">
        <f t="shared" si="189"/>
        <v>0</v>
      </c>
      <c r="D539" s="26">
        <f t="shared" si="190"/>
        <v>0</v>
      </c>
      <c r="E539" s="28">
        <f t="shared" si="191"/>
        <v>0</v>
      </c>
      <c r="F539" s="28">
        <f t="shared" si="192"/>
        <v>0</v>
      </c>
      <c r="G539" s="28"/>
    </row>
    <row r="540" spans="1:7" hidden="1">
      <c r="A540" s="69">
        <f t="shared" ref="A540" si="253">A206</f>
        <v>192</v>
      </c>
      <c r="B540" s="26">
        <f t="shared" si="188"/>
        <v>0</v>
      </c>
      <c r="C540" s="26">
        <f t="shared" si="189"/>
        <v>0</v>
      </c>
      <c r="D540" s="26">
        <f t="shared" si="190"/>
        <v>0</v>
      </c>
      <c r="E540" s="28">
        <f t="shared" si="191"/>
        <v>0</v>
      </c>
      <c r="F540" s="28">
        <f t="shared" si="192"/>
        <v>0</v>
      </c>
      <c r="G540" s="28"/>
    </row>
    <row r="541" spans="1:7" hidden="1">
      <c r="A541" s="69">
        <f t="shared" ref="A541" si="254">A207</f>
        <v>193</v>
      </c>
      <c r="B541" s="26">
        <f t="shared" si="188"/>
        <v>0</v>
      </c>
      <c r="C541" s="26">
        <f t="shared" si="189"/>
        <v>0</v>
      </c>
      <c r="D541" s="26">
        <f t="shared" si="190"/>
        <v>0</v>
      </c>
      <c r="E541" s="28">
        <f t="shared" si="191"/>
        <v>0</v>
      </c>
      <c r="F541" s="28">
        <f t="shared" si="192"/>
        <v>0</v>
      </c>
      <c r="G541" s="28"/>
    </row>
    <row r="542" spans="1:7" hidden="1">
      <c r="A542" s="69">
        <f t="shared" ref="A542" si="255">A208</f>
        <v>194</v>
      </c>
      <c r="B542" s="26">
        <f t="shared" si="188"/>
        <v>0</v>
      </c>
      <c r="C542" s="26">
        <f t="shared" si="189"/>
        <v>0</v>
      </c>
      <c r="D542" s="26">
        <f t="shared" si="190"/>
        <v>0</v>
      </c>
      <c r="E542" s="28">
        <f t="shared" si="191"/>
        <v>0</v>
      </c>
      <c r="F542" s="28">
        <f t="shared" si="192"/>
        <v>0</v>
      </c>
      <c r="G542" s="28"/>
    </row>
    <row r="543" spans="1:7" hidden="1">
      <c r="A543" s="69">
        <f t="shared" ref="A543" si="256">A209</f>
        <v>195</v>
      </c>
      <c r="B543" s="26">
        <f t="shared" ref="B543:B606" si="257">IF(A543="",B544,IF(AND($C$6&lt;&gt;0,A543&lt;=$C$6),$C$4,B542-C542))</f>
        <v>0</v>
      </c>
      <c r="C543" s="26">
        <f t="shared" ref="C543:C606" si="258">IF(B543=0,0,IF(AND($C$6&lt;&gt;0,A543&lt;=$C$6),0,$C$4/$C$7))</f>
        <v>0</v>
      </c>
      <c r="D543" s="26">
        <f t="shared" ref="D543:D606" si="259">B543*$C$8/12</f>
        <v>0</v>
      </c>
      <c r="E543" s="28">
        <f t="shared" ref="E543:E606" si="260">IF(OR(A543="",B543&lt;1),0,$F$8*$C$4/10000)</f>
        <v>0</v>
      </c>
      <c r="F543" s="28">
        <f t="shared" ref="F543:F606" si="261">SUM(C543:E543)</f>
        <v>0</v>
      </c>
      <c r="G543" s="28"/>
    </row>
    <row r="544" spans="1:7" hidden="1">
      <c r="A544" s="69">
        <f t="shared" ref="A544" si="262">A210</f>
        <v>196</v>
      </c>
      <c r="B544" s="26">
        <f t="shared" si="257"/>
        <v>0</v>
      </c>
      <c r="C544" s="26">
        <f t="shared" si="258"/>
        <v>0</v>
      </c>
      <c r="D544" s="26">
        <f t="shared" si="259"/>
        <v>0</v>
      </c>
      <c r="E544" s="28">
        <f t="shared" si="260"/>
        <v>0</v>
      </c>
      <c r="F544" s="28">
        <f t="shared" si="261"/>
        <v>0</v>
      </c>
      <c r="G544" s="28"/>
    </row>
    <row r="545" spans="1:7" hidden="1">
      <c r="A545" s="69">
        <f t="shared" ref="A545" si="263">A211</f>
        <v>197</v>
      </c>
      <c r="B545" s="26">
        <f t="shared" si="257"/>
        <v>0</v>
      </c>
      <c r="C545" s="26">
        <f t="shared" si="258"/>
        <v>0</v>
      </c>
      <c r="D545" s="26">
        <f t="shared" si="259"/>
        <v>0</v>
      </c>
      <c r="E545" s="28">
        <f t="shared" si="260"/>
        <v>0</v>
      </c>
      <c r="F545" s="28">
        <f t="shared" si="261"/>
        <v>0</v>
      </c>
      <c r="G545" s="28"/>
    </row>
    <row r="546" spans="1:7" hidden="1">
      <c r="A546" s="69">
        <f t="shared" ref="A546" si="264">A212</f>
        <v>198</v>
      </c>
      <c r="B546" s="26">
        <f t="shared" si="257"/>
        <v>0</v>
      </c>
      <c r="C546" s="26">
        <f t="shared" si="258"/>
        <v>0</v>
      </c>
      <c r="D546" s="26">
        <f t="shared" si="259"/>
        <v>0</v>
      </c>
      <c r="E546" s="28">
        <f t="shared" si="260"/>
        <v>0</v>
      </c>
      <c r="F546" s="28">
        <f t="shared" si="261"/>
        <v>0</v>
      </c>
      <c r="G546" s="28"/>
    </row>
    <row r="547" spans="1:7" hidden="1">
      <c r="A547" s="69">
        <f t="shared" ref="A547" si="265">A213</f>
        <v>199</v>
      </c>
      <c r="B547" s="26">
        <f t="shared" si="257"/>
        <v>0</v>
      </c>
      <c r="C547" s="26">
        <f t="shared" si="258"/>
        <v>0</v>
      </c>
      <c r="D547" s="26">
        <f t="shared" si="259"/>
        <v>0</v>
      </c>
      <c r="E547" s="28">
        <f t="shared" si="260"/>
        <v>0</v>
      </c>
      <c r="F547" s="28">
        <f t="shared" si="261"/>
        <v>0</v>
      </c>
      <c r="G547" s="28"/>
    </row>
    <row r="548" spans="1:7" hidden="1">
      <c r="A548" s="69">
        <f t="shared" ref="A548" si="266">A214</f>
        <v>200</v>
      </c>
      <c r="B548" s="26">
        <f t="shared" si="257"/>
        <v>0</v>
      </c>
      <c r="C548" s="26">
        <f t="shared" si="258"/>
        <v>0</v>
      </c>
      <c r="D548" s="26">
        <f t="shared" si="259"/>
        <v>0</v>
      </c>
      <c r="E548" s="28">
        <f t="shared" si="260"/>
        <v>0</v>
      </c>
      <c r="F548" s="28">
        <f t="shared" si="261"/>
        <v>0</v>
      </c>
      <c r="G548" s="28"/>
    </row>
    <row r="549" spans="1:7" hidden="1">
      <c r="A549" s="69">
        <f t="shared" ref="A549" si="267">A215</f>
        <v>201</v>
      </c>
      <c r="B549" s="26">
        <f t="shared" si="257"/>
        <v>0</v>
      </c>
      <c r="C549" s="26">
        <f t="shared" si="258"/>
        <v>0</v>
      </c>
      <c r="D549" s="26">
        <f t="shared" si="259"/>
        <v>0</v>
      </c>
      <c r="E549" s="28">
        <f t="shared" si="260"/>
        <v>0</v>
      </c>
      <c r="F549" s="28">
        <f t="shared" si="261"/>
        <v>0</v>
      </c>
      <c r="G549" s="28"/>
    </row>
    <row r="550" spans="1:7" hidden="1">
      <c r="A550" s="69">
        <f t="shared" ref="A550" si="268">A216</f>
        <v>202</v>
      </c>
      <c r="B550" s="26">
        <f t="shared" si="257"/>
        <v>0</v>
      </c>
      <c r="C550" s="26">
        <f t="shared" si="258"/>
        <v>0</v>
      </c>
      <c r="D550" s="26">
        <f t="shared" si="259"/>
        <v>0</v>
      </c>
      <c r="E550" s="28">
        <f t="shared" si="260"/>
        <v>0</v>
      </c>
      <c r="F550" s="28">
        <f t="shared" si="261"/>
        <v>0</v>
      </c>
      <c r="G550" s="28"/>
    </row>
    <row r="551" spans="1:7" hidden="1">
      <c r="A551" s="69">
        <f t="shared" ref="A551" si="269">A217</f>
        <v>203</v>
      </c>
      <c r="B551" s="26">
        <f t="shared" si="257"/>
        <v>0</v>
      </c>
      <c r="C551" s="26">
        <f t="shared" si="258"/>
        <v>0</v>
      </c>
      <c r="D551" s="26">
        <f t="shared" si="259"/>
        <v>0</v>
      </c>
      <c r="E551" s="28">
        <f t="shared" si="260"/>
        <v>0</v>
      </c>
      <c r="F551" s="28">
        <f t="shared" si="261"/>
        <v>0</v>
      </c>
      <c r="G551" s="28"/>
    </row>
    <row r="552" spans="1:7" hidden="1">
      <c r="A552" s="69">
        <f t="shared" ref="A552" si="270">A218</f>
        <v>204</v>
      </c>
      <c r="B552" s="26">
        <f t="shared" si="257"/>
        <v>0</v>
      </c>
      <c r="C552" s="26">
        <f t="shared" si="258"/>
        <v>0</v>
      </c>
      <c r="D552" s="26">
        <f t="shared" si="259"/>
        <v>0</v>
      </c>
      <c r="E552" s="28">
        <f t="shared" si="260"/>
        <v>0</v>
      </c>
      <c r="F552" s="28">
        <f t="shared" si="261"/>
        <v>0</v>
      </c>
      <c r="G552" s="28"/>
    </row>
    <row r="553" spans="1:7" hidden="1">
      <c r="A553" s="69">
        <f t="shared" ref="A553" si="271">A219</f>
        <v>205</v>
      </c>
      <c r="B553" s="26">
        <f t="shared" si="257"/>
        <v>0</v>
      </c>
      <c r="C553" s="26">
        <f t="shared" si="258"/>
        <v>0</v>
      </c>
      <c r="D553" s="26">
        <f t="shared" si="259"/>
        <v>0</v>
      </c>
      <c r="E553" s="28">
        <f t="shared" si="260"/>
        <v>0</v>
      </c>
      <c r="F553" s="28">
        <f t="shared" si="261"/>
        <v>0</v>
      </c>
      <c r="G553" s="28"/>
    </row>
    <row r="554" spans="1:7" hidden="1">
      <c r="A554" s="69">
        <f t="shared" ref="A554" si="272">A220</f>
        <v>206</v>
      </c>
      <c r="B554" s="26">
        <f t="shared" si="257"/>
        <v>0</v>
      </c>
      <c r="C554" s="26">
        <f t="shared" si="258"/>
        <v>0</v>
      </c>
      <c r="D554" s="26">
        <f t="shared" si="259"/>
        <v>0</v>
      </c>
      <c r="E554" s="28">
        <f t="shared" si="260"/>
        <v>0</v>
      </c>
      <c r="F554" s="28">
        <f t="shared" si="261"/>
        <v>0</v>
      </c>
      <c r="G554" s="28"/>
    </row>
    <row r="555" spans="1:7" hidden="1">
      <c r="A555" s="69">
        <f t="shared" ref="A555" si="273">A221</f>
        <v>207</v>
      </c>
      <c r="B555" s="26">
        <f t="shared" si="257"/>
        <v>0</v>
      </c>
      <c r="C555" s="26">
        <f t="shared" si="258"/>
        <v>0</v>
      </c>
      <c r="D555" s="26">
        <f t="shared" si="259"/>
        <v>0</v>
      </c>
      <c r="E555" s="28">
        <f t="shared" si="260"/>
        <v>0</v>
      </c>
      <c r="F555" s="28">
        <f t="shared" si="261"/>
        <v>0</v>
      </c>
      <c r="G555" s="28"/>
    </row>
    <row r="556" spans="1:7" hidden="1">
      <c r="A556" s="69">
        <f t="shared" ref="A556" si="274">A222</f>
        <v>208</v>
      </c>
      <c r="B556" s="26">
        <f t="shared" si="257"/>
        <v>0</v>
      </c>
      <c r="C556" s="26">
        <f t="shared" si="258"/>
        <v>0</v>
      </c>
      <c r="D556" s="26">
        <f t="shared" si="259"/>
        <v>0</v>
      </c>
      <c r="E556" s="28">
        <f t="shared" si="260"/>
        <v>0</v>
      </c>
      <c r="F556" s="28">
        <f t="shared" si="261"/>
        <v>0</v>
      </c>
      <c r="G556" s="28"/>
    </row>
    <row r="557" spans="1:7" hidden="1">
      <c r="A557" s="69">
        <f t="shared" ref="A557" si="275">A223</f>
        <v>209</v>
      </c>
      <c r="B557" s="26">
        <f t="shared" si="257"/>
        <v>0</v>
      </c>
      <c r="C557" s="26">
        <f t="shared" si="258"/>
        <v>0</v>
      </c>
      <c r="D557" s="26">
        <f t="shared" si="259"/>
        <v>0</v>
      </c>
      <c r="E557" s="28">
        <f t="shared" si="260"/>
        <v>0</v>
      </c>
      <c r="F557" s="28">
        <f t="shared" si="261"/>
        <v>0</v>
      </c>
      <c r="G557" s="28"/>
    </row>
    <row r="558" spans="1:7" hidden="1">
      <c r="A558" s="69">
        <f t="shared" ref="A558" si="276">A224</f>
        <v>210</v>
      </c>
      <c r="B558" s="26">
        <f t="shared" si="257"/>
        <v>0</v>
      </c>
      <c r="C558" s="26">
        <f t="shared" si="258"/>
        <v>0</v>
      </c>
      <c r="D558" s="26">
        <f t="shared" si="259"/>
        <v>0</v>
      </c>
      <c r="E558" s="28">
        <f t="shared" si="260"/>
        <v>0</v>
      </c>
      <c r="F558" s="28">
        <f t="shared" si="261"/>
        <v>0</v>
      </c>
      <c r="G558" s="28"/>
    </row>
    <row r="559" spans="1:7" hidden="1">
      <c r="A559" s="69">
        <f t="shared" ref="A559" si="277">A225</f>
        <v>211</v>
      </c>
      <c r="B559" s="26">
        <f t="shared" si="257"/>
        <v>0</v>
      </c>
      <c r="C559" s="26">
        <f t="shared" si="258"/>
        <v>0</v>
      </c>
      <c r="D559" s="26">
        <f t="shared" si="259"/>
        <v>0</v>
      </c>
      <c r="E559" s="28">
        <f t="shared" si="260"/>
        <v>0</v>
      </c>
      <c r="F559" s="28">
        <f t="shared" si="261"/>
        <v>0</v>
      </c>
      <c r="G559" s="28"/>
    </row>
    <row r="560" spans="1:7" hidden="1">
      <c r="A560" s="69">
        <f t="shared" ref="A560" si="278">A226</f>
        <v>212</v>
      </c>
      <c r="B560" s="26">
        <f t="shared" si="257"/>
        <v>0</v>
      </c>
      <c r="C560" s="26">
        <f t="shared" si="258"/>
        <v>0</v>
      </c>
      <c r="D560" s="26">
        <f t="shared" si="259"/>
        <v>0</v>
      </c>
      <c r="E560" s="28">
        <f t="shared" si="260"/>
        <v>0</v>
      </c>
      <c r="F560" s="28">
        <f t="shared" si="261"/>
        <v>0</v>
      </c>
      <c r="G560" s="28"/>
    </row>
    <row r="561" spans="1:7" hidden="1">
      <c r="A561" s="69">
        <f t="shared" ref="A561" si="279">A227</f>
        <v>213</v>
      </c>
      <c r="B561" s="26">
        <f t="shared" si="257"/>
        <v>0</v>
      </c>
      <c r="C561" s="26">
        <f t="shared" si="258"/>
        <v>0</v>
      </c>
      <c r="D561" s="26">
        <f t="shared" si="259"/>
        <v>0</v>
      </c>
      <c r="E561" s="28">
        <f t="shared" si="260"/>
        <v>0</v>
      </c>
      <c r="F561" s="28">
        <f t="shared" si="261"/>
        <v>0</v>
      </c>
      <c r="G561" s="28"/>
    </row>
    <row r="562" spans="1:7" hidden="1">
      <c r="A562" s="69">
        <f t="shared" ref="A562" si="280">A228</f>
        <v>214</v>
      </c>
      <c r="B562" s="26">
        <f t="shared" si="257"/>
        <v>0</v>
      </c>
      <c r="C562" s="26">
        <f t="shared" si="258"/>
        <v>0</v>
      </c>
      <c r="D562" s="26">
        <f t="shared" si="259"/>
        <v>0</v>
      </c>
      <c r="E562" s="28">
        <f t="shared" si="260"/>
        <v>0</v>
      </c>
      <c r="F562" s="28">
        <f t="shared" si="261"/>
        <v>0</v>
      </c>
      <c r="G562" s="28"/>
    </row>
    <row r="563" spans="1:7" hidden="1">
      <c r="A563" s="69">
        <f t="shared" ref="A563" si="281">A229</f>
        <v>215</v>
      </c>
      <c r="B563" s="26">
        <f t="shared" si="257"/>
        <v>0</v>
      </c>
      <c r="C563" s="26">
        <f t="shared" si="258"/>
        <v>0</v>
      </c>
      <c r="D563" s="26">
        <f t="shared" si="259"/>
        <v>0</v>
      </c>
      <c r="E563" s="28">
        <f t="shared" si="260"/>
        <v>0</v>
      </c>
      <c r="F563" s="28">
        <f t="shared" si="261"/>
        <v>0</v>
      </c>
      <c r="G563" s="28"/>
    </row>
    <row r="564" spans="1:7" hidden="1">
      <c r="A564" s="69">
        <f t="shared" ref="A564" si="282">A230</f>
        <v>216</v>
      </c>
      <c r="B564" s="26">
        <f t="shared" si="257"/>
        <v>0</v>
      </c>
      <c r="C564" s="26">
        <f t="shared" si="258"/>
        <v>0</v>
      </c>
      <c r="D564" s="26">
        <f t="shared" si="259"/>
        <v>0</v>
      </c>
      <c r="E564" s="28">
        <f t="shared" si="260"/>
        <v>0</v>
      </c>
      <c r="F564" s="28">
        <f t="shared" si="261"/>
        <v>0</v>
      </c>
      <c r="G564" s="28"/>
    </row>
    <row r="565" spans="1:7" hidden="1">
      <c r="A565" s="69">
        <f t="shared" ref="A565" si="283">A231</f>
        <v>217</v>
      </c>
      <c r="B565" s="26">
        <f t="shared" si="257"/>
        <v>0</v>
      </c>
      <c r="C565" s="26">
        <f t="shared" si="258"/>
        <v>0</v>
      </c>
      <c r="D565" s="26">
        <f t="shared" si="259"/>
        <v>0</v>
      </c>
      <c r="E565" s="28">
        <f t="shared" si="260"/>
        <v>0</v>
      </c>
      <c r="F565" s="28">
        <f t="shared" si="261"/>
        <v>0</v>
      </c>
      <c r="G565" s="28"/>
    </row>
    <row r="566" spans="1:7" hidden="1">
      <c r="A566" s="69">
        <f t="shared" ref="A566" si="284">A232</f>
        <v>218</v>
      </c>
      <c r="B566" s="26">
        <f t="shared" si="257"/>
        <v>0</v>
      </c>
      <c r="C566" s="26">
        <f t="shared" si="258"/>
        <v>0</v>
      </c>
      <c r="D566" s="26">
        <f t="shared" si="259"/>
        <v>0</v>
      </c>
      <c r="E566" s="28">
        <f t="shared" si="260"/>
        <v>0</v>
      </c>
      <c r="F566" s="28">
        <f t="shared" si="261"/>
        <v>0</v>
      </c>
      <c r="G566" s="28"/>
    </row>
    <row r="567" spans="1:7" hidden="1">
      <c r="A567" s="69">
        <f t="shared" ref="A567" si="285">A233</f>
        <v>219</v>
      </c>
      <c r="B567" s="26">
        <f t="shared" si="257"/>
        <v>0</v>
      </c>
      <c r="C567" s="26">
        <f t="shared" si="258"/>
        <v>0</v>
      </c>
      <c r="D567" s="26">
        <f t="shared" si="259"/>
        <v>0</v>
      </c>
      <c r="E567" s="28">
        <f t="shared" si="260"/>
        <v>0</v>
      </c>
      <c r="F567" s="28">
        <f t="shared" si="261"/>
        <v>0</v>
      </c>
      <c r="G567" s="28"/>
    </row>
    <row r="568" spans="1:7" hidden="1">
      <c r="A568" s="69">
        <f t="shared" ref="A568" si="286">A234</f>
        <v>220</v>
      </c>
      <c r="B568" s="26">
        <f t="shared" si="257"/>
        <v>0</v>
      </c>
      <c r="C568" s="26">
        <f t="shared" si="258"/>
        <v>0</v>
      </c>
      <c r="D568" s="26">
        <f t="shared" si="259"/>
        <v>0</v>
      </c>
      <c r="E568" s="28">
        <f t="shared" si="260"/>
        <v>0</v>
      </c>
      <c r="F568" s="28">
        <f t="shared" si="261"/>
        <v>0</v>
      </c>
      <c r="G568" s="28"/>
    </row>
    <row r="569" spans="1:7" hidden="1">
      <c r="A569" s="69">
        <f t="shared" ref="A569" si="287">A235</f>
        <v>221</v>
      </c>
      <c r="B569" s="26">
        <f t="shared" si="257"/>
        <v>0</v>
      </c>
      <c r="C569" s="26">
        <f t="shared" si="258"/>
        <v>0</v>
      </c>
      <c r="D569" s="26">
        <f t="shared" si="259"/>
        <v>0</v>
      </c>
      <c r="E569" s="28">
        <f t="shared" si="260"/>
        <v>0</v>
      </c>
      <c r="F569" s="28">
        <f t="shared" si="261"/>
        <v>0</v>
      </c>
      <c r="G569" s="28"/>
    </row>
    <row r="570" spans="1:7" hidden="1">
      <c r="A570" s="69">
        <f t="shared" ref="A570" si="288">A236</f>
        <v>222</v>
      </c>
      <c r="B570" s="26">
        <f t="shared" si="257"/>
        <v>0</v>
      </c>
      <c r="C570" s="26">
        <f t="shared" si="258"/>
        <v>0</v>
      </c>
      <c r="D570" s="26">
        <f t="shared" si="259"/>
        <v>0</v>
      </c>
      <c r="E570" s="28">
        <f t="shared" si="260"/>
        <v>0</v>
      </c>
      <c r="F570" s="28">
        <f t="shared" si="261"/>
        <v>0</v>
      </c>
      <c r="G570" s="28"/>
    </row>
    <row r="571" spans="1:7" hidden="1">
      <c r="A571" s="69">
        <f t="shared" ref="A571" si="289">A237</f>
        <v>223</v>
      </c>
      <c r="B571" s="26">
        <f t="shared" si="257"/>
        <v>0</v>
      </c>
      <c r="C571" s="26">
        <f t="shared" si="258"/>
        <v>0</v>
      </c>
      <c r="D571" s="26">
        <f t="shared" si="259"/>
        <v>0</v>
      </c>
      <c r="E571" s="28">
        <f t="shared" si="260"/>
        <v>0</v>
      </c>
      <c r="F571" s="28">
        <f t="shared" si="261"/>
        <v>0</v>
      </c>
      <c r="G571" s="28"/>
    </row>
    <row r="572" spans="1:7" hidden="1">
      <c r="A572" s="69">
        <f t="shared" ref="A572" si="290">A238</f>
        <v>224</v>
      </c>
      <c r="B572" s="26">
        <f t="shared" si="257"/>
        <v>0</v>
      </c>
      <c r="C572" s="26">
        <f t="shared" si="258"/>
        <v>0</v>
      </c>
      <c r="D572" s="26">
        <f t="shared" si="259"/>
        <v>0</v>
      </c>
      <c r="E572" s="28">
        <f t="shared" si="260"/>
        <v>0</v>
      </c>
      <c r="F572" s="28">
        <f t="shared" si="261"/>
        <v>0</v>
      </c>
      <c r="G572" s="28"/>
    </row>
    <row r="573" spans="1:7" hidden="1">
      <c r="A573" s="69">
        <f t="shared" ref="A573" si="291">A239</f>
        <v>225</v>
      </c>
      <c r="B573" s="26">
        <f t="shared" si="257"/>
        <v>0</v>
      </c>
      <c r="C573" s="26">
        <f t="shared" si="258"/>
        <v>0</v>
      </c>
      <c r="D573" s="26">
        <f t="shared" si="259"/>
        <v>0</v>
      </c>
      <c r="E573" s="28">
        <f t="shared" si="260"/>
        <v>0</v>
      </c>
      <c r="F573" s="28">
        <f t="shared" si="261"/>
        <v>0</v>
      </c>
      <c r="G573" s="28"/>
    </row>
    <row r="574" spans="1:7" hidden="1">
      <c r="A574" s="69">
        <f t="shared" ref="A574" si="292">A240</f>
        <v>226</v>
      </c>
      <c r="B574" s="26">
        <f t="shared" si="257"/>
        <v>0</v>
      </c>
      <c r="C574" s="26">
        <f t="shared" si="258"/>
        <v>0</v>
      </c>
      <c r="D574" s="26">
        <f t="shared" si="259"/>
        <v>0</v>
      </c>
      <c r="E574" s="28">
        <f t="shared" si="260"/>
        <v>0</v>
      </c>
      <c r="F574" s="28">
        <f t="shared" si="261"/>
        <v>0</v>
      </c>
      <c r="G574" s="28"/>
    </row>
    <row r="575" spans="1:7" hidden="1">
      <c r="A575" s="69">
        <f t="shared" ref="A575" si="293">A241</f>
        <v>227</v>
      </c>
      <c r="B575" s="26">
        <f t="shared" si="257"/>
        <v>0</v>
      </c>
      <c r="C575" s="26">
        <f t="shared" si="258"/>
        <v>0</v>
      </c>
      <c r="D575" s="26">
        <f t="shared" si="259"/>
        <v>0</v>
      </c>
      <c r="E575" s="28">
        <f t="shared" si="260"/>
        <v>0</v>
      </c>
      <c r="F575" s="28">
        <f t="shared" si="261"/>
        <v>0</v>
      </c>
      <c r="G575" s="28"/>
    </row>
    <row r="576" spans="1:7" hidden="1">
      <c r="A576" s="69">
        <f t="shared" ref="A576" si="294">A242</f>
        <v>228</v>
      </c>
      <c r="B576" s="26">
        <f t="shared" si="257"/>
        <v>0</v>
      </c>
      <c r="C576" s="26">
        <f t="shared" si="258"/>
        <v>0</v>
      </c>
      <c r="D576" s="26">
        <f t="shared" si="259"/>
        <v>0</v>
      </c>
      <c r="E576" s="28">
        <f t="shared" si="260"/>
        <v>0</v>
      </c>
      <c r="F576" s="28">
        <f t="shared" si="261"/>
        <v>0</v>
      </c>
      <c r="G576" s="28"/>
    </row>
    <row r="577" spans="1:7" hidden="1">
      <c r="A577" s="69">
        <f t="shared" ref="A577" si="295">A243</f>
        <v>229</v>
      </c>
      <c r="B577" s="26">
        <f t="shared" si="257"/>
        <v>0</v>
      </c>
      <c r="C577" s="26">
        <f t="shared" si="258"/>
        <v>0</v>
      </c>
      <c r="D577" s="26">
        <f t="shared" si="259"/>
        <v>0</v>
      </c>
      <c r="E577" s="28">
        <f t="shared" si="260"/>
        <v>0</v>
      </c>
      <c r="F577" s="28">
        <f t="shared" si="261"/>
        <v>0</v>
      </c>
      <c r="G577" s="28"/>
    </row>
    <row r="578" spans="1:7" hidden="1">
      <c r="A578" s="69">
        <f t="shared" ref="A578" si="296">A244</f>
        <v>230</v>
      </c>
      <c r="B578" s="26">
        <f t="shared" si="257"/>
        <v>0</v>
      </c>
      <c r="C578" s="26">
        <f t="shared" si="258"/>
        <v>0</v>
      </c>
      <c r="D578" s="26">
        <f t="shared" si="259"/>
        <v>0</v>
      </c>
      <c r="E578" s="28">
        <f t="shared" si="260"/>
        <v>0</v>
      </c>
      <c r="F578" s="28">
        <f t="shared" si="261"/>
        <v>0</v>
      </c>
      <c r="G578" s="28"/>
    </row>
    <row r="579" spans="1:7" hidden="1">
      <c r="A579" s="69">
        <f t="shared" ref="A579" si="297">A245</f>
        <v>231</v>
      </c>
      <c r="B579" s="26">
        <f t="shared" si="257"/>
        <v>0</v>
      </c>
      <c r="C579" s="26">
        <f t="shared" si="258"/>
        <v>0</v>
      </c>
      <c r="D579" s="26">
        <f t="shared" si="259"/>
        <v>0</v>
      </c>
      <c r="E579" s="28">
        <f t="shared" si="260"/>
        <v>0</v>
      </c>
      <c r="F579" s="28">
        <f t="shared" si="261"/>
        <v>0</v>
      </c>
      <c r="G579" s="28"/>
    </row>
    <row r="580" spans="1:7" hidden="1">
      <c r="A580" s="69">
        <f t="shared" ref="A580" si="298">A246</f>
        <v>232</v>
      </c>
      <c r="B580" s="26">
        <f t="shared" si="257"/>
        <v>0</v>
      </c>
      <c r="C580" s="26">
        <f t="shared" si="258"/>
        <v>0</v>
      </c>
      <c r="D580" s="26">
        <f t="shared" si="259"/>
        <v>0</v>
      </c>
      <c r="E580" s="28">
        <f t="shared" si="260"/>
        <v>0</v>
      </c>
      <c r="F580" s="28">
        <f t="shared" si="261"/>
        <v>0</v>
      </c>
      <c r="G580" s="28"/>
    </row>
    <row r="581" spans="1:7" hidden="1">
      <c r="A581" s="69">
        <f t="shared" ref="A581" si="299">A247</f>
        <v>233</v>
      </c>
      <c r="B581" s="26">
        <f t="shared" si="257"/>
        <v>0</v>
      </c>
      <c r="C581" s="26">
        <f t="shared" si="258"/>
        <v>0</v>
      </c>
      <c r="D581" s="26">
        <f t="shared" si="259"/>
        <v>0</v>
      </c>
      <c r="E581" s="28">
        <f t="shared" si="260"/>
        <v>0</v>
      </c>
      <c r="F581" s="28">
        <f t="shared" si="261"/>
        <v>0</v>
      </c>
      <c r="G581" s="28"/>
    </row>
    <row r="582" spans="1:7" hidden="1">
      <c r="A582" s="69">
        <f t="shared" ref="A582" si="300">A248</f>
        <v>234</v>
      </c>
      <c r="B582" s="26">
        <f t="shared" si="257"/>
        <v>0</v>
      </c>
      <c r="C582" s="26">
        <f t="shared" si="258"/>
        <v>0</v>
      </c>
      <c r="D582" s="26">
        <f t="shared" si="259"/>
        <v>0</v>
      </c>
      <c r="E582" s="28">
        <f t="shared" si="260"/>
        <v>0</v>
      </c>
      <c r="F582" s="28">
        <f t="shared" si="261"/>
        <v>0</v>
      </c>
      <c r="G582" s="28"/>
    </row>
    <row r="583" spans="1:7" hidden="1">
      <c r="A583" s="69">
        <f t="shared" ref="A583" si="301">A249</f>
        <v>235</v>
      </c>
      <c r="B583" s="26">
        <f t="shared" si="257"/>
        <v>0</v>
      </c>
      <c r="C583" s="26">
        <f t="shared" si="258"/>
        <v>0</v>
      </c>
      <c r="D583" s="26">
        <f t="shared" si="259"/>
        <v>0</v>
      </c>
      <c r="E583" s="28">
        <f t="shared" si="260"/>
        <v>0</v>
      </c>
      <c r="F583" s="28">
        <f t="shared" si="261"/>
        <v>0</v>
      </c>
      <c r="G583" s="28"/>
    </row>
    <row r="584" spans="1:7" hidden="1">
      <c r="A584" s="69">
        <f t="shared" ref="A584" si="302">A250</f>
        <v>236</v>
      </c>
      <c r="B584" s="26">
        <f t="shared" si="257"/>
        <v>0</v>
      </c>
      <c r="C584" s="26">
        <f t="shared" si="258"/>
        <v>0</v>
      </c>
      <c r="D584" s="26">
        <f t="shared" si="259"/>
        <v>0</v>
      </c>
      <c r="E584" s="28">
        <f t="shared" si="260"/>
        <v>0</v>
      </c>
      <c r="F584" s="28">
        <f t="shared" si="261"/>
        <v>0</v>
      </c>
      <c r="G584" s="28"/>
    </row>
    <row r="585" spans="1:7" hidden="1">
      <c r="A585" s="69">
        <f t="shared" ref="A585" si="303">A251</f>
        <v>237</v>
      </c>
      <c r="B585" s="26">
        <f t="shared" si="257"/>
        <v>0</v>
      </c>
      <c r="C585" s="26">
        <f t="shared" si="258"/>
        <v>0</v>
      </c>
      <c r="D585" s="26">
        <f t="shared" si="259"/>
        <v>0</v>
      </c>
      <c r="E585" s="28">
        <f t="shared" si="260"/>
        <v>0</v>
      </c>
      <c r="F585" s="28">
        <f t="shared" si="261"/>
        <v>0</v>
      </c>
      <c r="G585" s="28"/>
    </row>
    <row r="586" spans="1:7" hidden="1">
      <c r="A586" s="69">
        <f t="shared" ref="A586" si="304">A252</f>
        <v>238</v>
      </c>
      <c r="B586" s="26">
        <f t="shared" si="257"/>
        <v>0</v>
      </c>
      <c r="C586" s="26">
        <f t="shared" si="258"/>
        <v>0</v>
      </c>
      <c r="D586" s="26">
        <f t="shared" si="259"/>
        <v>0</v>
      </c>
      <c r="E586" s="28">
        <f t="shared" si="260"/>
        <v>0</v>
      </c>
      <c r="F586" s="28">
        <f t="shared" si="261"/>
        <v>0</v>
      </c>
      <c r="G586" s="28"/>
    </row>
    <row r="587" spans="1:7" hidden="1">
      <c r="A587" s="69">
        <f t="shared" ref="A587" si="305">A253</f>
        <v>239</v>
      </c>
      <c r="B587" s="26">
        <f t="shared" si="257"/>
        <v>0</v>
      </c>
      <c r="C587" s="26">
        <f t="shared" si="258"/>
        <v>0</v>
      </c>
      <c r="D587" s="26">
        <f t="shared" si="259"/>
        <v>0</v>
      </c>
      <c r="E587" s="28">
        <f t="shared" si="260"/>
        <v>0</v>
      </c>
      <c r="F587" s="28">
        <f t="shared" si="261"/>
        <v>0</v>
      </c>
      <c r="G587" s="28"/>
    </row>
    <row r="588" spans="1:7" hidden="1">
      <c r="A588" s="69">
        <f t="shared" ref="A588" si="306">A254</f>
        <v>240</v>
      </c>
      <c r="B588" s="26">
        <f t="shared" si="257"/>
        <v>0</v>
      </c>
      <c r="C588" s="26">
        <f t="shared" si="258"/>
        <v>0</v>
      </c>
      <c r="D588" s="26">
        <f t="shared" si="259"/>
        <v>0</v>
      </c>
      <c r="E588" s="28">
        <f t="shared" si="260"/>
        <v>0</v>
      </c>
      <c r="F588" s="28">
        <f t="shared" si="261"/>
        <v>0</v>
      </c>
      <c r="G588" s="28"/>
    </row>
    <row r="589" spans="1:7" hidden="1">
      <c r="A589" s="69">
        <f t="shared" ref="A589" si="307">A255</f>
        <v>241</v>
      </c>
      <c r="B589" s="26">
        <f t="shared" si="257"/>
        <v>0</v>
      </c>
      <c r="C589" s="26">
        <f t="shared" si="258"/>
        <v>0</v>
      </c>
      <c r="D589" s="26">
        <f t="shared" si="259"/>
        <v>0</v>
      </c>
      <c r="E589" s="28">
        <f t="shared" si="260"/>
        <v>0</v>
      </c>
      <c r="F589" s="28">
        <f t="shared" si="261"/>
        <v>0</v>
      </c>
      <c r="G589" s="28"/>
    </row>
    <row r="590" spans="1:7" hidden="1">
      <c r="A590" s="69">
        <f t="shared" ref="A590" si="308">A256</f>
        <v>242</v>
      </c>
      <c r="B590" s="26">
        <f t="shared" si="257"/>
        <v>0</v>
      </c>
      <c r="C590" s="26">
        <f t="shared" si="258"/>
        <v>0</v>
      </c>
      <c r="D590" s="26">
        <f t="shared" si="259"/>
        <v>0</v>
      </c>
      <c r="E590" s="28">
        <f t="shared" si="260"/>
        <v>0</v>
      </c>
      <c r="F590" s="28">
        <f t="shared" si="261"/>
        <v>0</v>
      </c>
      <c r="G590" s="28"/>
    </row>
    <row r="591" spans="1:7" hidden="1">
      <c r="A591" s="69">
        <f t="shared" ref="A591" si="309">A257</f>
        <v>243</v>
      </c>
      <c r="B591" s="26">
        <f t="shared" si="257"/>
        <v>0</v>
      </c>
      <c r="C591" s="26">
        <f t="shared" si="258"/>
        <v>0</v>
      </c>
      <c r="D591" s="26">
        <f t="shared" si="259"/>
        <v>0</v>
      </c>
      <c r="E591" s="28">
        <f t="shared" si="260"/>
        <v>0</v>
      </c>
      <c r="F591" s="28">
        <f t="shared" si="261"/>
        <v>0</v>
      </c>
      <c r="G591" s="28"/>
    </row>
    <row r="592" spans="1:7" hidden="1">
      <c r="A592" s="69">
        <f t="shared" ref="A592" si="310">A258</f>
        <v>244</v>
      </c>
      <c r="B592" s="26">
        <f t="shared" si="257"/>
        <v>0</v>
      </c>
      <c r="C592" s="26">
        <f t="shared" si="258"/>
        <v>0</v>
      </c>
      <c r="D592" s="26">
        <f t="shared" si="259"/>
        <v>0</v>
      </c>
      <c r="E592" s="28">
        <f t="shared" si="260"/>
        <v>0</v>
      </c>
      <c r="F592" s="28">
        <f t="shared" si="261"/>
        <v>0</v>
      </c>
      <c r="G592" s="28"/>
    </row>
    <row r="593" spans="1:7" hidden="1">
      <c r="A593" s="69">
        <f t="shared" ref="A593" si="311">A259</f>
        <v>245</v>
      </c>
      <c r="B593" s="26">
        <f t="shared" si="257"/>
        <v>0</v>
      </c>
      <c r="C593" s="26">
        <f t="shared" si="258"/>
        <v>0</v>
      </c>
      <c r="D593" s="26">
        <f t="shared" si="259"/>
        <v>0</v>
      </c>
      <c r="E593" s="28">
        <f t="shared" si="260"/>
        <v>0</v>
      </c>
      <c r="F593" s="28">
        <f t="shared" si="261"/>
        <v>0</v>
      </c>
      <c r="G593" s="28"/>
    </row>
    <row r="594" spans="1:7" hidden="1">
      <c r="A594" s="69">
        <f t="shared" ref="A594" si="312">A260</f>
        <v>246</v>
      </c>
      <c r="B594" s="26">
        <f t="shared" si="257"/>
        <v>0</v>
      </c>
      <c r="C594" s="26">
        <f t="shared" si="258"/>
        <v>0</v>
      </c>
      <c r="D594" s="26">
        <f t="shared" si="259"/>
        <v>0</v>
      </c>
      <c r="E594" s="28">
        <f t="shared" si="260"/>
        <v>0</v>
      </c>
      <c r="F594" s="28">
        <f t="shared" si="261"/>
        <v>0</v>
      </c>
      <c r="G594" s="28"/>
    </row>
    <row r="595" spans="1:7" hidden="1">
      <c r="A595" s="69">
        <f t="shared" ref="A595" si="313">A261</f>
        <v>247</v>
      </c>
      <c r="B595" s="26">
        <f t="shared" si="257"/>
        <v>0</v>
      </c>
      <c r="C595" s="26">
        <f t="shared" si="258"/>
        <v>0</v>
      </c>
      <c r="D595" s="26">
        <f t="shared" si="259"/>
        <v>0</v>
      </c>
      <c r="E595" s="28">
        <f t="shared" si="260"/>
        <v>0</v>
      </c>
      <c r="F595" s="28">
        <f t="shared" si="261"/>
        <v>0</v>
      </c>
      <c r="G595" s="28"/>
    </row>
    <row r="596" spans="1:7" hidden="1">
      <c r="A596" s="69">
        <f t="shared" ref="A596" si="314">A262</f>
        <v>248</v>
      </c>
      <c r="B596" s="26">
        <f t="shared" si="257"/>
        <v>0</v>
      </c>
      <c r="C596" s="26">
        <f t="shared" si="258"/>
        <v>0</v>
      </c>
      <c r="D596" s="26">
        <f t="shared" si="259"/>
        <v>0</v>
      </c>
      <c r="E596" s="28">
        <f t="shared" si="260"/>
        <v>0</v>
      </c>
      <c r="F596" s="28">
        <f t="shared" si="261"/>
        <v>0</v>
      </c>
      <c r="G596" s="28"/>
    </row>
    <row r="597" spans="1:7" hidden="1">
      <c r="A597" s="69">
        <f t="shared" ref="A597" si="315">A263</f>
        <v>249</v>
      </c>
      <c r="B597" s="26">
        <f t="shared" si="257"/>
        <v>0</v>
      </c>
      <c r="C597" s="26">
        <f t="shared" si="258"/>
        <v>0</v>
      </c>
      <c r="D597" s="26">
        <f t="shared" si="259"/>
        <v>0</v>
      </c>
      <c r="E597" s="28">
        <f t="shared" si="260"/>
        <v>0</v>
      </c>
      <c r="F597" s="28">
        <f t="shared" si="261"/>
        <v>0</v>
      </c>
      <c r="G597" s="28"/>
    </row>
    <row r="598" spans="1:7" hidden="1">
      <c r="A598" s="69">
        <f t="shared" ref="A598" si="316">A264</f>
        <v>250</v>
      </c>
      <c r="B598" s="26">
        <f t="shared" si="257"/>
        <v>0</v>
      </c>
      <c r="C598" s="26">
        <f t="shared" si="258"/>
        <v>0</v>
      </c>
      <c r="D598" s="26">
        <f t="shared" si="259"/>
        <v>0</v>
      </c>
      <c r="E598" s="28">
        <f t="shared" si="260"/>
        <v>0</v>
      </c>
      <c r="F598" s="28">
        <f t="shared" si="261"/>
        <v>0</v>
      </c>
      <c r="G598" s="28"/>
    </row>
    <row r="599" spans="1:7" hidden="1">
      <c r="A599" s="69">
        <f t="shared" ref="A599" si="317">A265</f>
        <v>251</v>
      </c>
      <c r="B599" s="26">
        <f t="shared" si="257"/>
        <v>0</v>
      </c>
      <c r="C599" s="26">
        <f t="shared" si="258"/>
        <v>0</v>
      </c>
      <c r="D599" s="26">
        <f t="shared" si="259"/>
        <v>0</v>
      </c>
      <c r="E599" s="28">
        <f t="shared" si="260"/>
        <v>0</v>
      </c>
      <c r="F599" s="28">
        <f t="shared" si="261"/>
        <v>0</v>
      </c>
      <c r="G599" s="28"/>
    </row>
    <row r="600" spans="1:7" hidden="1">
      <c r="A600" s="69">
        <f t="shared" ref="A600" si="318">A266</f>
        <v>252</v>
      </c>
      <c r="B600" s="26">
        <f t="shared" si="257"/>
        <v>0</v>
      </c>
      <c r="C600" s="26">
        <f t="shared" si="258"/>
        <v>0</v>
      </c>
      <c r="D600" s="26">
        <f t="shared" si="259"/>
        <v>0</v>
      </c>
      <c r="E600" s="28">
        <f t="shared" si="260"/>
        <v>0</v>
      </c>
      <c r="F600" s="28">
        <f t="shared" si="261"/>
        <v>0</v>
      </c>
      <c r="G600" s="28"/>
    </row>
    <row r="601" spans="1:7" hidden="1">
      <c r="A601" s="69">
        <f t="shared" ref="A601" si="319">A267</f>
        <v>253</v>
      </c>
      <c r="B601" s="26">
        <f t="shared" si="257"/>
        <v>0</v>
      </c>
      <c r="C601" s="26">
        <f t="shared" si="258"/>
        <v>0</v>
      </c>
      <c r="D601" s="26">
        <f t="shared" si="259"/>
        <v>0</v>
      </c>
      <c r="E601" s="28">
        <f t="shared" si="260"/>
        <v>0</v>
      </c>
      <c r="F601" s="28">
        <f t="shared" si="261"/>
        <v>0</v>
      </c>
      <c r="G601" s="28"/>
    </row>
    <row r="602" spans="1:7" hidden="1">
      <c r="A602" s="69">
        <f t="shared" ref="A602" si="320">A268</f>
        <v>254</v>
      </c>
      <c r="B602" s="26">
        <f t="shared" si="257"/>
        <v>0</v>
      </c>
      <c r="C602" s="26">
        <f t="shared" si="258"/>
        <v>0</v>
      </c>
      <c r="D602" s="26">
        <f t="shared" si="259"/>
        <v>0</v>
      </c>
      <c r="E602" s="28">
        <f t="shared" si="260"/>
        <v>0</v>
      </c>
      <c r="F602" s="28">
        <f t="shared" si="261"/>
        <v>0</v>
      </c>
      <c r="G602" s="28"/>
    </row>
    <row r="603" spans="1:7" hidden="1">
      <c r="A603" s="69">
        <f t="shared" ref="A603" si="321">A269</f>
        <v>255</v>
      </c>
      <c r="B603" s="26">
        <f t="shared" si="257"/>
        <v>0</v>
      </c>
      <c r="C603" s="26">
        <f t="shared" si="258"/>
        <v>0</v>
      </c>
      <c r="D603" s="26">
        <f t="shared" si="259"/>
        <v>0</v>
      </c>
      <c r="E603" s="28">
        <f t="shared" si="260"/>
        <v>0</v>
      </c>
      <c r="F603" s="28">
        <f t="shared" si="261"/>
        <v>0</v>
      </c>
      <c r="G603" s="28"/>
    </row>
    <row r="604" spans="1:7" hidden="1">
      <c r="A604" s="69">
        <f t="shared" ref="A604" si="322">A270</f>
        <v>256</v>
      </c>
      <c r="B604" s="26">
        <f t="shared" si="257"/>
        <v>0</v>
      </c>
      <c r="C604" s="26">
        <f t="shared" si="258"/>
        <v>0</v>
      </c>
      <c r="D604" s="26">
        <f t="shared" si="259"/>
        <v>0</v>
      </c>
      <c r="E604" s="28">
        <f t="shared" si="260"/>
        <v>0</v>
      </c>
      <c r="F604" s="28">
        <f t="shared" si="261"/>
        <v>0</v>
      </c>
      <c r="G604" s="28"/>
    </row>
    <row r="605" spans="1:7" hidden="1">
      <c r="A605" s="69">
        <f t="shared" ref="A605" si="323">A271</f>
        <v>257</v>
      </c>
      <c r="B605" s="26">
        <f t="shared" si="257"/>
        <v>0</v>
      </c>
      <c r="C605" s="26">
        <f t="shared" si="258"/>
        <v>0</v>
      </c>
      <c r="D605" s="26">
        <f t="shared" si="259"/>
        <v>0</v>
      </c>
      <c r="E605" s="28">
        <f t="shared" si="260"/>
        <v>0</v>
      </c>
      <c r="F605" s="28">
        <f t="shared" si="261"/>
        <v>0</v>
      </c>
      <c r="G605" s="28"/>
    </row>
    <row r="606" spans="1:7" hidden="1">
      <c r="A606" s="69">
        <f t="shared" ref="A606" si="324">A272</f>
        <v>258</v>
      </c>
      <c r="B606" s="26">
        <f t="shared" si="257"/>
        <v>0</v>
      </c>
      <c r="C606" s="26">
        <f t="shared" si="258"/>
        <v>0</v>
      </c>
      <c r="D606" s="26">
        <f t="shared" si="259"/>
        <v>0</v>
      </c>
      <c r="E606" s="28">
        <f t="shared" si="260"/>
        <v>0</v>
      </c>
      <c r="F606" s="28">
        <f t="shared" si="261"/>
        <v>0</v>
      </c>
      <c r="G606" s="28"/>
    </row>
    <row r="607" spans="1:7" hidden="1">
      <c r="A607" s="69">
        <f t="shared" ref="A607" si="325">A273</f>
        <v>259</v>
      </c>
      <c r="B607" s="26">
        <f t="shared" ref="B607:B670" si="326">IF(A607="",B608,IF(AND($C$6&lt;&gt;0,A607&lt;=$C$6),$C$4,B606-C606))</f>
        <v>0</v>
      </c>
      <c r="C607" s="26">
        <f t="shared" ref="C607:C670" si="327">IF(B607=0,0,IF(AND($C$6&lt;&gt;0,A607&lt;=$C$6),0,$C$4/$C$7))</f>
        <v>0</v>
      </c>
      <c r="D607" s="26">
        <f t="shared" ref="D607:D670" si="328">B607*$C$8/12</f>
        <v>0</v>
      </c>
      <c r="E607" s="28">
        <f t="shared" ref="E607:E670" si="329">IF(OR(A607="",B607&lt;1),0,$F$8*$C$4/10000)</f>
        <v>0</v>
      </c>
      <c r="F607" s="28">
        <f t="shared" ref="F607:F670" si="330">SUM(C607:E607)</f>
        <v>0</v>
      </c>
      <c r="G607" s="28"/>
    </row>
    <row r="608" spans="1:7" hidden="1">
      <c r="A608" s="69">
        <f t="shared" ref="A608" si="331">A274</f>
        <v>260</v>
      </c>
      <c r="B608" s="26">
        <f t="shared" si="326"/>
        <v>0</v>
      </c>
      <c r="C608" s="26">
        <f t="shared" si="327"/>
        <v>0</v>
      </c>
      <c r="D608" s="26">
        <f t="shared" si="328"/>
        <v>0</v>
      </c>
      <c r="E608" s="28">
        <f t="shared" si="329"/>
        <v>0</v>
      </c>
      <c r="F608" s="28">
        <f t="shared" si="330"/>
        <v>0</v>
      </c>
      <c r="G608" s="28"/>
    </row>
    <row r="609" spans="1:7" hidden="1">
      <c r="A609" s="69">
        <f t="shared" ref="A609" si="332">A275</f>
        <v>261</v>
      </c>
      <c r="B609" s="26">
        <f t="shared" si="326"/>
        <v>0</v>
      </c>
      <c r="C609" s="26">
        <f t="shared" si="327"/>
        <v>0</v>
      </c>
      <c r="D609" s="26">
        <f t="shared" si="328"/>
        <v>0</v>
      </c>
      <c r="E609" s="28">
        <f t="shared" si="329"/>
        <v>0</v>
      </c>
      <c r="F609" s="28">
        <f t="shared" si="330"/>
        <v>0</v>
      </c>
      <c r="G609" s="28"/>
    </row>
    <row r="610" spans="1:7" hidden="1">
      <c r="A610" s="69">
        <f t="shared" ref="A610" si="333">A276</f>
        <v>262</v>
      </c>
      <c r="B610" s="26">
        <f t="shared" si="326"/>
        <v>0</v>
      </c>
      <c r="C610" s="26">
        <f t="shared" si="327"/>
        <v>0</v>
      </c>
      <c r="D610" s="26">
        <f t="shared" si="328"/>
        <v>0</v>
      </c>
      <c r="E610" s="28">
        <f t="shared" si="329"/>
        <v>0</v>
      </c>
      <c r="F610" s="28">
        <f t="shared" si="330"/>
        <v>0</v>
      </c>
      <c r="G610" s="28"/>
    </row>
    <row r="611" spans="1:7" hidden="1">
      <c r="A611" s="69">
        <f t="shared" ref="A611" si="334">A277</f>
        <v>263</v>
      </c>
      <c r="B611" s="26">
        <f t="shared" si="326"/>
        <v>0</v>
      </c>
      <c r="C611" s="26">
        <f t="shared" si="327"/>
        <v>0</v>
      </c>
      <c r="D611" s="26">
        <f t="shared" si="328"/>
        <v>0</v>
      </c>
      <c r="E611" s="28">
        <f t="shared" si="329"/>
        <v>0</v>
      </c>
      <c r="F611" s="28">
        <f t="shared" si="330"/>
        <v>0</v>
      </c>
      <c r="G611" s="28"/>
    </row>
    <row r="612" spans="1:7" hidden="1">
      <c r="A612" s="69">
        <f t="shared" ref="A612" si="335">A278</f>
        <v>264</v>
      </c>
      <c r="B612" s="26">
        <f t="shared" si="326"/>
        <v>0</v>
      </c>
      <c r="C612" s="26">
        <f t="shared" si="327"/>
        <v>0</v>
      </c>
      <c r="D612" s="26">
        <f t="shared" si="328"/>
        <v>0</v>
      </c>
      <c r="E612" s="28">
        <f t="shared" si="329"/>
        <v>0</v>
      </c>
      <c r="F612" s="28">
        <f t="shared" si="330"/>
        <v>0</v>
      </c>
      <c r="G612" s="28"/>
    </row>
    <row r="613" spans="1:7" hidden="1">
      <c r="A613" s="69">
        <f t="shared" ref="A613" si="336">A279</f>
        <v>265</v>
      </c>
      <c r="B613" s="26">
        <f t="shared" si="326"/>
        <v>0</v>
      </c>
      <c r="C613" s="26">
        <f t="shared" si="327"/>
        <v>0</v>
      </c>
      <c r="D613" s="26">
        <f t="shared" si="328"/>
        <v>0</v>
      </c>
      <c r="E613" s="28">
        <f t="shared" si="329"/>
        <v>0</v>
      </c>
      <c r="F613" s="28">
        <f t="shared" si="330"/>
        <v>0</v>
      </c>
      <c r="G613" s="28"/>
    </row>
    <row r="614" spans="1:7" hidden="1">
      <c r="A614" s="69">
        <f t="shared" ref="A614" si="337">A280</f>
        <v>266</v>
      </c>
      <c r="B614" s="26">
        <f t="shared" si="326"/>
        <v>0</v>
      </c>
      <c r="C614" s="26">
        <f t="shared" si="327"/>
        <v>0</v>
      </c>
      <c r="D614" s="26">
        <f t="shared" si="328"/>
        <v>0</v>
      </c>
      <c r="E614" s="28">
        <f t="shared" si="329"/>
        <v>0</v>
      </c>
      <c r="F614" s="28">
        <f t="shared" si="330"/>
        <v>0</v>
      </c>
      <c r="G614" s="28"/>
    </row>
    <row r="615" spans="1:7" hidden="1">
      <c r="A615" s="69">
        <f t="shared" ref="A615" si="338">A281</f>
        <v>267</v>
      </c>
      <c r="B615" s="26">
        <f t="shared" si="326"/>
        <v>0</v>
      </c>
      <c r="C615" s="26">
        <f t="shared" si="327"/>
        <v>0</v>
      </c>
      <c r="D615" s="26">
        <f t="shared" si="328"/>
        <v>0</v>
      </c>
      <c r="E615" s="28">
        <f t="shared" si="329"/>
        <v>0</v>
      </c>
      <c r="F615" s="28">
        <f t="shared" si="330"/>
        <v>0</v>
      </c>
      <c r="G615" s="28"/>
    </row>
    <row r="616" spans="1:7" hidden="1">
      <c r="A616" s="69">
        <f t="shared" ref="A616" si="339">A282</f>
        <v>268</v>
      </c>
      <c r="B616" s="26">
        <f t="shared" si="326"/>
        <v>0</v>
      </c>
      <c r="C616" s="26">
        <f t="shared" si="327"/>
        <v>0</v>
      </c>
      <c r="D616" s="26">
        <f t="shared" si="328"/>
        <v>0</v>
      </c>
      <c r="E616" s="28">
        <f t="shared" si="329"/>
        <v>0</v>
      </c>
      <c r="F616" s="28">
        <f t="shared" si="330"/>
        <v>0</v>
      </c>
      <c r="G616" s="28"/>
    </row>
    <row r="617" spans="1:7" hidden="1">
      <c r="A617" s="69">
        <f t="shared" ref="A617" si="340">A283</f>
        <v>269</v>
      </c>
      <c r="B617" s="26">
        <f t="shared" si="326"/>
        <v>0</v>
      </c>
      <c r="C617" s="26">
        <f t="shared" si="327"/>
        <v>0</v>
      </c>
      <c r="D617" s="26">
        <f t="shared" si="328"/>
        <v>0</v>
      </c>
      <c r="E617" s="28">
        <f t="shared" si="329"/>
        <v>0</v>
      </c>
      <c r="F617" s="28">
        <f t="shared" si="330"/>
        <v>0</v>
      </c>
      <c r="G617" s="28"/>
    </row>
    <row r="618" spans="1:7" hidden="1">
      <c r="A618" s="69">
        <f t="shared" ref="A618" si="341">A284</f>
        <v>270</v>
      </c>
      <c r="B618" s="26">
        <f t="shared" si="326"/>
        <v>0</v>
      </c>
      <c r="C618" s="26">
        <f t="shared" si="327"/>
        <v>0</v>
      </c>
      <c r="D618" s="26">
        <f t="shared" si="328"/>
        <v>0</v>
      </c>
      <c r="E618" s="28">
        <f t="shared" si="329"/>
        <v>0</v>
      </c>
      <c r="F618" s="28">
        <f t="shared" si="330"/>
        <v>0</v>
      </c>
      <c r="G618" s="28"/>
    </row>
    <row r="619" spans="1:7" hidden="1">
      <c r="A619" s="69">
        <f t="shared" ref="A619" si="342">A285</f>
        <v>271</v>
      </c>
      <c r="B619" s="26">
        <f t="shared" si="326"/>
        <v>0</v>
      </c>
      <c r="C619" s="26">
        <f t="shared" si="327"/>
        <v>0</v>
      </c>
      <c r="D619" s="26">
        <f t="shared" si="328"/>
        <v>0</v>
      </c>
      <c r="E619" s="28">
        <f t="shared" si="329"/>
        <v>0</v>
      </c>
      <c r="F619" s="28">
        <f t="shared" si="330"/>
        <v>0</v>
      </c>
      <c r="G619" s="28"/>
    </row>
    <row r="620" spans="1:7" hidden="1">
      <c r="A620" s="69">
        <f t="shared" ref="A620" si="343">A286</f>
        <v>272</v>
      </c>
      <c r="B620" s="26">
        <f t="shared" si="326"/>
        <v>0</v>
      </c>
      <c r="C620" s="26">
        <f t="shared" si="327"/>
        <v>0</v>
      </c>
      <c r="D620" s="26">
        <f t="shared" si="328"/>
        <v>0</v>
      </c>
      <c r="E620" s="28">
        <f t="shared" si="329"/>
        <v>0</v>
      </c>
      <c r="F620" s="28">
        <f t="shared" si="330"/>
        <v>0</v>
      </c>
      <c r="G620" s="28"/>
    </row>
    <row r="621" spans="1:7" hidden="1">
      <c r="A621" s="69">
        <f t="shared" ref="A621" si="344">A287</f>
        <v>273</v>
      </c>
      <c r="B621" s="26">
        <f t="shared" si="326"/>
        <v>0</v>
      </c>
      <c r="C621" s="26">
        <f t="shared" si="327"/>
        <v>0</v>
      </c>
      <c r="D621" s="26">
        <f t="shared" si="328"/>
        <v>0</v>
      </c>
      <c r="E621" s="28">
        <f t="shared" si="329"/>
        <v>0</v>
      </c>
      <c r="F621" s="28">
        <f t="shared" si="330"/>
        <v>0</v>
      </c>
      <c r="G621" s="28"/>
    </row>
    <row r="622" spans="1:7" hidden="1">
      <c r="A622" s="69">
        <f t="shared" ref="A622" si="345">A288</f>
        <v>274</v>
      </c>
      <c r="B622" s="26">
        <f t="shared" si="326"/>
        <v>0</v>
      </c>
      <c r="C622" s="26">
        <f t="shared" si="327"/>
        <v>0</v>
      </c>
      <c r="D622" s="26">
        <f t="shared" si="328"/>
        <v>0</v>
      </c>
      <c r="E622" s="28">
        <f t="shared" si="329"/>
        <v>0</v>
      </c>
      <c r="F622" s="28">
        <f t="shared" si="330"/>
        <v>0</v>
      </c>
      <c r="G622" s="28"/>
    </row>
    <row r="623" spans="1:7" hidden="1">
      <c r="A623" s="69">
        <f t="shared" ref="A623" si="346">A289</f>
        <v>275</v>
      </c>
      <c r="B623" s="26">
        <f t="shared" si="326"/>
        <v>0</v>
      </c>
      <c r="C623" s="26">
        <f t="shared" si="327"/>
        <v>0</v>
      </c>
      <c r="D623" s="26">
        <f t="shared" si="328"/>
        <v>0</v>
      </c>
      <c r="E623" s="28">
        <f t="shared" si="329"/>
        <v>0</v>
      </c>
      <c r="F623" s="28">
        <f t="shared" si="330"/>
        <v>0</v>
      </c>
      <c r="G623" s="28"/>
    </row>
    <row r="624" spans="1:7" hidden="1">
      <c r="A624" s="69">
        <f t="shared" ref="A624" si="347">A290</f>
        <v>276</v>
      </c>
      <c r="B624" s="26">
        <f t="shared" si="326"/>
        <v>0</v>
      </c>
      <c r="C624" s="26">
        <f t="shared" si="327"/>
        <v>0</v>
      </c>
      <c r="D624" s="26">
        <f t="shared" si="328"/>
        <v>0</v>
      </c>
      <c r="E624" s="28">
        <f t="shared" si="329"/>
        <v>0</v>
      </c>
      <c r="F624" s="28">
        <f t="shared" si="330"/>
        <v>0</v>
      </c>
      <c r="G624" s="28"/>
    </row>
    <row r="625" spans="1:7" hidden="1">
      <c r="A625" s="69">
        <f t="shared" ref="A625" si="348">A291</f>
        <v>277</v>
      </c>
      <c r="B625" s="26">
        <f t="shared" si="326"/>
        <v>0</v>
      </c>
      <c r="C625" s="26">
        <f t="shared" si="327"/>
        <v>0</v>
      </c>
      <c r="D625" s="26">
        <f t="shared" si="328"/>
        <v>0</v>
      </c>
      <c r="E625" s="28">
        <f t="shared" si="329"/>
        <v>0</v>
      </c>
      <c r="F625" s="28">
        <f t="shared" si="330"/>
        <v>0</v>
      </c>
      <c r="G625" s="28"/>
    </row>
    <row r="626" spans="1:7" hidden="1">
      <c r="A626" s="69">
        <f t="shared" ref="A626" si="349">A292</f>
        <v>278</v>
      </c>
      <c r="B626" s="26">
        <f t="shared" si="326"/>
        <v>0</v>
      </c>
      <c r="C626" s="26">
        <f t="shared" si="327"/>
        <v>0</v>
      </c>
      <c r="D626" s="26">
        <f t="shared" si="328"/>
        <v>0</v>
      </c>
      <c r="E626" s="28">
        <f t="shared" si="329"/>
        <v>0</v>
      </c>
      <c r="F626" s="28">
        <f t="shared" si="330"/>
        <v>0</v>
      </c>
      <c r="G626" s="28"/>
    </row>
    <row r="627" spans="1:7" hidden="1">
      <c r="A627" s="69">
        <f t="shared" ref="A627" si="350">A293</f>
        <v>279</v>
      </c>
      <c r="B627" s="26">
        <f t="shared" si="326"/>
        <v>0</v>
      </c>
      <c r="C627" s="26">
        <f t="shared" si="327"/>
        <v>0</v>
      </c>
      <c r="D627" s="26">
        <f t="shared" si="328"/>
        <v>0</v>
      </c>
      <c r="E627" s="28">
        <f t="shared" si="329"/>
        <v>0</v>
      </c>
      <c r="F627" s="28">
        <f t="shared" si="330"/>
        <v>0</v>
      </c>
      <c r="G627" s="28"/>
    </row>
    <row r="628" spans="1:7" hidden="1">
      <c r="A628" s="69">
        <f t="shared" ref="A628" si="351">A294</f>
        <v>280</v>
      </c>
      <c r="B628" s="26">
        <f t="shared" si="326"/>
        <v>0</v>
      </c>
      <c r="C628" s="26">
        <f t="shared" si="327"/>
        <v>0</v>
      </c>
      <c r="D628" s="26">
        <f t="shared" si="328"/>
        <v>0</v>
      </c>
      <c r="E628" s="28">
        <f t="shared" si="329"/>
        <v>0</v>
      </c>
      <c r="F628" s="28">
        <f t="shared" si="330"/>
        <v>0</v>
      </c>
      <c r="G628" s="28"/>
    </row>
    <row r="629" spans="1:7" hidden="1">
      <c r="A629" s="69">
        <f t="shared" ref="A629" si="352">A295</f>
        <v>281</v>
      </c>
      <c r="B629" s="26">
        <f t="shared" si="326"/>
        <v>0</v>
      </c>
      <c r="C629" s="26">
        <f t="shared" si="327"/>
        <v>0</v>
      </c>
      <c r="D629" s="26">
        <f t="shared" si="328"/>
        <v>0</v>
      </c>
      <c r="E629" s="28">
        <f t="shared" si="329"/>
        <v>0</v>
      </c>
      <c r="F629" s="28">
        <f t="shared" si="330"/>
        <v>0</v>
      </c>
      <c r="G629" s="28"/>
    </row>
    <row r="630" spans="1:7" hidden="1">
      <c r="A630" s="69">
        <f t="shared" ref="A630" si="353">A296</f>
        <v>282</v>
      </c>
      <c r="B630" s="26">
        <f t="shared" si="326"/>
        <v>0</v>
      </c>
      <c r="C630" s="26">
        <f t="shared" si="327"/>
        <v>0</v>
      </c>
      <c r="D630" s="26">
        <f t="shared" si="328"/>
        <v>0</v>
      </c>
      <c r="E630" s="28">
        <f t="shared" si="329"/>
        <v>0</v>
      </c>
      <c r="F630" s="28">
        <f t="shared" si="330"/>
        <v>0</v>
      </c>
      <c r="G630" s="28"/>
    </row>
    <row r="631" spans="1:7" hidden="1">
      <c r="A631" s="69">
        <f t="shared" ref="A631" si="354">A297</f>
        <v>283</v>
      </c>
      <c r="B631" s="26">
        <f t="shared" si="326"/>
        <v>0</v>
      </c>
      <c r="C631" s="26">
        <f t="shared" si="327"/>
        <v>0</v>
      </c>
      <c r="D631" s="26">
        <f t="shared" si="328"/>
        <v>0</v>
      </c>
      <c r="E631" s="28">
        <f t="shared" si="329"/>
        <v>0</v>
      </c>
      <c r="F631" s="28">
        <f t="shared" si="330"/>
        <v>0</v>
      </c>
      <c r="G631" s="28"/>
    </row>
    <row r="632" spans="1:7" hidden="1">
      <c r="A632" s="69">
        <f t="shared" ref="A632" si="355">A298</f>
        <v>284</v>
      </c>
      <c r="B632" s="26">
        <f t="shared" si="326"/>
        <v>0</v>
      </c>
      <c r="C632" s="26">
        <f t="shared" si="327"/>
        <v>0</v>
      </c>
      <c r="D632" s="26">
        <f t="shared" si="328"/>
        <v>0</v>
      </c>
      <c r="E632" s="28">
        <f t="shared" si="329"/>
        <v>0</v>
      </c>
      <c r="F632" s="28">
        <f t="shared" si="330"/>
        <v>0</v>
      </c>
      <c r="G632" s="28"/>
    </row>
    <row r="633" spans="1:7" hidden="1">
      <c r="A633" s="69">
        <f t="shared" ref="A633" si="356">A299</f>
        <v>285</v>
      </c>
      <c r="B633" s="26">
        <f t="shared" si="326"/>
        <v>0</v>
      </c>
      <c r="C633" s="26">
        <f t="shared" si="327"/>
        <v>0</v>
      </c>
      <c r="D633" s="26">
        <f t="shared" si="328"/>
        <v>0</v>
      </c>
      <c r="E633" s="28">
        <f t="shared" si="329"/>
        <v>0</v>
      </c>
      <c r="F633" s="28">
        <f t="shared" si="330"/>
        <v>0</v>
      </c>
      <c r="G633" s="28"/>
    </row>
    <row r="634" spans="1:7" hidden="1">
      <c r="A634" s="69">
        <f t="shared" ref="A634" si="357">A300</f>
        <v>286</v>
      </c>
      <c r="B634" s="26">
        <f t="shared" si="326"/>
        <v>0</v>
      </c>
      <c r="C634" s="26">
        <f t="shared" si="327"/>
        <v>0</v>
      </c>
      <c r="D634" s="26">
        <f t="shared" si="328"/>
        <v>0</v>
      </c>
      <c r="E634" s="28">
        <f t="shared" si="329"/>
        <v>0</v>
      </c>
      <c r="F634" s="28">
        <f t="shared" si="330"/>
        <v>0</v>
      </c>
      <c r="G634" s="28"/>
    </row>
    <row r="635" spans="1:7" hidden="1">
      <c r="A635" s="69">
        <f t="shared" ref="A635" si="358">A301</f>
        <v>287</v>
      </c>
      <c r="B635" s="26">
        <f t="shared" si="326"/>
        <v>0</v>
      </c>
      <c r="C635" s="26">
        <f t="shared" si="327"/>
        <v>0</v>
      </c>
      <c r="D635" s="26">
        <f t="shared" si="328"/>
        <v>0</v>
      </c>
      <c r="E635" s="28">
        <f t="shared" si="329"/>
        <v>0</v>
      </c>
      <c r="F635" s="28">
        <f t="shared" si="330"/>
        <v>0</v>
      </c>
      <c r="G635" s="28"/>
    </row>
    <row r="636" spans="1:7" hidden="1">
      <c r="A636" s="69">
        <f t="shared" ref="A636" si="359">A302</f>
        <v>288</v>
      </c>
      <c r="B636" s="26">
        <f t="shared" si="326"/>
        <v>0</v>
      </c>
      <c r="C636" s="26">
        <f t="shared" si="327"/>
        <v>0</v>
      </c>
      <c r="D636" s="26">
        <f t="shared" si="328"/>
        <v>0</v>
      </c>
      <c r="E636" s="28">
        <f t="shared" si="329"/>
        <v>0</v>
      </c>
      <c r="F636" s="28">
        <f t="shared" si="330"/>
        <v>0</v>
      </c>
      <c r="G636" s="28"/>
    </row>
    <row r="637" spans="1:7" hidden="1">
      <c r="A637" s="69">
        <f t="shared" ref="A637" si="360">A303</f>
        <v>289</v>
      </c>
      <c r="B637" s="26">
        <f t="shared" si="326"/>
        <v>0</v>
      </c>
      <c r="C637" s="26">
        <f t="shared" si="327"/>
        <v>0</v>
      </c>
      <c r="D637" s="26">
        <f t="shared" si="328"/>
        <v>0</v>
      </c>
      <c r="E637" s="28">
        <f t="shared" si="329"/>
        <v>0</v>
      </c>
      <c r="F637" s="28">
        <f t="shared" si="330"/>
        <v>0</v>
      </c>
      <c r="G637" s="28"/>
    </row>
    <row r="638" spans="1:7" hidden="1">
      <c r="A638" s="69">
        <f t="shared" ref="A638" si="361">A304</f>
        <v>290</v>
      </c>
      <c r="B638" s="26">
        <f t="shared" si="326"/>
        <v>0</v>
      </c>
      <c r="C638" s="26">
        <f t="shared" si="327"/>
        <v>0</v>
      </c>
      <c r="D638" s="26">
        <f t="shared" si="328"/>
        <v>0</v>
      </c>
      <c r="E638" s="28">
        <f t="shared" si="329"/>
        <v>0</v>
      </c>
      <c r="F638" s="28">
        <f t="shared" si="330"/>
        <v>0</v>
      </c>
      <c r="G638" s="28"/>
    </row>
    <row r="639" spans="1:7" hidden="1">
      <c r="A639" s="69">
        <f t="shared" ref="A639" si="362">A305</f>
        <v>291</v>
      </c>
      <c r="B639" s="26">
        <f t="shared" si="326"/>
        <v>0</v>
      </c>
      <c r="C639" s="26">
        <f t="shared" si="327"/>
        <v>0</v>
      </c>
      <c r="D639" s="26">
        <f t="shared" si="328"/>
        <v>0</v>
      </c>
      <c r="E639" s="28">
        <f t="shared" si="329"/>
        <v>0</v>
      </c>
      <c r="F639" s="28">
        <f t="shared" si="330"/>
        <v>0</v>
      </c>
      <c r="G639" s="28"/>
    </row>
    <row r="640" spans="1:7" hidden="1">
      <c r="A640" s="69">
        <f t="shared" ref="A640" si="363">A306</f>
        <v>292</v>
      </c>
      <c r="B640" s="26">
        <f t="shared" si="326"/>
        <v>0</v>
      </c>
      <c r="C640" s="26">
        <f t="shared" si="327"/>
        <v>0</v>
      </c>
      <c r="D640" s="26">
        <f t="shared" si="328"/>
        <v>0</v>
      </c>
      <c r="E640" s="28">
        <f t="shared" si="329"/>
        <v>0</v>
      </c>
      <c r="F640" s="28">
        <f t="shared" si="330"/>
        <v>0</v>
      </c>
      <c r="G640" s="28"/>
    </row>
    <row r="641" spans="1:7" hidden="1">
      <c r="A641" s="69">
        <f t="shared" ref="A641" si="364">A307</f>
        <v>293</v>
      </c>
      <c r="B641" s="26">
        <f t="shared" si="326"/>
        <v>0</v>
      </c>
      <c r="C641" s="26">
        <f t="shared" si="327"/>
        <v>0</v>
      </c>
      <c r="D641" s="26">
        <f t="shared" si="328"/>
        <v>0</v>
      </c>
      <c r="E641" s="28">
        <f t="shared" si="329"/>
        <v>0</v>
      </c>
      <c r="F641" s="28">
        <f t="shared" si="330"/>
        <v>0</v>
      </c>
      <c r="G641" s="28"/>
    </row>
    <row r="642" spans="1:7" hidden="1">
      <c r="A642" s="69">
        <f t="shared" ref="A642" si="365">A308</f>
        <v>294</v>
      </c>
      <c r="B642" s="26">
        <f t="shared" si="326"/>
        <v>0</v>
      </c>
      <c r="C642" s="26">
        <f t="shared" si="327"/>
        <v>0</v>
      </c>
      <c r="D642" s="26">
        <f t="shared" si="328"/>
        <v>0</v>
      </c>
      <c r="E642" s="28">
        <f t="shared" si="329"/>
        <v>0</v>
      </c>
      <c r="F642" s="28">
        <f t="shared" si="330"/>
        <v>0</v>
      </c>
      <c r="G642" s="28"/>
    </row>
    <row r="643" spans="1:7" hidden="1">
      <c r="A643" s="69">
        <f t="shared" ref="A643" si="366">A309</f>
        <v>295</v>
      </c>
      <c r="B643" s="26">
        <f t="shared" si="326"/>
        <v>0</v>
      </c>
      <c r="C643" s="26">
        <f t="shared" si="327"/>
        <v>0</v>
      </c>
      <c r="D643" s="26">
        <f t="shared" si="328"/>
        <v>0</v>
      </c>
      <c r="E643" s="28">
        <f t="shared" si="329"/>
        <v>0</v>
      </c>
      <c r="F643" s="28">
        <f t="shared" si="330"/>
        <v>0</v>
      </c>
      <c r="G643" s="28"/>
    </row>
    <row r="644" spans="1:7" hidden="1">
      <c r="A644" s="69">
        <f t="shared" ref="A644" si="367">A310</f>
        <v>296</v>
      </c>
      <c r="B644" s="26">
        <f t="shared" si="326"/>
        <v>0</v>
      </c>
      <c r="C644" s="26">
        <f t="shared" si="327"/>
        <v>0</v>
      </c>
      <c r="D644" s="26">
        <f t="shared" si="328"/>
        <v>0</v>
      </c>
      <c r="E644" s="28">
        <f t="shared" si="329"/>
        <v>0</v>
      </c>
      <c r="F644" s="28">
        <f t="shared" si="330"/>
        <v>0</v>
      </c>
      <c r="G644" s="28"/>
    </row>
    <row r="645" spans="1:7" hidden="1">
      <c r="A645" s="69">
        <f t="shared" ref="A645" si="368">A311</f>
        <v>297</v>
      </c>
      <c r="B645" s="26">
        <f t="shared" si="326"/>
        <v>0</v>
      </c>
      <c r="C645" s="26">
        <f t="shared" si="327"/>
        <v>0</v>
      </c>
      <c r="D645" s="26">
        <f t="shared" si="328"/>
        <v>0</v>
      </c>
      <c r="E645" s="28">
        <f t="shared" si="329"/>
        <v>0</v>
      </c>
      <c r="F645" s="28">
        <f t="shared" si="330"/>
        <v>0</v>
      </c>
      <c r="G645" s="28"/>
    </row>
    <row r="646" spans="1:7" hidden="1">
      <c r="A646" s="69">
        <f t="shared" ref="A646" si="369">A312</f>
        <v>298</v>
      </c>
      <c r="B646" s="26">
        <f t="shared" si="326"/>
        <v>0</v>
      </c>
      <c r="C646" s="26">
        <f t="shared" si="327"/>
        <v>0</v>
      </c>
      <c r="D646" s="26">
        <f t="shared" si="328"/>
        <v>0</v>
      </c>
      <c r="E646" s="28">
        <f t="shared" si="329"/>
        <v>0</v>
      </c>
      <c r="F646" s="28">
        <f t="shared" si="330"/>
        <v>0</v>
      </c>
      <c r="G646" s="28"/>
    </row>
    <row r="647" spans="1:7" hidden="1">
      <c r="A647" s="69">
        <f t="shared" ref="A647" si="370">A313</f>
        <v>299</v>
      </c>
      <c r="B647" s="26">
        <f t="shared" si="326"/>
        <v>0</v>
      </c>
      <c r="C647" s="26">
        <f t="shared" si="327"/>
        <v>0</v>
      </c>
      <c r="D647" s="26">
        <f t="shared" si="328"/>
        <v>0</v>
      </c>
      <c r="E647" s="28">
        <f t="shared" si="329"/>
        <v>0</v>
      </c>
      <c r="F647" s="28">
        <f t="shared" si="330"/>
        <v>0</v>
      </c>
      <c r="G647" s="28"/>
    </row>
    <row r="648" spans="1:7" hidden="1">
      <c r="A648" s="69">
        <f t="shared" ref="A648" si="371">A314</f>
        <v>300</v>
      </c>
      <c r="B648" s="26">
        <f t="shared" si="326"/>
        <v>0</v>
      </c>
      <c r="C648" s="26">
        <f t="shared" si="327"/>
        <v>0</v>
      </c>
      <c r="D648" s="26">
        <f t="shared" si="328"/>
        <v>0</v>
      </c>
      <c r="E648" s="28">
        <f t="shared" si="329"/>
        <v>0</v>
      </c>
      <c r="F648" s="28">
        <f t="shared" si="330"/>
        <v>0</v>
      </c>
      <c r="G648" s="28"/>
    </row>
    <row r="649" spans="1:7" hidden="1">
      <c r="A649" s="69">
        <f t="shared" ref="A649" si="372">A315</f>
        <v>301</v>
      </c>
      <c r="B649" s="26">
        <f t="shared" si="326"/>
        <v>0</v>
      </c>
      <c r="C649" s="26">
        <f t="shared" si="327"/>
        <v>0</v>
      </c>
      <c r="D649" s="26">
        <f t="shared" si="328"/>
        <v>0</v>
      </c>
      <c r="E649" s="28">
        <f t="shared" si="329"/>
        <v>0</v>
      </c>
      <c r="F649" s="28">
        <f t="shared" si="330"/>
        <v>0</v>
      </c>
      <c r="G649" s="28"/>
    </row>
    <row r="650" spans="1:7" hidden="1">
      <c r="A650" s="69">
        <f t="shared" ref="A650" si="373">A316</f>
        <v>302</v>
      </c>
      <c r="B650" s="26">
        <f t="shared" si="326"/>
        <v>0</v>
      </c>
      <c r="C650" s="26">
        <f t="shared" si="327"/>
        <v>0</v>
      </c>
      <c r="D650" s="26">
        <f t="shared" si="328"/>
        <v>0</v>
      </c>
      <c r="E650" s="28">
        <f t="shared" si="329"/>
        <v>0</v>
      </c>
      <c r="F650" s="28">
        <f t="shared" si="330"/>
        <v>0</v>
      </c>
      <c r="G650" s="28"/>
    </row>
    <row r="651" spans="1:7" hidden="1">
      <c r="A651" s="69">
        <f t="shared" ref="A651" si="374">A317</f>
        <v>303</v>
      </c>
      <c r="B651" s="26">
        <f t="shared" si="326"/>
        <v>0</v>
      </c>
      <c r="C651" s="26">
        <f t="shared" si="327"/>
        <v>0</v>
      </c>
      <c r="D651" s="26">
        <f t="shared" si="328"/>
        <v>0</v>
      </c>
      <c r="E651" s="28">
        <f t="shared" si="329"/>
        <v>0</v>
      </c>
      <c r="F651" s="28">
        <f t="shared" si="330"/>
        <v>0</v>
      </c>
      <c r="G651" s="28"/>
    </row>
    <row r="652" spans="1:7" hidden="1">
      <c r="A652" s="69">
        <f t="shared" ref="A652" si="375">A318</f>
        <v>304</v>
      </c>
      <c r="B652" s="26">
        <f t="shared" si="326"/>
        <v>0</v>
      </c>
      <c r="C652" s="26">
        <f t="shared" si="327"/>
        <v>0</v>
      </c>
      <c r="D652" s="26">
        <f t="shared" si="328"/>
        <v>0</v>
      </c>
      <c r="E652" s="28">
        <f t="shared" si="329"/>
        <v>0</v>
      </c>
      <c r="F652" s="28">
        <f t="shared" si="330"/>
        <v>0</v>
      </c>
      <c r="G652" s="28"/>
    </row>
    <row r="653" spans="1:7" hidden="1">
      <c r="A653" s="69">
        <f t="shared" ref="A653" si="376">A319</f>
        <v>305</v>
      </c>
      <c r="B653" s="26">
        <f t="shared" si="326"/>
        <v>0</v>
      </c>
      <c r="C653" s="26">
        <f t="shared" si="327"/>
        <v>0</v>
      </c>
      <c r="D653" s="26">
        <f t="shared" si="328"/>
        <v>0</v>
      </c>
      <c r="E653" s="28">
        <f t="shared" si="329"/>
        <v>0</v>
      </c>
      <c r="F653" s="28">
        <f t="shared" si="330"/>
        <v>0</v>
      </c>
      <c r="G653" s="28"/>
    </row>
    <row r="654" spans="1:7" hidden="1">
      <c r="A654" s="69">
        <f t="shared" ref="A654" si="377">A320</f>
        <v>306</v>
      </c>
      <c r="B654" s="26">
        <f t="shared" si="326"/>
        <v>0</v>
      </c>
      <c r="C654" s="26">
        <f t="shared" si="327"/>
        <v>0</v>
      </c>
      <c r="D654" s="26">
        <f t="shared" si="328"/>
        <v>0</v>
      </c>
      <c r="E654" s="28">
        <f t="shared" si="329"/>
        <v>0</v>
      </c>
      <c r="F654" s="28">
        <f t="shared" si="330"/>
        <v>0</v>
      </c>
      <c r="G654" s="28"/>
    </row>
    <row r="655" spans="1:7" hidden="1">
      <c r="A655" s="69">
        <f t="shared" ref="A655" si="378">A321</f>
        <v>307</v>
      </c>
      <c r="B655" s="26">
        <f t="shared" si="326"/>
        <v>0</v>
      </c>
      <c r="C655" s="26">
        <f t="shared" si="327"/>
        <v>0</v>
      </c>
      <c r="D655" s="26">
        <f t="shared" si="328"/>
        <v>0</v>
      </c>
      <c r="E655" s="28">
        <f t="shared" si="329"/>
        <v>0</v>
      </c>
      <c r="F655" s="28">
        <f t="shared" si="330"/>
        <v>0</v>
      </c>
      <c r="G655" s="28"/>
    </row>
    <row r="656" spans="1:7" hidden="1">
      <c r="A656" s="69">
        <f t="shared" ref="A656" si="379">A322</f>
        <v>308</v>
      </c>
      <c r="B656" s="26">
        <f t="shared" si="326"/>
        <v>0</v>
      </c>
      <c r="C656" s="26">
        <f t="shared" si="327"/>
        <v>0</v>
      </c>
      <c r="D656" s="26">
        <f t="shared" si="328"/>
        <v>0</v>
      </c>
      <c r="E656" s="28">
        <f t="shared" si="329"/>
        <v>0</v>
      </c>
      <c r="F656" s="28">
        <f t="shared" si="330"/>
        <v>0</v>
      </c>
      <c r="G656" s="28"/>
    </row>
    <row r="657" spans="1:7" hidden="1">
      <c r="A657" s="69">
        <f t="shared" ref="A657" si="380">A323</f>
        <v>309</v>
      </c>
      <c r="B657" s="26">
        <f t="shared" si="326"/>
        <v>0</v>
      </c>
      <c r="C657" s="26">
        <f t="shared" si="327"/>
        <v>0</v>
      </c>
      <c r="D657" s="26">
        <f t="shared" si="328"/>
        <v>0</v>
      </c>
      <c r="E657" s="28">
        <f t="shared" si="329"/>
        <v>0</v>
      </c>
      <c r="F657" s="28">
        <f t="shared" si="330"/>
        <v>0</v>
      </c>
      <c r="G657" s="28"/>
    </row>
    <row r="658" spans="1:7" hidden="1">
      <c r="A658" s="69">
        <f t="shared" ref="A658" si="381">A324</f>
        <v>310</v>
      </c>
      <c r="B658" s="26">
        <f t="shared" si="326"/>
        <v>0</v>
      </c>
      <c r="C658" s="26">
        <f t="shared" si="327"/>
        <v>0</v>
      </c>
      <c r="D658" s="26">
        <f t="shared" si="328"/>
        <v>0</v>
      </c>
      <c r="E658" s="28">
        <f t="shared" si="329"/>
        <v>0</v>
      </c>
      <c r="F658" s="28">
        <f t="shared" si="330"/>
        <v>0</v>
      </c>
      <c r="G658" s="28"/>
    </row>
    <row r="659" spans="1:7" hidden="1">
      <c r="A659" s="69">
        <f t="shared" ref="A659" si="382">A325</f>
        <v>311</v>
      </c>
      <c r="B659" s="26">
        <f t="shared" si="326"/>
        <v>0</v>
      </c>
      <c r="C659" s="26">
        <f t="shared" si="327"/>
        <v>0</v>
      </c>
      <c r="D659" s="26">
        <f t="shared" si="328"/>
        <v>0</v>
      </c>
      <c r="E659" s="28">
        <f t="shared" si="329"/>
        <v>0</v>
      </c>
      <c r="F659" s="28">
        <f t="shared" si="330"/>
        <v>0</v>
      </c>
      <c r="G659" s="28"/>
    </row>
    <row r="660" spans="1:7" hidden="1">
      <c r="A660" s="69">
        <f t="shared" ref="A660" si="383">A326</f>
        <v>312</v>
      </c>
      <c r="B660" s="26">
        <f t="shared" si="326"/>
        <v>0</v>
      </c>
      <c r="C660" s="26">
        <f t="shared" si="327"/>
        <v>0</v>
      </c>
      <c r="D660" s="26">
        <f t="shared" si="328"/>
        <v>0</v>
      </c>
      <c r="E660" s="28">
        <f t="shared" si="329"/>
        <v>0</v>
      </c>
      <c r="F660" s="28">
        <f t="shared" si="330"/>
        <v>0</v>
      </c>
      <c r="G660" s="28"/>
    </row>
    <row r="661" spans="1:7" hidden="1">
      <c r="A661" s="69">
        <f t="shared" ref="A661" si="384">A327</f>
        <v>313</v>
      </c>
      <c r="B661" s="26">
        <f t="shared" si="326"/>
        <v>0</v>
      </c>
      <c r="C661" s="26">
        <f t="shared" si="327"/>
        <v>0</v>
      </c>
      <c r="D661" s="26">
        <f t="shared" si="328"/>
        <v>0</v>
      </c>
      <c r="E661" s="28">
        <f t="shared" si="329"/>
        <v>0</v>
      </c>
      <c r="F661" s="28">
        <f t="shared" si="330"/>
        <v>0</v>
      </c>
      <c r="G661" s="28"/>
    </row>
    <row r="662" spans="1:7" hidden="1">
      <c r="A662" s="69">
        <f t="shared" ref="A662" si="385">A328</f>
        <v>314</v>
      </c>
      <c r="B662" s="26">
        <f t="shared" si="326"/>
        <v>0</v>
      </c>
      <c r="C662" s="26">
        <f t="shared" si="327"/>
        <v>0</v>
      </c>
      <c r="D662" s="26">
        <f t="shared" si="328"/>
        <v>0</v>
      </c>
      <c r="E662" s="28">
        <f t="shared" si="329"/>
        <v>0</v>
      </c>
      <c r="F662" s="28">
        <f t="shared" si="330"/>
        <v>0</v>
      </c>
      <c r="G662" s="28"/>
    </row>
    <row r="663" spans="1:7" hidden="1">
      <c r="A663" s="69">
        <f t="shared" ref="A663" si="386">A329</f>
        <v>315</v>
      </c>
      <c r="B663" s="26">
        <f t="shared" si="326"/>
        <v>0</v>
      </c>
      <c r="C663" s="26">
        <f t="shared" si="327"/>
        <v>0</v>
      </c>
      <c r="D663" s="26">
        <f t="shared" si="328"/>
        <v>0</v>
      </c>
      <c r="E663" s="28">
        <f t="shared" si="329"/>
        <v>0</v>
      </c>
      <c r="F663" s="28">
        <f t="shared" si="330"/>
        <v>0</v>
      </c>
      <c r="G663" s="28"/>
    </row>
    <row r="664" spans="1:7" hidden="1">
      <c r="A664" s="69">
        <f t="shared" ref="A664" si="387">A330</f>
        <v>316</v>
      </c>
      <c r="B664" s="26">
        <f t="shared" si="326"/>
        <v>0</v>
      </c>
      <c r="C664" s="26">
        <f t="shared" si="327"/>
        <v>0</v>
      </c>
      <c r="D664" s="26">
        <f t="shared" si="328"/>
        <v>0</v>
      </c>
      <c r="E664" s="28">
        <f t="shared" si="329"/>
        <v>0</v>
      </c>
      <c r="F664" s="28">
        <f t="shared" si="330"/>
        <v>0</v>
      </c>
      <c r="G664" s="28"/>
    </row>
    <row r="665" spans="1:7" hidden="1">
      <c r="A665" s="69">
        <f t="shared" ref="A665" si="388">A331</f>
        <v>317</v>
      </c>
      <c r="B665" s="26">
        <f t="shared" si="326"/>
        <v>0</v>
      </c>
      <c r="C665" s="26">
        <f t="shared" si="327"/>
        <v>0</v>
      </c>
      <c r="D665" s="26">
        <f t="shared" si="328"/>
        <v>0</v>
      </c>
      <c r="E665" s="28">
        <f t="shared" si="329"/>
        <v>0</v>
      </c>
      <c r="F665" s="28">
        <f t="shared" si="330"/>
        <v>0</v>
      </c>
      <c r="G665" s="28"/>
    </row>
    <row r="666" spans="1:7" hidden="1">
      <c r="A666" s="69">
        <f t="shared" ref="A666" si="389">A332</f>
        <v>318</v>
      </c>
      <c r="B666" s="26">
        <f t="shared" si="326"/>
        <v>0</v>
      </c>
      <c r="C666" s="26">
        <f t="shared" si="327"/>
        <v>0</v>
      </c>
      <c r="D666" s="26">
        <f t="shared" si="328"/>
        <v>0</v>
      </c>
      <c r="E666" s="28">
        <f t="shared" si="329"/>
        <v>0</v>
      </c>
      <c r="F666" s="28">
        <f t="shared" si="330"/>
        <v>0</v>
      </c>
      <c r="G666" s="28"/>
    </row>
    <row r="667" spans="1:7" hidden="1">
      <c r="A667" s="69">
        <f t="shared" ref="A667" si="390">A333</f>
        <v>319</v>
      </c>
      <c r="B667" s="26">
        <f t="shared" si="326"/>
        <v>0</v>
      </c>
      <c r="C667" s="26">
        <f t="shared" si="327"/>
        <v>0</v>
      </c>
      <c r="D667" s="26">
        <f t="shared" si="328"/>
        <v>0</v>
      </c>
      <c r="E667" s="28">
        <f t="shared" si="329"/>
        <v>0</v>
      </c>
      <c r="F667" s="28">
        <f t="shared" si="330"/>
        <v>0</v>
      </c>
      <c r="G667" s="28"/>
    </row>
    <row r="668" spans="1:7" hidden="1">
      <c r="A668" s="69">
        <f t="shared" ref="A668" si="391">A334</f>
        <v>320</v>
      </c>
      <c r="B668" s="26">
        <f t="shared" si="326"/>
        <v>0</v>
      </c>
      <c r="C668" s="26">
        <f t="shared" si="327"/>
        <v>0</v>
      </c>
      <c r="D668" s="26">
        <f t="shared" si="328"/>
        <v>0</v>
      </c>
      <c r="E668" s="28">
        <f t="shared" si="329"/>
        <v>0</v>
      </c>
      <c r="F668" s="28">
        <f t="shared" si="330"/>
        <v>0</v>
      </c>
      <c r="G668" s="28"/>
    </row>
    <row r="669" spans="1:7" hidden="1">
      <c r="A669" s="69">
        <f t="shared" ref="A669" si="392">A335</f>
        <v>321</v>
      </c>
      <c r="B669" s="26">
        <f t="shared" si="326"/>
        <v>0</v>
      </c>
      <c r="C669" s="26">
        <f t="shared" si="327"/>
        <v>0</v>
      </c>
      <c r="D669" s="26">
        <f t="shared" si="328"/>
        <v>0</v>
      </c>
      <c r="E669" s="28">
        <f t="shared" si="329"/>
        <v>0</v>
      </c>
      <c r="F669" s="28">
        <f t="shared" si="330"/>
        <v>0</v>
      </c>
      <c r="G669" s="28"/>
    </row>
    <row r="670" spans="1:7" hidden="1">
      <c r="A670" s="69">
        <f t="shared" ref="A670" si="393">A336</f>
        <v>322</v>
      </c>
      <c r="B670" s="26">
        <f t="shared" si="326"/>
        <v>0</v>
      </c>
      <c r="C670" s="26">
        <f t="shared" si="327"/>
        <v>0</v>
      </c>
      <c r="D670" s="26">
        <f t="shared" si="328"/>
        <v>0</v>
      </c>
      <c r="E670" s="28">
        <f t="shared" si="329"/>
        <v>0</v>
      </c>
      <c r="F670" s="28">
        <f t="shared" si="330"/>
        <v>0</v>
      </c>
      <c r="G670" s="28"/>
    </row>
    <row r="671" spans="1:7" hidden="1">
      <c r="A671" s="69">
        <f t="shared" ref="A671" si="394">A337</f>
        <v>323</v>
      </c>
      <c r="B671" s="26">
        <f t="shared" ref="B671:B674" si="395">IF(A671="",B672,IF(AND($C$6&lt;&gt;0,A671&lt;=$C$6),$C$4,B670-C670))</f>
        <v>0</v>
      </c>
      <c r="C671" s="26">
        <f t="shared" ref="C671:C674" si="396">IF(B671=0,0,IF(AND($C$6&lt;&gt;0,A671&lt;=$C$6),0,$C$4/$C$7))</f>
        <v>0</v>
      </c>
      <c r="D671" s="26">
        <f t="shared" ref="D671:D674" si="397">B671*$C$8/12</f>
        <v>0</v>
      </c>
      <c r="E671" s="28">
        <f t="shared" ref="E671:E674" si="398">IF(OR(A671="",B671&lt;1),0,$F$8*$C$4/10000)</f>
        <v>0</v>
      </c>
      <c r="F671" s="28">
        <f t="shared" ref="F671:F674" si="399">SUM(C671:E671)</f>
        <v>0</v>
      </c>
      <c r="G671" s="28"/>
    </row>
    <row r="672" spans="1:7" hidden="1">
      <c r="A672" s="69">
        <f t="shared" ref="A672" si="400">A338</f>
        <v>324</v>
      </c>
      <c r="B672" s="26">
        <f t="shared" si="395"/>
        <v>0</v>
      </c>
      <c r="C672" s="26">
        <f t="shared" si="396"/>
        <v>0</v>
      </c>
      <c r="D672" s="26">
        <f t="shared" si="397"/>
        <v>0</v>
      </c>
      <c r="E672" s="28">
        <f t="shared" si="398"/>
        <v>0</v>
      </c>
      <c r="F672" s="28">
        <f t="shared" si="399"/>
        <v>0</v>
      </c>
      <c r="G672" s="28"/>
    </row>
    <row r="673" spans="1:7" hidden="1">
      <c r="A673" s="69">
        <f t="shared" ref="A673" si="401">A339</f>
        <v>325</v>
      </c>
      <c r="B673" s="26">
        <f t="shared" si="395"/>
        <v>0</v>
      </c>
      <c r="C673" s="26">
        <f t="shared" si="396"/>
        <v>0</v>
      </c>
      <c r="D673" s="26">
        <f t="shared" si="397"/>
        <v>0</v>
      </c>
      <c r="E673" s="28">
        <f t="shared" si="398"/>
        <v>0</v>
      </c>
      <c r="F673" s="28">
        <f t="shared" si="399"/>
        <v>0</v>
      </c>
      <c r="G673" s="28"/>
    </row>
    <row r="674" spans="1:7" hidden="1">
      <c r="A674" s="69">
        <f t="shared" ref="A674" si="402">A340</f>
        <v>326</v>
      </c>
      <c r="B674" s="26">
        <f t="shared" si="395"/>
        <v>0</v>
      </c>
      <c r="C674" s="26">
        <f t="shared" si="396"/>
        <v>0</v>
      </c>
      <c r="D674" s="26">
        <f t="shared" si="397"/>
        <v>0</v>
      </c>
      <c r="E674" s="28">
        <f t="shared" si="398"/>
        <v>0</v>
      </c>
      <c r="F674" s="28">
        <f t="shared" si="399"/>
        <v>0</v>
      </c>
      <c r="G674" s="28"/>
    </row>
    <row r="675" spans="1:7" hidden="1"/>
    <row r="676" spans="1:7" hidden="1">
      <c r="A676" s="69" t="s">
        <v>18</v>
      </c>
      <c r="B676" s="26"/>
      <c r="C676" s="26">
        <f t="shared" ref="C676:F676" si="403">SUM(C349:C674)</f>
        <v>0</v>
      </c>
      <c r="D676" s="26">
        <f t="shared" si="403"/>
        <v>0</v>
      </c>
      <c r="E676" s="26">
        <f t="shared" si="403"/>
        <v>0</v>
      </c>
      <c r="F676" s="26">
        <f t="shared" si="403"/>
        <v>0</v>
      </c>
    </row>
    <row r="677" spans="1:7" hidden="1"/>
    <row r="678" spans="1:7" hidden="1"/>
  </sheetData>
  <sheetProtection password="CD8C" sheet="1" objects="1" scenarios="1"/>
  <mergeCells count="12">
    <mergeCell ref="A13:H13"/>
    <mergeCell ref="B3:C3"/>
    <mergeCell ref="D3:D4"/>
    <mergeCell ref="D8:E8"/>
    <mergeCell ref="A1:H1"/>
    <mergeCell ref="A11:H11"/>
    <mergeCell ref="G3:H8"/>
    <mergeCell ref="E10:F10"/>
    <mergeCell ref="A2:H2"/>
    <mergeCell ref="A3:A8"/>
    <mergeCell ref="A9:H9"/>
    <mergeCell ref="A10:B10"/>
  </mergeCells>
  <conditionalFormatting sqref="G10">
    <cfRule type="expression" dxfId="20" priority="6">
      <formula>$A$13="Merci de choisir l'impact voulu. 2 Choix possibles : Soit en dimunuant le capital de la mensualité de base = maintien de la durée    OU      Soit en maintenant le capital de la mensualité de base = diminution de la durée"</formula>
    </cfRule>
  </conditionalFormatting>
  <conditionalFormatting sqref="A11:H11">
    <cfRule type="expression" dxfId="19" priority="5">
      <formula>$A$11&lt;&gt;""</formula>
    </cfRule>
  </conditionalFormatting>
  <conditionalFormatting sqref="A11:H11">
    <cfRule type="expression" dxfId="18" priority="4">
      <formula>$A$11&lt;&gt;""</formula>
    </cfRule>
  </conditionalFormatting>
  <conditionalFormatting sqref="A13:H13">
    <cfRule type="expression" dxfId="17" priority="3">
      <formula>$A$13="Le montant du dernier remboursement par anticipation est supérieur au capital restant dû. Merci de modifier son montant."</formula>
    </cfRule>
  </conditionalFormatting>
  <conditionalFormatting sqref="G16:G340">
    <cfRule type="expression" dxfId="16" priority="2">
      <formula>$L16=1</formula>
    </cfRule>
  </conditionalFormatting>
  <conditionalFormatting sqref="A16:D340 F16:F340">
    <cfRule type="expression" dxfId="15" priority="1">
      <formula>$L16=1</formula>
    </cfRule>
  </conditionalFormatting>
  <dataValidations count="1">
    <dataValidation type="list" allowBlank="1" showInputMessage="1" showErrorMessage="1" sqref="G10">
      <formula1>"durée,mensualité"</formula1>
    </dataValidation>
  </dataValidations>
  <hyperlinks>
    <hyperlink ref="C10" location="CONSTANT!A1" display="Constant"/>
    <hyperlink ref="A1" location="SOMMAIRE!A1" display="retour à la saisie"/>
    <hyperlink ref="A15:A1048576" location="DEGRESSIF!A15" display="DEGRESSIF!A15"/>
    <hyperlink ref="D3:D4" location="'TX ASS'!A1" display="Assurance"/>
    <hyperlink ref="B8" location="'TX MOYEN'!A1" display="Taux Débiteur"/>
  </hyperlinks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dimension ref="A1:L676"/>
  <sheetViews>
    <sheetView showGridLines="0" showRowColHeaders="0" workbookViewId="0">
      <pane ySplit="14" topLeftCell="A15" activePane="bottomLeft" state="frozen"/>
      <selection pane="bottomLeft" sqref="A1:H1"/>
    </sheetView>
  </sheetViews>
  <sheetFormatPr baseColWidth="10" defaultColWidth="0" defaultRowHeight="15" zeroHeight="1"/>
  <cols>
    <col min="1" max="1" width="11.375" style="69" customWidth="1"/>
    <col min="2" max="2" width="16.375" style="1" bestFit="1" customWidth="1"/>
    <col min="3" max="3" width="15.75" style="1" customWidth="1"/>
    <col min="4" max="4" width="13" style="1" customWidth="1"/>
    <col min="5" max="5" width="13.625" style="1" customWidth="1"/>
    <col min="6" max="6" width="14.75" style="1" customWidth="1"/>
    <col min="7" max="7" width="16.375" style="38" customWidth="1"/>
    <col min="8" max="8" width="11.375" style="1" customWidth="1"/>
    <col min="9" max="16384" width="11.375" style="1" hidden="1"/>
  </cols>
  <sheetData>
    <row r="1" spans="1:12">
      <c r="A1" s="176" t="s">
        <v>28</v>
      </c>
      <c r="B1" s="176"/>
      <c r="C1" s="176"/>
      <c r="D1" s="176"/>
      <c r="E1" s="176"/>
      <c r="F1" s="176"/>
      <c r="G1" s="176"/>
      <c r="H1" s="176"/>
    </row>
    <row r="2" spans="1:12" ht="15.75" thickBot="1">
      <c r="A2" s="181" t="str">
        <f>"Simulation d'un prêt "&amp;IF(SOMMAIRE!F10="Immo","immobilier ",IF(SOMMAIRE!F10="Conso","à la consommation ",""))&amp;"à remboursement constant (intérêts dégressifs)"</f>
        <v>Simulation d'un prêt à remboursement constant (intérêts dégressifs)</v>
      </c>
      <c r="B2" s="181"/>
      <c r="C2" s="181"/>
      <c r="D2" s="181"/>
      <c r="E2" s="181"/>
      <c r="F2" s="181"/>
      <c r="G2" s="181"/>
      <c r="H2" s="181"/>
      <c r="I2" s="12"/>
      <c r="J2" s="12"/>
      <c r="K2" s="12"/>
    </row>
    <row r="3" spans="1:12" ht="15.75" thickBot="1">
      <c r="A3" s="182"/>
      <c r="B3" s="172" t="s">
        <v>30</v>
      </c>
      <c r="C3" s="173"/>
      <c r="D3" s="166" t="s">
        <v>5</v>
      </c>
      <c r="E3" s="13" t="s">
        <v>9</v>
      </c>
      <c r="F3" s="14">
        <f>SOMMAIRE!F3</f>
        <v>0</v>
      </c>
      <c r="G3" s="178" t="str">
        <f>IF(G12&lt;&gt;0,"NB/ 
- La cotisation mensuelle de l'assurance emprunteur a été recalculée sur le nouveau capital (Capital Initial - Capital Rbs par Anticipation).","")&amp;IF(H12&lt;&gt;0,"
- IRA plafonnées à 3% du CRD et limitées à 6 mois d'intérêts.","")</f>
        <v/>
      </c>
      <c r="H3" s="179"/>
    </row>
    <row r="4" spans="1:12">
      <c r="A4" s="182"/>
      <c r="B4" s="42" t="s">
        <v>0</v>
      </c>
      <c r="C4" s="43">
        <f>SOMMAIRE!C4</f>
        <v>0</v>
      </c>
      <c r="D4" s="167"/>
      <c r="E4" s="15" t="s">
        <v>11</v>
      </c>
      <c r="F4" s="16" t="s">
        <v>10</v>
      </c>
      <c r="G4" s="178"/>
      <c r="H4" s="179"/>
    </row>
    <row r="5" spans="1:12">
      <c r="A5" s="182"/>
      <c r="B5" s="44" t="s">
        <v>1</v>
      </c>
      <c r="C5" s="45" t="str">
        <f>SOMMAIRE!C5</f>
        <v/>
      </c>
      <c r="D5" s="17" t="s">
        <v>6</v>
      </c>
      <c r="E5" s="18" t="str">
        <f>SOMMAIRE!E5</f>
        <v>NC</v>
      </c>
      <c r="F5" s="19">
        <f>SOMMAIRE!F5</f>
        <v>0</v>
      </c>
      <c r="G5" s="178"/>
      <c r="H5" s="179"/>
    </row>
    <row r="6" spans="1:12">
      <c r="A6" s="182"/>
      <c r="B6" s="46" t="s">
        <v>2</v>
      </c>
      <c r="C6" s="47">
        <f>SOMMAIRE!C6</f>
        <v>0</v>
      </c>
      <c r="D6" s="17" t="s">
        <v>7</v>
      </c>
      <c r="E6" s="18" t="str">
        <f>SOMMAIRE!E6</f>
        <v>NC</v>
      </c>
      <c r="F6" s="19">
        <f>SOMMAIRE!F6</f>
        <v>0</v>
      </c>
      <c r="G6" s="178"/>
      <c r="H6" s="179"/>
    </row>
    <row r="7" spans="1:12">
      <c r="A7" s="182"/>
      <c r="B7" s="46" t="s">
        <v>3</v>
      </c>
      <c r="C7" s="47">
        <f>SOMMAIRE!C7</f>
        <v>0</v>
      </c>
      <c r="D7" s="17" t="s">
        <v>8</v>
      </c>
      <c r="E7" s="18" t="str">
        <f>SOMMAIRE!E7</f>
        <v>NC</v>
      </c>
      <c r="F7" s="19">
        <f>SOMMAIRE!F7</f>
        <v>0</v>
      </c>
      <c r="G7" s="178"/>
      <c r="H7" s="179"/>
    </row>
    <row r="8" spans="1:12" ht="15.75" thickBot="1">
      <c r="A8" s="182"/>
      <c r="B8" s="109" t="s">
        <v>4</v>
      </c>
      <c r="C8" s="48">
        <f>SOMMAIRE!C8</f>
        <v>0</v>
      </c>
      <c r="D8" s="174" t="s">
        <v>12</v>
      </c>
      <c r="E8" s="175"/>
      <c r="F8" s="20">
        <f>SOMMAIRE!J3</f>
        <v>0</v>
      </c>
      <c r="G8" s="178"/>
      <c r="H8" s="179"/>
    </row>
    <row r="9" spans="1:12">
      <c r="A9" s="170"/>
      <c r="B9" s="170"/>
      <c r="C9" s="170"/>
      <c r="D9" s="170"/>
      <c r="E9" s="170"/>
      <c r="F9" s="170"/>
      <c r="G9" s="170"/>
      <c r="H9" s="170"/>
    </row>
    <row r="10" spans="1:12">
      <c r="A10" s="183" t="s">
        <v>26</v>
      </c>
      <c r="B10" s="183"/>
      <c r="C10" s="21" t="s">
        <v>24</v>
      </c>
      <c r="D10" s="68" t="s">
        <v>25</v>
      </c>
      <c r="E10" s="180" t="s">
        <v>27</v>
      </c>
      <c r="F10" s="180"/>
      <c r="G10" s="35"/>
      <c r="H10" s="67">
        <f>SOMMAIRE!F10</f>
        <v>0</v>
      </c>
    </row>
    <row r="11" spans="1:12" ht="15.75" thickBot="1">
      <c r="A11" s="177" t="str">
        <f>IF(G10="","",IF(G10="durée","Vous souhaitez donc réduire la durée et conserver l'échéance existance ("&amp;ROUND(($C$4*$C$8/12)/(1-((1+$C$8/12)^-$C$7))+E15,2)&amp;" EUR).","Vous souhaitez donc réduire vos échéances et conserver la durée ("&amp;C5&amp;" mois)."))</f>
        <v/>
      </c>
      <c r="B11" s="177"/>
      <c r="C11" s="177"/>
      <c r="D11" s="177"/>
      <c r="E11" s="177"/>
      <c r="F11" s="177"/>
      <c r="G11" s="177"/>
      <c r="H11" s="177"/>
      <c r="I11" s="12"/>
      <c r="J11" s="12"/>
      <c r="K11" s="12"/>
    </row>
    <row r="12" spans="1:12" ht="15.75" thickBot="1">
      <c r="A12" s="22" t="s">
        <v>18</v>
      </c>
      <c r="B12" s="23" t="str">
        <f>IF(MAX(J15:J340)=0,C5,MAX(J15:J340))</f>
        <v/>
      </c>
      <c r="C12" s="24">
        <f t="shared" ref="C12:H12" si="0">SUM(C15:C340)</f>
        <v>0</v>
      </c>
      <c r="D12" s="24">
        <f t="shared" si="0"/>
        <v>0</v>
      </c>
      <c r="E12" s="24">
        <f t="shared" si="0"/>
        <v>0</v>
      </c>
      <c r="F12" s="24">
        <f t="shared" si="0"/>
        <v>0</v>
      </c>
      <c r="G12" s="24">
        <f t="shared" si="0"/>
        <v>0</v>
      </c>
      <c r="H12" s="25">
        <f t="shared" si="0"/>
        <v>0</v>
      </c>
      <c r="I12" s="26"/>
    </row>
    <row r="13" spans="1:12" ht="44.25" customHeight="1">
      <c r="A13" s="171" t="str">
        <f>IF(SUM(L16:L340)&gt;0,"Le montant du dernier remboursement par anticipation est supérieur au capital restant dû. Merci de modifier son montant.",IF(F345&lt;&gt;0,IF(G10="","Merci de choisir l'impact voulu. 2 Choix possibles : Soit en dimunuant la mensualité = maintien de la durée     OU      Soit en diminuant la durée = maintien de la mensualité",IF(G10="durée","En maintenant les échéances de bases de "&amp;ROUND(($C$4*$C$8/12)/(1-((1+$C$8/12)^-$C$7))+E15,2)&amp;" EUR, ","En impactant la baisse du capital sur les échéances de base à "&amp;ROUND(($C$4*$C$8/12)/(1-((1+$C$8/12)^-$C$7))+E15,2)&amp;" EUR ")&amp;IF(C6&lt;&gt;0,"(hors période de franchise)","")&amp;", les remboursements par anticipation vous ont fait réduire la durée de votre prêt de : "&amp;C5-B12&amp;" mois. Vous avez ainsi réduit le coût du crédit de "&amp;ROUND(F345,2)&amp;" EUR dont "&amp;ROUND(E345,2)&amp;" EUR d'assurance emprunteur (moyennant le paiement d'Indemnités de Remboursement par Anticipation de "&amp;ROUND(H12,2)&amp;" EUR)."&amp;IF(H10="conso"," En cas de remboursement anticipé inférieur à 10 000€, il n'y a pas de pénalités d'appliquées.","")),""))&amp;IF(H12&lt;&gt;0,"    NB/ IRA plafonnées au maxi à 3% du CRD limitées à 6 mois d'intérêts.","")</f>
        <v/>
      </c>
      <c r="B13" s="171"/>
      <c r="C13" s="171"/>
      <c r="D13" s="171"/>
      <c r="E13" s="171"/>
      <c r="F13" s="171"/>
      <c r="G13" s="171"/>
      <c r="H13" s="171"/>
    </row>
    <row r="14" spans="1:12">
      <c r="A14" s="27" t="s">
        <v>13</v>
      </c>
      <c r="B14" s="27" t="s">
        <v>39</v>
      </c>
      <c r="C14" s="27" t="s">
        <v>38</v>
      </c>
      <c r="D14" s="27" t="s">
        <v>14</v>
      </c>
      <c r="E14" s="27" t="s">
        <v>15</v>
      </c>
      <c r="F14" s="27" t="s">
        <v>16</v>
      </c>
      <c r="G14" s="27" t="s">
        <v>29</v>
      </c>
      <c r="H14" s="27" t="s">
        <v>17</v>
      </c>
      <c r="J14" s="1" t="s">
        <v>44</v>
      </c>
      <c r="L14" s="1" t="s">
        <v>43</v>
      </c>
    </row>
    <row r="15" spans="1:12">
      <c r="A15" s="69">
        <v>1</v>
      </c>
      <c r="B15" s="26">
        <f>$C$4</f>
        <v>0</v>
      </c>
      <c r="C15" s="26">
        <f t="shared" ref="C15:C78" si="1">F15-E15-D15</f>
        <v>0</v>
      </c>
      <c r="D15" s="26">
        <f t="shared" ref="D15:D78" si="2">B15*$C$8/12</f>
        <v>0</v>
      </c>
      <c r="E15" s="28">
        <f>IF(OR(A15="",B15&lt;1),0,$F$8*($C$4-SUM($G$15:G15))/10000)</f>
        <v>0</v>
      </c>
      <c r="F15" s="28">
        <f>IF(OR(A15="",B15&lt;1),0,IF(AND($C$6&lt;&gt;0,A15&lt;=$C$6+1),D15+E15+G15,($C$4*$C$8/12)/(1-((1+$C$8/12)^-$C$7))+E15+G15))</f>
        <v>0</v>
      </c>
      <c r="G15" s="36"/>
      <c r="H15" s="26" t="str">
        <f>IF(G15="","",IF(OR(AND(G15&gt;=10000,$H$10="conso"),$H$10="immo"),G15*$C$8/2,0))</f>
        <v/>
      </c>
      <c r="I15" s="26"/>
    </row>
    <row r="16" spans="1:12">
      <c r="A16" s="69">
        <f t="shared" ref="A16:A79" si="3">IF(A15="","",IF(A15+1&lt;=$C$5,A15+1,""))</f>
        <v>2</v>
      </c>
      <c r="B16" s="26">
        <f>IF(AND($C$6&lt;&gt;0,A16&lt;=$C$6+1),$C$4-G15,IF(B15-C15&lt;0,B15,B15-C15))</f>
        <v>0</v>
      </c>
      <c r="C16" s="26">
        <f t="shared" si="1"/>
        <v>0</v>
      </c>
      <c r="D16" s="26">
        <f t="shared" si="2"/>
        <v>0</v>
      </c>
      <c r="E16" s="28">
        <f>IF(OR(A16="",B16&lt;1),0,$F$8*($C$4-SUM($G$15:G16))/10000)</f>
        <v>0</v>
      </c>
      <c r="F16" s="28">
        <f>IF(OR(B16&lt;1,A16=""),0,IF(G15&lt;&gt;"",IF($G$10="mensualité",IF(AND($C$6&lt;&gt;0,A16&lt;=$C$6),D16+E16+G16,(($C$4-G15)*$C$8/12)/(1-((1+$C$8/12)^-$C$7))+E16+G16),IF(AND($C$6&lt;&gt;0,A16&lt;=$C$6),D16+E16+G16,($C$4*$C$8/12)/(1-((1+$C$8/12)^-$C$7))+E16+G16)),IF(AND($C$6&lt;&gt;0,A16&lt;=$C$6),D16+E16+G16,($C$4*$C$8/12)/(1-((1+$C$8/12)^-$C$7))+E16+G16)))</f>
        <v>0</v>
      </c>
      <c r="G16" s="36"/>
      <c r="H16" s="26" t="str">
        <f t="shared" ref="H16:H79" si="4">IF(G16="","",IF(OR(AND(G16&gt;=10000,$H$10="conso"),$H$10="immo"),G16*$C$8/2,0))</f>
        <v/>
      </c>
      <c r="I16" s="26"/>
      <c r="J16" s="1">
        <f t="shared" ref="J16:J79" si="5">IF(AND(A16&lt;&gt;"",B16&lt;1,B15&gt;1),A15,0)</f>
        <v>0</v>
      </c>
      <c r="L16" s="1">
        <f t="shared" ref="L16:L79" si="6">IF(AND(G16&lt;&gt;"",C16&gt;B16),1,0)</f>
        <v>0</v>
      </c>
    </row>
    <row r="17" spans="1:12">
      <c r="A17" s="69">
        <f t="shared" si="3"/>
        <v>3</v>
      </c>
      <c r="B17" s="26">
        <f>IF(AND($C$6&lt;&gt;0,A17&lt;=$C$6+1),$C$4-SUM($G$15:G16),IF(B16-C16&lt;0,B16,B16-C16))</f>
        <v>0</v>
      </c>
      <c r="C17" s="26">
        <f t="shared" si="1"/>
        <v>0</v>
      </c>
      <c r="D17" s="26">
        <f t="shared" si="2"/>
        <v>0</v>
      </c>
      <c r="E17" s="28">
        <f>IF(OR(A17="",B17&lt;1),0,$F$8*($C$4-SUM($G$15:G17))/10000)</f>
        <v>0</v>
      </c>
      <c r="F17" s="28">
        <f>IF(OR(B17&lt;1,A17=""),0,IF(SUM($G$15:G16)&lt;&gt;"",IF($G$10="mensualité",IF(AND($C$6&lt;&gt;0,A17&lt;=$C$6),D17+E17+G17,IF((($C$4-SUM($G$15:G16))*$C$8/12)/(1-((1+$C$8/12)^-$C$7))&gt;B17,B17+D17+E17,(($C$4-SUM($G$15:G16))*$C$8/12)/(1-((1+$C$8/12)^-$C$7))+E17+G17)),IF(($C$4*$C$8/12)/(1-((1+$C$8/12)^-$C$7))&gt;B17,B17+D17+E17,IF(AND($C$6&lt;&gt;0,A17&lt;=$C$6),D17+E17+G17,($C$4*$C$8/12)/(1-((1+$C$8/12)^-$C$7))+E17+G17))),IF(AND($C$6&lt;&gt;0,A17&lt;=$C$6),D17+E17+G17,IF(($C$4*$C$8/12)/(1-((1+$C$8/12)^-$C$7))&gt;B17,B17+D17+E17,($C$4*$C$8/12)/(1-((1+$C$8/12)^-$C$7))+E17+G17))))</f>
        <v>0</v>
      </c>
      <c r="G17" s="36"/>
      <c r="H17" s="26" t="str">
        <f t="shared" si="4"/>
        <v/>
      </c>
      <c r="I17" s="26"/>
      <c r="J17" s="1">
        <f t="shared" si="5"/>
        <v>0</v>
      </c>
      <c r="L17" s="1">
        <f t="shared" si="6"/>
        <v>0</v>
      </c>
    </row>
    <row r="18" spans="1:12">
      <c r="A18" s="69">
        <f t="shared" si="3"/>
        <v>4</v>
      </c>
      <c r="B18" s="26">
        <f>IF(AND($C$6&lt;&gt;0,A18&lt;=$C$6+1),$C$4-SUM($G$15:G17),IF(B17-C17&lt;0,B17,B17-C17))</f>
        <v>0</v>
      </c>
      <c r="C18" s="26">
        <f t="shared" si="1"/>
        <v>0</v>
      </c>
      <c r="D18" s="26">
        <f t="shared" si="2"/>
        <v>0</v>
      </c>
      <c r="E18" s="28">
        <f>IF(OR(A18="",B18&lt;1),0,$F$8*($C$4-SUM($G$15:G18))/10000)</f>
        <v>0</v>
      </c>
      <c r="F18" s="28">
        <f>IF(OR(B18&lt;1,A18=""),0,IF(SUM($G$15:G17)&lt;&gt;"",IF($G$10="mensualité",IF(AND($C$6&lt;&gt;0,A18&lt;=$C$6),D18+E18+G18,IF((($C$4-SUM($G$15:G17))*$C$8/12)/(1-((1+$C$8/12)^-$C$7))&gt;B18,B18+D18+E18,(($C$4-SUM($G$15:G17))*$C$8/12)/(1-((1+$C$8/12)^-$C$7))+E18+G18)),IF(($C$4*$C$8/12)/(1-((1+$C$8/12)^-$C$7))&gt;B18,B18+D18+E18,IF(AND($C$6&lt;&gt;0,A18&lt;=$C$6),D18+E18+G18,($C$4*$C$8/12)/(1-((1+$C$8/12)^-$C$7))+E18+G18))),IF(AND($C$6&lt;&gt;0,A18&lt;=$C$6),D18+E18+G18,IF(($C$4*$C$8/12)/(1-((1+$C$8/12)^-$C$7))&gt;B18,B18+D18+E18,($C$4*$C$8/12)/(1-((1+$C$8/12)^-$C$7))+E18+G18))))</f>
        <v>0</v>
      </c>
      <c r="G18" s="36"/>
      <c r="H18" s="26" t="str">
        <f>IF(G18="","",IF(OR(AND(G18&gt;=10000,$H$10="conso"),$H$10="immo"),G18*$C$8/2,0))</f>
        <v/>
      </c>
      <c r="I18" s="26"/>
      <c r="J18" s="1">
        <f t="shared" si="5"/>
        <v>0</v>
      </c>
      <c r="L18" s="1">
        <f t="shared" si="6"/>
        <v>0</v>
      </c>
    </row>
    <row r="19" spans="1:12">
      <c r="A19" s="69">
        <f t="shared" si="3"/>
        <v>5</v>
      </c>
      <c r="B19" s="26">
        <f>IF(AND($C$6&lt;&gt;0,A19&lt;=$C$6+1),$C$4-SUM($G$15:G18),IF(B18-C18&lt;0,B18,B18-C18))</f>
        <v>0</v>
      </c>
      <c r="C19" s="26">
        <f t="shared" si="1"/>
        <v>0</v>
      </c>
      <c r="D19" s="26">
        <f t="shared" si="2"/>
        <v>0</v>
      </c>
      <c r="E19" s="28">
        <f>IF(OR(A19="",B19&lt;1),0,$F$8*($C$4-SUM($G$15:G19))/10000)</f>
        <v>0</v>
      </c>
      <c r="F19" s="28">
        <f>IF(OR(B19&lt;1,A19=""),0,IF(SUM($G$15:G18)&lt;&gt;"",IF($G$10="mensualité",IF(AND($C$6&lt;&gt;0,A19&lt;=$C$6),D19+E19+G19,IF((($C$4-SUM($G$15:G18))*$C$8/12)/(1-((1+$C$8/12)^-$C$7))&gt;B19,B19+D19+E19,(($C$4-SUM($G$15:G18))*$C$8/12)/(1-((1+$C$8/12)^-$C$7))+E19+G19)),IF(($C$4*$C$8/12)/(1-((1+$C$8/12)^-$C$7))&gt;B19,B19+D19+E19,IF(AND($C$6&lt;&gt;0,A19&lt;=$C$6),D19+E19+G19,($C$4*$C$8/12)/(1-((1+$C$8/12)^-$C$7))+E19+G19))),IF(AND($C$6&lt;&gt;0,A19&lt;=$C$6),D19+E19+G19,IF(($C$4*$C$8/12)/(1-((1+$C$8/12)^-$C$7))&gt;B19,B19+D19+E19,($C$4*$C$8/12)/(1-((1+$C$8/12)^-$C$7))+E19+G19))))</f>
        <v>0</v>
      </c>
      <c r="G19" s="36"/>
      <c r="H19" s="26" t="str">
        <f t="shared" si="4"/>
        <v/>
      </c>
      <c r="I19" s="26"/>
      <c r="J19" s="1">
        <f t="shared" si="5"/>
        <v>0</v>
      </c>
      <c r="L19" s="1">
        <f t="shared" si="6"/>
        <v>0</v>
      </c>
    </row>
    <row r="20" spans="1:12">
      <c r="A20" s="69">
        <f t="shared" si="3"/>
        <v>6</v>
      </c>
      <c r="B20" s="26">
        <f>IF(AND($C$6&lt;&gt;0,A20&lt;=$C$6+1),$C$4-SUM($G$15:G19),IF(B19-C19&lt;0,B19,B19-C19))</f>
        <v>0</v>
      </c>
      <c r="C20" s="26">
        <f t="shared" si="1"/>
        <v>0</v>
      </c>
      <c r="D20" s="26">
        <f t="shared" si="2"/>
        <v>0</v>
      </c>
      <c r="E20" s="28">
        <f>IF(OR(A20="",B20&lt;1),0,$F$8*($C$4-SUM($G$15:G20))/10000)</f>
        <v>0</v>
      </c>
      <c r="F20" s="28">
        <f>IF(OR(B20&lt;1,A20=""),0,IF(SUM($G$15:G19)&lt;&gt;"",IF($G$10="mensualité",IF(AND($C$6&lt;&gt;0,A20&lt;=$C$6),D20+E20+G20,IF((($C$4-SUM($G$15:G19))*$C$8/12)/(1-((1+$C$8/12)^-$C$7))&gt;B20,B20+D20+E20,(($C$4-SUM($G$15:G19))*$C$8/12)/(1-((1+$C$8/12)^-$C$7))+E20+G20)),IF(($C$4*$C$8/12)/(1-((1+$C$8/12)^-$C$7))&gt;B20,B20+D20+E20,IF(AND($C$6&lt;&gt;0,A20&lt;=$C$6),D20+E20+G20,($C$4*$C$8/12)/(1-((1+$C$8/12)^-$C$7))+E20+G20))),IF(AND($C$6&lt;&gt;0,A20&lt;=$C$6),D20+E20+G20,IF(($C$4*$C$8/12)/(1-((1+$C$8/12)^-$C$7))&gt;B20,B20+D20+E20,($C$4*$C$8/12)/(1-((1+$C$8/12)^-$C$7))+E20+G20))))</f>
        <v>0</v>
      </c>
      <c r="G20" s="36"/>
      <c r="H20" s="26" t="str">
        <f t="shared" si="4"/>
        <v/>
      </c>
      <c r="I20" s="26"/>
      <c r="J20" s="1">
        <f t="shared" si="5"/>
        <v>0</v>
      </c>
      <c r="L20" s="1">
        <f t="shared" si="6"/>
        <v>0</v>
      </c>
    </row>
    <row r="21" spans="1:12">
      <c r="A21" s="69">
        <f t="shared" si="3"/>
        <v>7</v>
      </c>
      <c r="B21" s="26">
        <f>IF(AND($C$6&lt;&gt;0,A21&lt;=$C$6+1),$C$4-SUM($G$15:G20),IF(B20-C20&lt;0,B20,B20-C20))</f>
        <v>0</v>
      </c>
      <c r="C21" s="26">
        <f t="shared" si="1"/>
        <v>0</v>
      </c>
      <c r="D21" s="26">
        <f t="shared" si="2"/>
        <v>0</v>
      </c>
      <c r="E21" s="28">
        <f>IF(OR(A21="",B21&lt;1),0,$F$8*($C$4-SUM($G$15:G21))/10000)</f>
        <v>0</v>
      </c>
      <c r="F21" s="28">
        <f>IF(OR(B21&lt;1,A21=""),0,IF(SUM($G$15:G20)&lt;&gt;"",IF($G$10="mensualité",IF(AND($C$6&lt;&gt;0,A21&lt;=$C$6),D21+E21+G21,IF((($C$4-SUM($G$15:G20))*$C$8/12)/(1-((1+$C$8/12)^-$C$7))&gt;B21,B21+D21+E21,(($C$4-SUM($G$15:G20))*$C$8/12)/(1-((1+$C$8/12)^-$C$7))+E21+G21)),IF(($C$4*$C$8/12)/(1-((1+$C$8/12)^-$C$7))&gt;B21,B21+D21+E21,IF(AND($C$6&lt;&gt;0,A21&lt;=$C$6),D21+E21+G21,($C$4*$C$8/12)/(1-((1+$C$8/12)^-$C$7))+E21+G21))),IF(AND($C$6&lt;&gt;0,A21&lt;=$C$6),D21+E21+G21,IF(($C$4*$C$8/12)/(1-((1+$C$8/12)^-$C$7))&gt;B21,B21+D21+E21,($C$4*$C$8/12)/(1-((1+$C$8/12)^-$C$7))+E21+G21))))</f>
        <v>0</v>
      </c>
      <c r="G21" s="36"/>
      <c r="H21" s="26" t="str">
        <f t="shared" si="4"/>
        <v/>
      </c>
      <c r="I21" s="26"/>
      <c r="J21" s="1">
        <f t="shared" si="5"/>
        <v>0</v>
      </c>
      <c r="L21" s="1">
        <f t="shared" si="6"/>
        <v>0</v>
      </c>
    </row>
    <row r="22" spans="1:12">
      <c r="A22" s="69">
        <f t="shared" si="3"/>
        <v>8</v>
      </c>
      <c r="B22" s="26">
        <f>IF(AND($C$6&lt;&gt;0,A22&lt;=$C$6+1),$C$4-SUM($G$15:G21),IF(B21-C21&lt;0,B21,B21-C21))</f>
        <v>0</v>
      </c>
      <c r="C22" s="26">
        <f t="shared" si="1"/>
        <v>0</v>
      </c>
      <c r="D22" s="26">
        <f t="shared" si="2"/>
        <v>0</v>
      </c>
      <c r="E22" s="28">
        <f>IF(OR(A22="",B22&lt;1),0,$F$8*($C$4-SUM($G$15:G22))/10000)</f>
        <v>0</v>
      </c>
      <c r="F22" s="28">
        <f>IF(OR(B22&lt;1,A22=""),0,IF(SUM($G$15:G21)&lt;&gt;"",IF($G$10="mensualité",IF(AND($C$6&lt;&gt;0,A22&lt;=$C$6),D22+E22+G22,IF((($C$4-SUM($G$15:G21))*$C$8/12)/(1-((1+$C$8/12)^-$C$7))&gt;B22,B22+D22+E22,(($C$4-SUM($G$15:G21))*$C$8/12)/(1-((1+$C$8/12)^-$C$7))+E22+G22)),IF(($C$4*$C$8/12)/(1-((1+$C$8/12)^-$C$7))&gt;B22,B22+D22+E22,IF(AND($C$6&lt;&gt;0,A22&lt;=$C$6),D22+E22+G22,($C$4*$C$8/12)/(1-((1+$C$8/12)^-$C$7))+E22+G22))),IF(AND($C$6&lt;&gt;0,A22&lt;=$C$6),D22+E22+G22,IF(($C$4*$C$8/12)/(1-((1+$C$8/12)^-$C$7))&gt;B22,B22+D22+E22,($C$4*$C$8/12)/(1-((1+$C$8/12)^-$C$7))+E22+G22))))</f>
        <v>0</v>
      </c>
      <c r="G22" s="36"/>
      <c r="H22" s="26" t="str">
        <f t="shared" si="4"/>
        <v/>
      </c>
      <c r="I22" s="26"/>
      <c r="J22" s="1">
        <f t="shared" si="5"/>
        <v>0</v>
      </c>
      <c r="L22" s="1">
        <f t="shared" si="6"/>
        <v>0</v>
      </c>
    </row>
    <row r="23" spans="1:12">
      <c r="A23" s="69">
        <f t="shared" si="3"/>
        <v>9</v>
      </c>
      <c r="B23" s="26">
        <f>IF(AND($C$6&lt;&gt;0,A23&lt;=$C$6+1),$C$4-SUM($G$15:G22),IF(B22-C22&lt;0,B22,B22-C22))</f>
        <v>0</v>
      </c>
      <c r="C23" s="26">
        <f t="shared" si="1"/>
        <v>0</v>
      </c>
      <c r="D23" s="26">
        <f t="shared" si="2"/>
        <v>0</v>
      </c>
      <c r="E23" s="28">
        <f>IF(OR(A23="",B23&lt;1),0,$F$8*($C$4-SUM($G$15:G23))/10000)</f>
        <v>0</v>
      </c>
      <c r="F23" s="28">
        <f>IF(OR(B23&lt;1,A23=""),0,IF(SUM($G$15:G22)&lt;&gt;"",IF($G$10="mensualité",IF(AND($C$6&lt;&gt;0,A23&lt;=$C$6),D23+E23+G23,IF((($C$4-SUM($G$15:G22))*$C$8/12)/(1-((1+$C$8/12)^-$C$7))&gt;B23,B23+D23+E23,(($C$4-SUM($G$15:G22))*$C$8/12)/(1-((1+$C$8/12)^-$C$7))+E23+G23)),IF(($C$4*$C$8/12)/(1-((1+$C$8/12)^-$C$7))&gt;B23,B23+D23+E23,IF(AND($C$6&lt;&gt;0,A23&lt;=$C$6),D23+E23+G23,($C$4*$C$8/12)/(1-((1+$C$8/12)^-$C$7))+E23+G23))),IF(AND($C$6&lt;&gt;0,A23&lt;=$C$6),D23+E23+G23,IF(($C$4*$C$8/12)/(1-((1+$C$8/12)^-$C$7))&gt;B23,B23+D23+E23,($C$4*$C$8/12)/(1-((1+$C$8/12)^-$C$7))+E23+G23))))</f>
        <v>0</v>
      </c>
      <c r="G23" s="36"/>
      <c r="H23" s="26" t="str">
        <f t="shared" si="4"/>
        <v/>
      </c>
      <c r="J23" s="1">
        <f t="shared" si="5"/>
        <v>0</v>
      </c>
      <c r="L23" s="1">
        <f t="shared" si="6"/>
        <v>0</v>
      </c>
    </row>
    <row r="24" spans="1:12">
      <c r="A24" s="69">
        <f t="shared" si="3"/>
        <v>10</v>
      </c>
      <c r="B24" s="26">
        <f>IF(AND($C$6&lt;&gt;0,A24&lt;=$C$6+1),$C$4-SUM($G$15:G23),IF(B23-C23&lt;0,B23,B23-C23))</f>
        <v>0</v>
      </c>
      <c r="C24" s="26">
        <f t="shared" si="1"/>
        <v>0</v>
      </c>
      <c r="D24" s="26">
        <f t="shared" si="2"/>
        <v>0</v>
      </c>
      <c r="E24" s="28">
        <f>IF(OR(A24="",B24&lt;1),0,$F$8*($C$4-SUM($G$15:G24))/10000)</f>
        <v>0</v>
      </c>
      <c r="F24" s="28">
        <f>IF(OR(B24&lt;1,A24=""),0,IF(SUM($G$15:G23)&lt;&gt;"",IF($G$10="mensualité",IF(AND($C$6&lt;&gt;0,A24&lt;=$C$6),D24+E24+G24,IF((($C$4-SUM($G$15:G23))*$C$8/12)/(1-((1+$C$8/12)^-$C$7))&gt;B24,B24+D24+E24,(($C$4-SUM($G$15:G23))*$C$8/12)/(1-((1+$C$8/12)^-$C$7))+E24+G24)),IF(($C$4*$C$8/12)/(1-((1+$C$8/12)^-$C$7))&gt;B24,B24+D24+E24,IF(AND($C$6&lt;&gt;0,A24&lt;=$C$6),D24+E24+G24,($C$4*$C$8/12)/(1-((1+$C$8/12)^-$C$7))+E24+G24))),IF(AND($C$6&lt;&gt;0,A24&lt;=$C$6),D24+E24+G24,IF(($C$4*$C$8/12)/(1-((1+$C$8/12)^-$C$7))&gt;B24,B24+D24+E24,($C$4*$C$8/12)/(1-((1+$C$8/12)^-$C$7))+E24+G24))))</f>
        <v>0</v>
      </c>
      <c r="G24" s="36"/>
      <c r="H24" s="26" t="str">
        <f t="shared" si="4"/>
        <v/>
      </c>
      <c r="J24" s="1">
        <f t="shared" si="5"/>
        <v>0</v>
      </c>
      <c r="L24" s="1">
        <f t="shared" si="6"/>
        <v>0</v>
      </c>
    </row>
    <row r="25" spans="1:12">
      <c r="A25" s="69">
        <f t="shared" si="3"/>
        <v>11</v>
      </c>
      <c r="B25" s="26">
        <f>IF(AND($C$6&lt;&gt;0,A25&lt;=$C$6+1),$C$4-SUM($G$15:G24),IF(B24-C24&lt;0,B24,B24-C24))</f>
        <v>0</v>
      </c>
      <c r="C25" s="26">
        <f t="shared" si="1"/>
        <v>0</v>
      </c>
      <c r="D25" s="26">
        <f t="shared" si="2"/>
        <v>0</v>
      </c>
      <c r="E25" s="28">
        <f>IF(OR(A25="",B25&lt;1),0,$F$8*($C$4-SUM($G$15:G25))/10000)</f>
        <v>0</v>
      </c>
      <c r="F25" s="28">
        <f>IF(OR(B25&lt;1,A25=""),0,IF(SUM($G$15:G24)&lt;&gt;"",IF($G$10="mensualité",IF(AND($C$6&lt;&gt;0,A25&lt;=$C$6),D25+E25+G25,IF((($C$4-SUM($G$15:G24))*$C$8/12)/(1-((1+$C$8/12)^-$C$7))&gt;B25,B25+D25+E25,(($C$4-SUM($G$15:G24))*$C$8/12)/(1-((1+$C$8/12)^-$C$7))+E25+G25)),IF(($C$4*$C$8/12)/(1-((1+$C$8/12)^-$C$7))&gt;B25,B25+D25+E25,IF(AND($C$6&lt;&gt;0,A25&lt;=$C$6),D25+E25+G25,($C$4*$C$8/12)/(1-((1+$C$8/12)^-$C$7))+E25+G25))),IF(AND($C$6&lt;&gt;0,A25&lt;=$C$6),D25+E25+G25,IF(($C$4*$C$8/12)/(1-((1+$C$8/12)^-$C$7))&gt;B25,B25+D25+E25,($C$4*$C$8/12)/(1-((1+$C$8/12)^-$C$7))+E25+G25))))</f>
        <v>0</v>
      </c>
      <c r="G25" s="36"/>
      <c r="H25" s="26" t="str">
        <f t="shared" si="4"/>
        <v/>
      </c>
      <c r="J25" s="1">
        <f t="shared" si="5"/>
        <v>0</v>
      </c>
      <c r="L25" s="1">
        <f t="shared" si="6"/>
        <v>0</v>
      </c>
    </row>
    <row r="26" spans="1:12">
      <c r="A26" s="69">
        <f t="shared" si="3"/>
        <v>12</v>
      </c>
      <c r="B26" s="26">
        <f>IF(AND($C$6&lt;&gt;0,A26&lt;=$C$6+1),$C$4-SUM($G$15:G25),IF(B25-C25&lt;0,B25,B25-C25))</f>
        <v>0</v>
      </c>
      <c r="C26" s="26">
        <f t="shared" si="1"/>
        <v>0</v>
      </c>
      <c r="D26" s="26">
        <f t="shared" si="2"/>
        <v>0</v>
      </c>
      <c r="E26" s="28">
        <f>IF(OR(A26="",B26&lt;1),0,$F$8*($C$4-SUM($G$15:G26))/10000)</f>
        <v>0</v>
      </c>
      <c r="F26" s="28">
        <f>IF(OR(B26&lt;1,A26=""),0,IF(SUM($G$15:G25)&lt;&gt;"",IF($G$10="mensualité",IF(AND($C$6&lt;&gt;0,A26&lt;=$C$6),D26+E26+G26,IF((($C$4-SUM($G$15:G25))*$C$8/12)/(1-((1+$C$8/12)^-$C$7))&gt;B26,B26+D26+E26,(($C$4-SUM($G$15:G25))*$C$8/12)/(1-((1+$C$8/12)^-$C$7))+E26+G26)),IF(($C$4*$C$8/12)/(1-((1+$C$8/12)^-$C$7))&gt;B26,B26+D26+E26,IF(AND($C$6&lt;&gt;0,A26&lt;=$C$6),D26+E26+G26,($C$4*$C$8/12)/(1-((1+$C$8/12)^-$C$7))+E26+G26))),IF(AND($C$6&lt;&gt;0,A26&lt;=$C$6),D26+E26+G26,IF(($C$4*$C$8/12)/(1-((1+$C$8/12)^-$C$7))&gt;B26,B26+D26+E26,($C$4*$C$8/12)/(1-((1+$C$8/12)^-$C$7))+E26+G26))))</f>
        <v>0</v>
      </c>
      <c r="G26" s="36"/>
      <c r="H26" s="26" t="str">
        <f t="shared" si="4"/>
        <v/>
      </c>
      <c r="J26" s="1">
        <f t="shared" si="5"/>
        <v>0</v>
      </c>
      <c r="L26" s="1">
        <f t="shared" si="6"/>
        <v>0</v>
      </c>
    </row>
    <row r="27" spans="1:12">
      <c r="A27" s="69">
        <f t="shared" si="3"/>
        <v>13</v>
      </c>
      <c r="B27" s="26">
        <f>IF(AND($C$6&lt;&gt;0,A27&lt;=$C$6+1),$C$4-SUM($G$15:G26),IF(B26-C26&lt;0,B26,B26-C26))</f>
        <v>0</v>
      </c>
      <c r="C27" s="26">
        <f t="shared" si="1"/>
        <v>0</v>
      </c>
      <c r="D27" s="26">
        <f t="shared" si="2"/>
        <v>0</v>
      </c>
      <c r="E27" s="28">
        <f>IF(OR(A27="",B27&lt;1),0,$F$8*($C$4-SUM($G$15:G27))/10000)</f>
        <v>0</v>
      </c>
      <c r="F27" s="28">
        <f>IF(OR(B27&lt;1,A27=""),0,IF(SUM($G$15:G26)&lt;&gt;"",IF($G$10="mensualité",IF(AND($C$6&lt;&gt;0,A27&lt;=$C$6),D27+E27+G27,IF((($C$4-SUM($G$15:G26))*$C$8/12)/(1-((1+$C$8/12)^-$C$7))&gt;B27,B27+D27+E27,(($C$4-SUM($G$15:G26))*$C$8/12)/(1-((1+$C$8/12)^-$C$7))+E27+G27)),IF(($C$4*$C$8/12)/(1-((1+$C$8/12)^-$C$7))&gt;B27,B27+D27+E27,IF(AND($C$6&lt;&gt;0,A27&lt;=$C$6),D27+E27+G27,($C$4*$C$8/12)/(1-((1+$C$8/12)^-$C$7))+E27+G27))),IF(AND($C$6&lt;&gt;0,A27&lt;=$C$6),D27+E27+G27,IF(($C$4*$C$8/12)/(1-((1+$C$8/12)^-$C$7))&gt;B27,B27+D27+E27,($C$4*$C$8/12)/(1-((1+$C$8/12)^-$C$7))+E27+G27))))</f>
        <v>0</v>
      </c>
      <c r="G27" s="36"/>
      <c r="H27" s="26" t="str">
        <f t="shared" si="4"/>
        <v/>
      </c>
      <c r="J27" s="1">
        <f t="shared" si="5"/>
        <v>0</v>
      </c>
      <c r="L27" s="1">
        <f t="shared" si="6"/>
        <v>0</v>
      </c>
    </row>
    <row r="28" spans="1:12">
      <c r="A28" s="69">
        <f t="shared" si="3"/>
        <v>14</v>
      </c>
      <c r="B28" s="26">
        <f>IF(AND($C$6&lt;&gt;0,A28&lt;=$C$6+1),$C$4-SUM($G$15:G27),IF(B27-C27&lt;0,B27,B27-C27))</f>
        <v>0</v>
      </c>
      <c r="C28" s="26">
        <f t="shared" si="1"/>
        <v>0</v>
      </c>
      <c r="D28" s="26">
        <f t="shared" si="2"/>
        <v>0</v>
      </c>
      <c r="E28" s="28">
        <f>IF(OR(A28="",B28&lt;1),0,$F$8*($C$4-SUM($G$15:G28))/10000)</f>
        <v>0</v>
      </c>
      <c r="F28" s="28">
        <f>IF(OR(B28&lt;1,A28=""),0,IF(SUM($G$15:G27)&lt;&gt;"",IF($G$10="mensualité",IF(AND($C$6&lt;&gt;0,A28&lt;=$C$6),D28+E28+G28,IF((($C$4-SUM($G$15:G27))*$C$8/12)/(1-((1+$C$8/12)^-$C$7))&gt;B28,B28+D28+E28,(($C$4-SUM($G$15:G27))*$C$8/12)/(1-((1+$C$8/12)^-$C$7))+E28+G28)),IF(($C$4*$C$8/12)/(1-((1+$C$8/12)^-$C$7))&gt;B28,B28+D28+E28,IF(AND($C$6&lt;&gt;0,A28&lt;=$C$6),D28+E28+G28,($C$4*$C$8/12)/(1-((1+$C$8/12)^-$C$7))+E28+G28))),IF(AND($C$6&lt;&gt;0,A28&lt;=$C$6),D28+E28+G28,IF(($C$4*$C$8/12)/(1-((1+$C$8/12)^-$C$7))&gt;B28,B28+D28+E28,($C$4*$C$8/12)/(1-((1+$C$8/12)^-$C$7))+E28+G28))))</f>
        <v>0</v>
      </c>
      <c r="G28" s="36"/>
      <c r="H28" s="26" t="str">
        <f t="shared" si="4"/>
        <v/>
      </c>
      <c r="J28" s="1">
        <f t="shared" si="5"/>
        <v>0</v>
      </c>
      <c r="L28" s="1">
        <f t="shared" si="6"/>
        <v>0</v>
      </c>
    </row>
    <row r="29" spans="1:12">
      <c r="A29" s="69">
        <f t="shared" si="3"/>
        <v>15</v>
      </c>
      <c r="B29" s="26">
        <f>IF(AND($C$6&lt;&gt;0,A29&lt;=$C$6+1),$C$4-SUM($G$15:G28),IF(B28-C28&lt;0,B28,B28-C28))</f>
        <v>0</v>
      </c>
      <c r="C29" s="26">
        <f t="shared" si="1"/>
        <v>0</v>
      </c>
      <c r="D29" s="26">
        <f t="shared" si="2"/>
        <v>0</v>
      </c>
      <c r="E29" s="28">
        <f>IF(OR(A29="",B29&lt;1),0,$F$8*($C$4-SUM($G$15:G29))/10000)</f>
        <v>0</v>
      </c>
      <c r="F29" s="28">
        <f>IF(OR(B29&lt;1,A29=""),0,IF(SUM($G$15:G28)&lt;&gt;"",IF($G$10="mensualité",IF(AND($C$6&lt;&gt;0,A29&lt;=$C$6),D29+E29+G29,IF((($C$4-SUM($G$15:G28))*$C$8/12)/(1-((1+$C$8/12)^-$C$7))&gt;B29,B29+D29+E29,(($C$4-SUM($G$15:G28))*$C$8/12)/(1-((1+$C$8/12)^-$C$7))+E29+G29)),IF(($C$4*$C$8/12)/(1-((1+$C$8/12)^-$C$7))&gt;B29,B29+D29+E29,IF(AND($C$6&lt;&gt;0,A29&lt;=$C$6),D29+E29+G29,($C$4*$C$8/12)/(1-((1+$C$8/12)^-$C$7))+E29+G29))),IF(AND($C$6&lt;&gt;0,A29&lt;=$C$6),D29+E29+G29,IF(($C$4*$C$8/12)/(1-((1+$C$8/12)^-$C$7))&gt;B29,B29+D29+E29,($C$4*$C$8/12)/(1-((1+$C$8/12)^-$C$7))+E29+G29))))</f>
        <v>0</v>
      </c>
      <c r="G29" s="36"/>
      <c r="H29" s="26" t="str">
        <f t="shared" si="4"/>
        <v/>
      </c>
      <c r="J29" s="1">
        <f t="shared" si="5"/>
        <v>0</v>
      </c>
      <c r="L29" s="1">
        <f t="shared" si="6"/>
        <v>0</v>
      </c>
    </row>
    <row r="30" spans="1:12">
      <c r="A30" s="69">
        <f t="shared" si="3"/>
        <v>16</v>
      </c>
      <c r="B30" s="26">
        <f>IF(AND($C$6&lt;&gt;0,A30&lt;=$C$6+1),$C$4-SUM($G$15:G29),IF(B29-C29&lt;0,B29,B29-C29))</f>
        <v>0</v>
      </c>
      <c r="C30" s="26">
        <f t="shared" si="1"/>
        <v>0</v>
      </c>
      <c r="D30" s="26">
        <f t="shared" si="2"/>
        <v>0</v>
      </c>
      <c r="E30" s="28">
        <f>IF(OR(A30="",B30&lt;1),0,$F$8*($C$4-SUM($G$15:G30))/10000)</f>
        <v>0</v>
      </c>
      <c r="F30" s="28">
        <f>IF(OR(B30&lt;1,A30=""),0,IF(SUM($G$15:G29)&lt;&gt;"",IF($G$10="mensualité",IF(AND($C$6&lt;&gt;0,A30&lt;=$C$6),D30+E30+G30,IF((($C$4-SUM($G$15:G29))*$C$8/12)/(1-((1+$C$8/12)^-$C$7))&gt;B30,B30+D30+E30,(($C$4-SUM($G$15:G29))*$C$8/12)/(1-((1+$C$8/12)^-$C$7))+E30+G30)),IF(($C$4*$C$8/12)/(1-((1+$C$8/12)^-$C$7))&gt;B30,B30+D30+E30,IF(AND($C$6&lt;&gt;0,A30&lt;=$C$6),D30+E30+G30,($C$4*$C$8/12)/(1-((1+$C$8/12)^-$C$7))+E30+G30))),IF(AND($C$6&lt;&gt;0,A30&lt;=$C$6),D30+E30+G30,IF(($C$4*$C$8/12)/(1-((1+$C$8/12)^-$C$7))&gt;B30,B30+D30+E30,($C$4*$C$8/12)/(1-((1+$C$8/12)^-$C$7))+E30+G30))))</f>
        <v>0</v>
      </c>
      <c r="G30" s="36"/>
      <c r="H30" s="26" t="str">
        <f t="shared" si="4"/>
        <v/>
      </c>
      <c r="J30" s="1">
        <f t="shared" si="5"/>
        <v>0</v>
      </c>
      <c r="L30" s="1">
        <f t="shared" si="6"/>
        <v>0</v>
      </c>
    </row>
    <row r="31" spans="1:12">
      <c r="A31" s="69">
        <f t="shared" si="3"/>
        <v>17</v>
      </c>
      <c r="B31" s="26">
        <f>IF(AND($C$6&lt;&gt;0,A31&lt;=$C$6+1),$C$4-SUM($G$15:G30),IF(B30-C30&lt;0,B30,B30-C30))</f>
        <v>0</v>
      </c>
      <c r="C31" s="26">
        <f t="shared" si="1"/>
        <v>0</v>
      </c>
      <c r="D31" s="26">
        <f t="shared" si="2"/>
        <v>0</v>
      </c>
      <c r="E31" s="28">
        <f>IF(OR(A31="",B31&lt;1),0,$F$8*($C$4-SUM($G$15:G31))/10000)</f>
        <v>0</v>
      </c>
      <c r="F31" s="28">
        <f>IF(OR(B31&lt;1,A31=""),0,IF(SUM($G$15:G30)&lt;&gt;"",IF($G$10="mensualité",IF(AND($C$6&lt;&gt;0,A31&lt;=$C$6),D31+E31+G31,IF((($C$4-SUM($G$15:G30))*$C$8/12)/(1-((1+$C$8/12)^-$C$7))&gt;B31,B31+D31+E31,(($C$4-SUM($G$15:G30))*$C$8/12)/(1-((1+$C$8/12)^-$C$7))+E31+G31)),IF(($C$4*$C$8/12)/(1-((1+$C$8/12)^-$C$7))&gt;B31,B31+D31+E31,IF(AND($C$6&lt;&gt;0,A31&lt;=$C$6),D31+E31+G31,($C$4*$C$8/12)/(1-((1+$C$8/12)^-$C$7))+E31+G31))),IF(AND($C$6&lt;&gt;0,A31&lt;=$C$6),D31+E31+G31,IF(($C$4*$C$8/12)/(1-((1+$C$8/12)^-$C$7))&gt;B31,B31+D31+E31,($C$4*$C$8/12)/(1-((1+$C$8/12)^-$C$7))+E31+G31))))</f>
        <v>0</v>
      </c>
      <c r="G31" s="36"/>
      <c r="H31" s="26" t="str">
        <f t="shared" si="4"/>
        <v/>
      </c>
      <c r="J31" s="1">
        <f t="shared" si="5"/>
        <v>0</v>
      </c>
      <c r="L31" s="1">
        <f t="shared" si="6"/>
        <v>0</v>
      </c>
    </row>
    <row r="32" spans="1:12">
      <c r="A32" s="69">
        <f t="shared" si="3"/>
        <v>18</v>
      </c>
      <c r="B32" s="26">
        <f>IF(AND($C$6&lt;&gt;0,A32&lt;=$C$6+1),$C$4-SUM($G$15:G31),IF(B31-C31&lt;0,B31,B31-C31))</f>
        <v>0</v>
      </c>
      <c r="C32" s="26">
        <f t="shared" si="1"/>
        <v>0</v>
      </c>
      <c r="D32" s="26">
        <f t="shared" si="2"/>
        <v>0</v>
      </c>
      <c r="E32" s="28">
        <f>IF(OR(A32="",B32&lt;1),0,$F$8*($C$4-SUM($G$15:G32))/10000)</f>
        <v>0</v>
      </c>
      <c r="F32" s="28">
        <f>IF(OR(B32&lt;1,A32=""),0,IF(SUM($G$15:G31)&lt;&gt;"",IF($G$10="mensualité",IF(AND($C$6&lt;&gt;0,A32&lt;=$C$6),D32+E32+G32,IF((($C$4-SUM($G$15:G31))*$C$8/12)/(1-((1+$C$8/12)^-$C$7))&gt;B32,B32+D32+E32,(($C$4-SUM($G$15:G31))*$C$8/12)/(1-((1+$C$8/12)^-$C$7))+E32+G32)),IF(($C$4*$C$8/12)/(1-((1+$C$8/12)^-$C$7))&gt;B32,B32+D32+E32,IF(AND($C$6&lt;&gt;0,A32&lt;=$C$6),D32+E32+G32,($C$4*$C$8/12)/(1-((1+$C$8/12)^-$C$7))+E32+G32))),IF(AND($C$6&lt;&gt;0,A32&lt;=$C$6),D32+E32+G32,IF(($C$4*$C$8/12)/(1-((1+$C$8/12)^-$C$7))&gt;B32,B32+D32+E32,($C$4*$C$8/12)/(1-((1+$C$8/12)^-$C$7))+E32+G32))))</f>
        <v>0</v>
      </c>
      <c r="G32" s="36"/>
      <c r="H32" s="26" t="str">
        <f t="shared" si="4"/>
        <v/>
      </c>
      <c r="J32" s="1">
        <f t="shared" si="5"/>
        <v>0</v>
      </c>
      <c r="L32" s="1">
        <f t="shared" si="6"/>
        <v>0</v>
      </c>
    </row>
    <row r="33" spans="1:12">
      <c r="A33" s="69">
        <f t="shared" si="3"/>
        <v>19</v>
      </c>
      <c r="B33" s="26">
        <f>IF(AND($C$6&lt;&gt;0,A33&lt;=$C$6+1),$C$4-SUM($G$15:G32),IF(B32-C32&lt;0,B32,B32-C32))</f>
        <v>0</v>
      </c>
      <c r="C33" s="26">
        <f t="shared" si="1"/>
        <v>0</v>
      </c>
      <c r="D33" s="26">
        <f t="shared" si="2"/>
        <v>0</v>
      </c>
      <c r="E33" s="28">
        <f>IF(OR(A33="",B33&lt;1),0,$F$8*($C$4-SUM($G$15:G33))/10000)</f>
        <v>0</v>
      </c>
      <c r="F33" s="28">
        <f>IF(OR(B33&lt;1,A33=""),0,IF(SUM($G$15:G32)&lt;&gt;"",IF($G$10="mensualité",IF(AND($C$6&lt;&gt;0,A33&lt;=$C$6),D33+E33+G33,IF((($C$4-SUM($G$15:G32))*$C$8/12)/(1-((1+$C$8/12)^-$C$7))&gt;B33,B33+D33+E33,(($C$4-SUM($G$15:G32))*$C$8/12)/(1-((1+$C$8/12)^-$C$7))+E33+G33)),IF(($C$4*$C$8/12)/(1-((1+$C$8/12)^-$C$7))&gt;B33,B33+D33+E33,IF(AND($C$6&lt;&gt;0,A33&lt;=$C$6),D33+E33+G33,($C$4*$C$8/12)/(1-((1+$C$8/12)^-$C$7))+E33+G33))),IF(AND($C$6&lt;&gt;0,A33&lt;=$C$6),D33+E33+G33,IF(($C$4*$C$8/12)/(1-((1+$C$8/12)^-$C$7))&gt;B33,B33+D33+E33,($C$4*$C$8/12)/(1-((1+$C$8/12)^-$C$7))+E33+G33))))</f>
        <v>0</v>
      </c>
      <c r="G33" s="36"/>
      <c r="H33" s="26" t="str">
        <f t="shared" si="4"/>
        <v/>
      </c>
      <c r="J33" s="1">
        <f t="shared" si="5"/>
        <v>0</v>
      </c>
      <c r="L33" s="1">
        <f t="shared" si="6"/>
        <v>0</v>
      </c>
    </row>
    <row r="34" spans="1:12">
      <c r="A34" s="69">
        <f t="shared" si="3"/>
        <v>20</v>
      </c>
      <c r="B34" s="26">
        <f>IF(AND($C$6&lt;&gt;0,A34&lt;=$C$6+1),$C$4-SUM($G$15:G33),IF(B33-C33&lt;0,B33,B33-C33))</f>
        <v>0</v>
      </c>
      <c r="C34" s="26">
        <f t="shared" si="1"/>
        <v>0</v>
      </c>
      <c r="D34" s="26">
        <f t="shared" si="2"/>
        <v>0</v>
      </c>
      <c r="E34" s="28">
        <f>IF(OR(A34="",B34&lt;1),0,$F$8*($C$4-SUM($G$15:G34))/10000)</f>
        <v>0</v>
      </c>
      <c r="F34" s="28">
        <f>IF(OR(B34&lt;1,A34=""),0,IF(SUM($G$15:G33)&lt;&gt;"",IF($G$10="mensualité",IF(AND($C$6&lt;&gt;0,A34&lt;=$C$6),D34+E34+G34,IF((($C$4-SUM($G$15:G33))*$C$8/12)/(1-((1+$C$8/12)^-$C$7))&gt;B34,B34+D34+E34,(($C$4-SUM($G$15:G33))*$C$8/12)/(1-((1+$C$8/12)^-$C$7))+E34+G34)),IF(($C$4*$C$8/12)/(1-((1+$C$8/12)^-$C$7))&gt;B34,B34+D34+E34,IF(AND($C$6&lt;&gt;0,A34&lt;=$C$6),D34+E34+G34,($C$4*$C$8/12)/(1-((1+$C$8/12)^-$C$7))+E34+G34))),IF(AND($C$6&lt;&gt;0,A34&lt;=$C$6),D34+E34+G34,IF(($C$4*$C$8/12)/(1-((1+$C$8/12)^-$C$7))&gt;B34,B34+D34+E34,($C$4*$C$8/12)/(1-((1+$C$8/12)^-$C$7))+E34+G34))))</f>
        <v>0</v>
      </c>
      <c r="G34" s="36"/>
      <c r="H34" s="26" t="str">
        <f t="shared" si="4"/>
        <v/>
      </c>
      <c r="J34" s="1">
        <f t="shared" si="5"/>
        <v>0</v>
      </c>
      <c r="L34" s="1">
        <f t="shared" si="6"/>
        <v>0</v>
      </c>
    </row>
    <row r="35" spans="1:12">
      <c r="A35" s="69">
        <f t="shared" si="3"/>
        <v>21</v>
      </c>
      <c r="B35" s="26">
        <f>IF(AND($C$6&lt;&gt;0,A35&lt;=$C$6+1),$C$4-SUM($G$15:G34),IF(B34-C34&lt;0,B34,B34-C34))</f>
        <v>0</v>
      </c>
      <c r="C35" s="26">
        <f t="shared" si="1"/>
        <v>0</v>
      </c>
      <c r="D35" s="26">
        <f t="shared" si="2"/>
        <v>0</v>
      </c>
      <c r="E35" s="28">
        <f>IF(OR(A35="",B35&lt;1),0,$F$8*($C$4-SUM($G$15:G35))/10000)</f>
        <v>0</v>
      </c>
      <c r="F35" s="28">
        <f>IF(OR(B35&lt;1,A35=""),0,IF(SUM($G$15:G34)&lt;&gt;"",IF($G$10="mensualité",IF(AND($C$6&lt;&gt;0,A35&lt;=$C$6),D35+E35+G35,IF((($C$4-SUM($G$15:G34))*$C$8/12)/(1-((1+$C$8/12)^-$C$7))&gt;B35,B35+D35+E35,(($C$4-SUM($G$15:G34))*$C$8/12)/(1-((1+$C$8/12)^-$C$7))+E35+G35)),IF(($C$4*$C$8/12)/(1-((1+$C$8/12)^-$C$7))&gt;B35,B35+D35+E35,IF(AND($C$6&lt;&gt;0,A35&lt;=$C$6),D35+E35+G35,($C$4*$C$8/12)/(1-((1+$C$8/12)^-$C$7))+E35+G35))),IF(AND($C$6&lt;&gt;0,A35&lt;=$C$6),D35+E35+G35,IF(($C$4*$C$8/12)/(1-((1+$C$8/12)^-$C$7))&gt;B35,B35+D35+E35,($C$4*$C$8/12)/(1-((1+$C$8/12)^-$C$7))+E35+G35))))</f>
        <v>0</v>
      </c>
      <c r="G35" s="36"/>
      <c r="H35" s="26" t="str">
        <f t="shared" si="4"/>
        <v/>
      </c>
      <c r="J35" s="1">
        <f t="shared" si="5"/>
        <v>0</v>
      </c>
      <c r="L35" s="1">
        <f t="shared" si="6"/>
        <v>0</v>
      </c>
    </row>
    <row r="36" spans="1:12">
      <c r="A36" s="69">
        <f t="shared" si="3"/>
        <v>22</v>
      </c>
      <c r="B36" s="26">
        <f>IF(AND($C$6&lt;&gt;0,A36&lt;=$C$6+1),$C$4-SUM($G$15:G35),IF(B35-C35&lt;0,B35,B35-C35))</f>
        <v>0</v>
      </c>
      <c r="C36" s="26">
        <f t="shared" si="1"/>
        <v>0</v>
      </c>
      <c r="D36" s="26">
        <f t="shared" si="2"/>
        <v>0</v>
      </c>
      <c r="E36" s="28">
        <f>IF(OR(A36="",B36&lt;1),0,$F$8*($C$4-SUM($G$15:G36))/10000)</f>
        <v>0</v>
      </c>
      <c r="F36" s="28">
        <f>IF(OR(B36&lt;1,A36=""),0,IF(SUM($G$15:G35)&lt;&gt;"",IF($G$10="mensualité",IF(AND($C$6&lt;&gt;0,A36&lt;=$C$6),D36+E36+G36,IF((($C$4-SUM($G$15:G35))*$C$8/12)/(1-((1+$C$8/12)^-$C$7))&gt;B36,B36+D36+E36,(($C$4-SUM($G$15:G35))*$C$8/12)/(1-((1+$C$8/12)^-$C$7))+E36+G36)),IF(($C$4*$C$8/12)/(1-((1+$C$8/12)^-$C$7))&gt;B36,B36+D36+E36,IF(AND($C$6&lt;&gt;0,A36&lt;=$C$6),D36+E36+G36,($C$4*$C$8/12)/(1-((1+$C$8/12)^-$C$7))+E36+G36))),IF(AND($C$6&lt;&gt;0,A36&lt;=$C$6),D36+E36+G36,IF(($C$4*$C$8/12)/(1-((1+$C$8/12)^-$C$7))&gt;B36,B36+D36+E36,($C$4*$C$8/12)/(1-((1+$C$8/12)^-$C$7))+E36+G36))))</f>
        <v>0</v>
      </c>
      <c r="G36" s="36"/>
      <c r="H36" s="26" t="str">
        <f t="shared" si="4"/>
        <v/>
      </c>
      <c r="J36" s="1">
        <f t="shared" si="5"/>
        <v>0</v>
      </c>
      <c r="L36" s="1">
        <f t="shared" si="6"/>
        <v>0</v>
      </c>
    </row>
    <row r="37" spans="1:12">
      <c r="A37" s="69">
        <f t="shared" si="3"/>
        <v>23</v>
      </c>
      <c r="B37" s="26">
        <f>IF(AND($C$6&lt;&gt;0,A37&lt;=$C$6+1),$C$4-SUM($G$15:G36),IF(B36-C36&lt;0,B36,B36-C36))</f>
        <v>0</v>
      </c>
      <c r="C37" s="26">
        <f t="shared" si="1"/>
        <v>0</v>
      </c>
      <c r="D37" s="26">
        <f t="shared" si="2"/>
        <v>0</v>
      </c>
      <c r="E37" s="28">
        <f>IF(OR(A37="",B37&lt;1),0,$F$8*($C$4-SUM($G$15:G37))/10000)</f>
        <v>0</v>
      </c>
      <c r="F37" s="28">
        <f>IF(OR(B37&lt;1,A37=""),0,IF(SUM($G$15:G36)&lt;&gt;"",IF($G$10="mensualité",IF(AND($C$6&lt;&gt;0,A37&lt;=$C$6),D37+E37+G37,IF((($C$4-SUM($G$15:G36))*$C$8/12)/(1-((1+$C$8/12)^-$C$7))&gt;B37,B37+D37+E37,(($C$4-SUM($G$15:G36))*$C$8/12)/(1-((1+$C$8/12)^-$C$7))+E37+G37)),IF(($C$4*$C$8/12)/(1-((1+$C$8/12)^-$C$7))&gt;B37,B37+D37+E37,IF(AND($C$6&lt;&gt;0,A37&lt;=$C$6),D37+E37+G37,($C$4*$C$8/12)/(1-((1+$C$8/12)^-$C$7))+E37+G37))),IF(AND($C$6&lt;&gt;0,A37&lt;=$C$6),D37+E37+G37,IF(($C$4*$C$8/12)/(1-((1+$C$8/12)^-$C$7))&gt;B37,B37+D37+E37,($C$4*$C$8/12)/(1-((1+$C$8/12)^-$C$7))+E37+G37))))</f>
        <v>0</v>
      </c>
      <c r="G37" s="36"/>
      <c r="H37" s="26" t="str">
        <f t="shared" si="4"/>
        <v/>
      </c>
      <c r="J37" s="1">
        <f t="shared" si="5"/>
        <v>0</v>
      </c>
      <c r="L37" s="1">
        <f t="shared" si="6"/>
        <v>0</v>
      </c>
    </row>
    <row r="38" spans="1:12">
      <c r="A38" s="69">
        <f t="shared" si="3"/>
        <v>24</v>
      </c>
      <c r="B38" s="26">
        <f>IF(AND($C$6&lt;&gt;0,A38&lt;=$C$6+1),$C$4-SUM($G$15:G37),IF(B37-C37&lt;0,B37,B37-C37))</f>
        <v>0</v>
      </c>
      <c r="C38" s="26">
        <f t="shared" si="1"/>
        <v>0</v>
      </c>
      <c r="D38" s="26">
        <f t="shared" si="2"/>
        <v>0</v>
      </c>
      <c r="E38" s="28">
        <f>IF(OR(A38="",B38&lt;1),0,$F$8*($C$4-SUM($G$15:G38))/10000)</f>
        <v>0</v>
      </c>
      <c r="F38" s="28">
        <f>IF(OR(B38&lt;1,A38=""),0,IF(SUM($G$15:G37)&lt;&gt;"",IF($G$10="mensualité",IF(AND($C$6&lt;&gt;0,A38&lt;=$C$6),D38+E38+G38,IF((($C$4-SUM($G$15:G37))*$C$8/12)/(1-((1+$C$8/12)^-$C$7))&gt;B38,B38+D38+E38,(($C$4-SUM($G$15:G37))*$C$8/12)/(1-((1+$C$8/12)^-$C$7))+E38+G38)),IF(($C$4*$C$8/12)/(1-((1+$C$8/12)^-$C$7))&gt;B38,B38+D38+E38,IF(AND($C$6&lt;&gt;0,A38&lt;=$C$6),D38+E38+G38,($C$4*$C$8/12)/(1-((1+$C$8/12)^-$C$7))+E38+G38))),IF(AND($C$6&lt;&gt;0,A38&lt;=$C$6),D38+E38+G38,IF(($C$4*$C$8/12)/(1-((1+$C$8/12)^-$C$7))&gt;B38,B38+D38+E38,($C$4*$C$8/12)/(1-((1+$C$8/12)^-$C$7))+E38+G38))))</f>
        <v>0</v>
      </c>
      <c r="G38" s="36"/>
      <c r="H38" s="26" t="str">
        <f t="shared" si="4"/>
        <v/>
      </c>
      <c r="J38" s="1">
        <f t="shared" si="5"/>
        <v>0</v>
      </c>
      <c r="L38" s="1">
        <f t="shared" si="6"/>
        <v>0</v>
      </c>
    </row>
    <row r="39" spans="1:12">
      <c r="A39" s="69">
        <f t="shared" si="3"/>
        <v>25</v>
      </c>
      <c r="B39" s="26">
        <f>IF(AND($C$6&lt;&gt;0,A39&lt;=$C$6+1),$C$4-SUM($G$15:G38),IF(B38-C38&lt;0,B38,B38-C38))</f>
        <v>0</v>
      </c>
      <c r="C39" s="26">
        <f t="shared" si="1"/>
        <v>0</v>
      </c>
      <c r="D39" s="26">
        <f t="shared" si="2"/>
        <v>0</v>
      </c>
      <c r="E39" s="28">
        <f>IF(OR(A39="",B39&lt;1),0,$F$8*($C$4-SUM($G$15:G39))/10000)</f>
        <v>0</v>
      </c>
      <c r="F39" s="28">
        <f>IF(OR(B39&lt;1,A39=""),0,IF(SUM($G$15:G38)&lt;&gt;"",IF($G$10="mensualité",IF(AND($C$6&lt;&gt;0,A39&lt;=$C$6),D39+E39+G39,IF((($C$4-SUM($G$15:G38))*$C$8/12)/(1-((1+$C$8/12)^-$C$7))&gt;B39,B39+D39+E39,(($C$4-SUM($G$15:G38))*$C$8/12)/(1-((1+$C$8/12)^-$C$7))+E39+G39)),IF(($C$4*$C$8/12)/(1-((1+$C$8/12)^-$C$7))&gt;B39,B39+D39+E39,IF(AND($C$6&lt;&gt;0,A39&lt;=$C$6),D39+E39+G39,($C$4*$C$8/12)/(1-((1+$C$8/12)^-$C$7))+E39+G39))),IF(AND($C$6&lt;&gt;0,A39&lt;=$C$6),D39+E39+G39,IF(($C$4*$C$8/12)/(1-((1+$C$8/12)^-$C$7))&gt;B39,B39+D39+E39,($C$4*$C$8/12)/(1-((1+$C$8/12)^-$C$7))+E39+G39))))</f>
        <v>0</v>
      </c>
      <c r="G39" s="36"/>
      <c r="H39" s="26" t="str">
        <f t="shared" si="4"/>
        <v/>
      </c>
      <c r="J39" s="1">
        <f t="shared" si="5"/>
        <v>0</v>
      </c>
      <c r="L39" s="1">
        <f t="shared" si="6"/>
        <v>0</v>
      </c>
    </row>
    <row r="40" spans="1:12">
      <c r="A40" s="69">
        <f t="shared" si="3"/>
        <v>26</v>
      </c>
      <c r="B40" s="26">
        <f>IF(AND($C$6&lt;&gt;0,A40&lt;=$C$6+1),$C$4-SUM($G$15:G39),IF(B39-C39&lt;0,B39,B39-C39))</f>
        <v>0</v>
      </c>
      <c r="C40" s="26">
        <f t="shared" si="1"/>
        <v>0</v>
      </c>
      <c r="D40" s="26">
        <f t="shared" si="2"/>
        <v>0</v>
      </c>
      <c r="E40" s="28">
        <f>IF(OR(A40="",B40&lt;1),0,$F$8*($C$4-SUM($G$15:G40))/10000)</f>
        <v>0</v>
      </c>
      <c r="F40" s="28">
        <f>IF(OR(B40&lt;1,A40=""),0,IF(SUM($G$15:G39)&lt;&gt;"",IF($G$10="mensualité",IF(AND($C$6&lt;&gt;0,A40&lt;=$C$6),D40+E40+G40,IF((($C$4-SUM($G$15:G39))*$C$8/12)/(1-((1+$C$8/12)^-$C$7))&gt;B40,B40+D40+E40,(($C$4-SUM($G$15:G39))*$C$8/12)/(1-((1+$C$8/12)^-$C$7))+E40+G40)),IF(($C$4*$C$8/12)/(1-((1+$C$8/12)^-$C$7))&gt;B40,B40+D40+E40,IF(AND($C$6&lt;&gt;0,A40&lt;=$C$6),D40+E40+G40,($C$4*$C$8/12)/(1-((1+$C$8/12)^-$C$7))+E40+G40))),IF(AND($C$6&lt;&gt;0,A40&lt;=$C$6),D40+E40+G40,IF(($C$4*$C$8/12)/(1-((1+$C$8/12)^-$C$7))&gt;B40,B40+D40+E40,($C$4*$C$8/12)/(1-((1+$C$8/12)^-$C$7))+E40+G40))))</f>
        <v>0</v>
      </c>
      <c r="G40" s="36"/>
      <c r="H40" s="26" t="str">
        <f t="shared" si="4"/>
        <v/>
      </c>
      <c r="J40" s="1">
        <f t="shared" si="5"/>
        <v>0</v>
      </c>
      <c r="L40" s="1">
        <f t="shared" si="6"/>
        <v>0</v>
      </c>
    </row>
    <row r="41" spans="1:12">
      <c r="A41" s="69">
        <f t="shared" si="3"/>
        <v>27</v>
      </c>
      <c r="B41" s="26">
        <f>IF(AND($C$6&lt;&gt;0,A41&lt;=$C$6+1),$C$4-SUM($G$15:G40),IF(B40-C40&lt;0,B40,B40-C40))</f>
        <v>0</v>
      </c>
      <c r="C41" s="26">
        <f t="shared" si="1"/>
        <v>0</v>
      </c>
      <c r="D41" s="26">
        <f t="shared" si="2"/>
        <v>0</v>
      </c>
      <c r="E41" s="28">
        <f>IF(OR(A41="",B41&lt;1),0,$F$8*($C$4-SUM($G$15:G41))/10000)</f>
        <v>0</v>
      </c>
      <c r="F41" s="28">
        <f>IF(OR(B41&lt;1,A41=""),0,IF(SUM($G$15:G40)&lt;&gt;"",IF($G$10="mensualité",IF(AND($C$6&lt;&gt;0,A41&lt;=$C$6),D41+E41+G41,IF((($C$4-SUM($G$15:G40))*$C$8/12)/(1-((1+$C$8/12)^-$C$7))&gt;B41,B41+D41+E41,(($C$4-SUM($G$15:G40))*$C$8/12)/(1-((1+$C$8/12)^-$C$7))+E41+G41)),IF(($C$4*$C$8/12)/(1-((1+$C$8/12)^-$C$7))&gt;B41,B41+D41+E41,IF(AND($C$6&lt;&gt;0,A41&lt;=$C$6),D41+E41+G41,($C$4*$C$8/12)/(1-((1+$C$8/12)^-$C$7))+E41+G41))),IF(AND($C$6&lt;&gt;0,A41&lt;=$C$6),D41+E41+G41,IF(($C$4*$C$8/12)/(1-((1+$C$8/12)^-$C$7))&gt;B41,B41+D41+E41,($C$4*$C$8/12)/(1-((1+$C$8/12)^-$C$7))+E41+G41))))</f>
        <v>0</v>
      </c>
      <c r="G41" s="36"/>
      <c r="H41" s="26" t="str">
        <f t="shared" si="4"/>
        <v/>
      </c>
      <c r="J41" s="1">
        <f t="shared" si="5"/>
        <v>0</v>
      </c>
      <c r="L41" s="1">
        <f t="shared" si="6"/>
        <v>0</v>
      </c>
    </row>
    <row r="42" spans="1:12">
      <c r="A42" s="69">
        <f t="shared" si="3"/>
        <v>28</v>
      </c>
      <c r="B42" s="26">
        <f>IF(AND($C$6&lt;&gt;0,A42&lt;=$C$6+1),$C$4-SUM($G$15:G41),IF(B41-C41&lt;0,B41,B41-C41))</f>
        <v>0</v>
      </c>
      <c r="C42" s="26">
        <f t="shared" si="1"/>
        <v>0</v>
      </c>
      <c r="D42" s="26">
        <f t="shared" si="2"/>
        <v>0</v>
      </c>
      <c r="E42" s="28">
        <f>IF(OR(A42="",B42&lt;1),0,$F$8*($C$4-SUM($G$15:G42))/10000)</f>
        <v>0</v>
      </c>
      <c r="F42" s="28">
        <f>IF(OR(B42&lt;1,A42=""),0,IF(SUM($G$15:G41)&lt;&gt;"",IF($G$10="mensualité",IF(AND($C$6&lt;&gt;0,A42&lt;=$C$6),D42+E42+G42,IF((($C$4-SUM($G$15:G41))*$C$8/12)/(1-((1+$C$8/12)^-$C$7))&gt;B42,B42+D42+E42,(($C$4-SUM($G$15:G41))*$C$8/12)/(1-((1+$C$8/12)^-$C$7))+E42+G42)),IF(($C$4*$C$8/12)/(1-((1+$C$8/12)^-$C$7))&gt;B42,B42+D42+E42,IF(AND($C$6&lt;&gt;0,A42&lt;=$C$6),D42+E42+G42,($C$4*$C$8/12)/(1-((1+$C$8/12)^-$C$7))+E42+G42))),IF(AND($C$6&lt;&gt;0,A42&lt;=$C$6),D42+E42+G42,IF(($C$4*$C$8/12)/(1-((1+$C$8/12)^-$C$7))&gt;B42,B42+D42+E42,($C$4*$C$8/12)/(1-((1+$C$8/12)^-$C$7))+E42+G42))))</f>
        <v>0</v>
      </c>
      <c r="G42" s="36"/>
      <c r="H42" s="26" t="str">
        <f t="shared" si="4"/>
        <v/>
      </c>
      <c r="J42" s="1">
        <f t="shared" si="5"/>
        <v>0</v>
      </c>
      <c r="L42" s="1">
        <f t="shared" si="6"/>
        <v>0</v>
      </c>
    </row>
    <row r="43" spans="1:12">
      <c r="A43" s="69">
        <f t="shared" si="3"/>
        <v>29</v>
      </c>
      <c r="B43" s="26">
        <f>IF(AND($C$6&lt;&gt;0,A43&lt;=$C$6+1),$C$4-SUM($G$15:G42),IF(B42-C42&lt;0,B42,B42-C42))</f>
        <v>0</v>
      </c>
      <c r="C43" s="26">
        <f t="shared" si="1"/>
        <v>0</v>
      </c>
      <c r="D43" s="26">
        <f t="shared" si="2"/>
        <v>0</v>
      </c>
      <c r="E43" s="28">
        <f>IF(OR(A43="",B43&lt;1),0,$F$8*($C$4-SUM($G$15:G43))/10000)</f>
        <v>0</v>
      </c>
      <c r="F43" s="28">
        <f>IF(OR(B43&lt;1,A43=""),0,IF(SUM($G$15:G42)&lt;&gt;"",IF($G$10="mensualité",IF(AND($C$6&lt;&gt;0,A43&lt;=$C$6),D43+E43+G43,IF((($C$4-SUM($G$15:G42))*$C$8/12)/(1-((1+$C$8/12)^-$C$7))&gt;B43,B43+D43+E43,(($C$4-SUM($G$15:G42))*$C$8/12)/(1-((1+$C$8/12)^-$C$7))+E43+G43)),IF(($C$4*$C$8/12)/(1-((1+$C$8/12)^-$C$7))&gt;B43,B43+D43+E43,IF(AND($C$6&lt;&gt;0,A43&lt;=$C$6),D43+E43+G43,($C$4*$C$8/12)/(1-((1+$C$8/12)^-$C$7))+E43+G43))),IF(AND($C$6&lt;&gt;0,A43&lt;=$C$6),D43+E43+G43,IF(($C$4*$C$8/12)/(1-((1+$C$8/12)^-$C$7))&gt;B43,B43+D43+E43,($C$4*$C$8/12)/(1-((1+$C$8/12)^-$C$7))+E43+G43))))</f>
        <v>0</v>
      </c>
      <c r="G43" s="36"/>
      <c r="H43" s="26" t="str">
        <f t="shared" si="4"/>
        <v/>
      </c>
      <c r="J43" s="1">
        <f t="shared" si="5"/>
        <v>0</v>
      </c>
      <c r="L43" s="1">
        <f t="shared" si="6"/>
        <v>0</v>
      </c>
    </row>
    <row r="44" spans="1:12">
      <c r="A44" s="69">
        <f t="shared" si="3"/>
        <v>30</v>
      </c>
      <c r="B44" s="26">
        <f>IF(AND($C$6&lt;&gt;0,A44&lt;=$C$6+1),$C$4-SUM($G$15:G43),IF(B43-C43&lt;0,B43,B43-C43))</f>
        <v>0</v>
      </c>
      <c r="C44" s="26">
        <f t="shared" si="1"/>
        <v>0</v>
      </c>
      <c r="D44" s="26">
        <f t="shared" si="2"/>
        <v>0</v>
      </c>
      <c r="E44" s="28">
        <f>IF(OR(A44="",B44&lt;1),0,$F$8*($C$4-SUM($G$15:G44))/10000)</f>
        <v>0</v>
      </c>
      <c r="F44" s="28">
        <f>IF(OR(B44&lt;1,A44=""),0,IF(SUM($G$15:G43)&lt;&gt;"",IF($G$10="mensualité",IF(AND($C$6&lt;&gt;0,A44&lt;=$C$6),D44+E44+G44,IF((($C$4-SUM($G$15:G43))*$C$8/12)/(1-((1+$C$8/12)^-$C$7))&gt;B44,B44+D44+E44,(($C$4-SUM($G$15:G43))*$C$8/12)/(1-((1+$C$8/12)^-$C$7))+E44+G44)),IF(($C$4*$C$8/12)/(1-((1+$C$8/12)^-$C$7))&gt;B44,B44+D44+E44,IF(AND($C$6&lt;&gt;0,A44&lt;=$C$6),D44+E44+G44,($C$4*$C$8/12)/(1-((1+$C$8/12)^-$C$7))+E44+G44))),IF(AND($C$6&lt;&gt;0,A44&lt;=$C$6),D44+E44+G44,IF(($C$4*$C$8/12)/(1-((1+$C$8/12)^-$C$7))&gt;B44,B44+D44+E44,($C$4*$C$8/12)/(1-((1+$C$8/12)^-$C$7))+E44+G44))))</f>
        <v>0</v>
      </c>
      <c r="G44" s="36"/>
      <c r="H44" s="26" t="str">
        <f t="shared" si="4"/>
        <v/>
      </c>
      <c r="J44" s="1">
        <f t="shared" si="5"/>
        <v>0</v>
      </c>
      <c r="L44" s="1">
        <f t="shared" si="6"/>
        <v>0</v>
      </c>
    </row>
    <row r="45" spans="1:12">
      <c r="A45" s="69">
        <f t="shared" si="3"/>
        <v>31</v>
      </c>
      <c r="B45" s="26">
        <f>IF(AND($C$6&lt;&gt;0,A45&lt;=$C$6+1),$C$4-SUM($G$15:G44),IF(B44-C44&lt;0,B44,B44-C44))</f>
        <v>0</v>
      </c>
      <c r="C45" s="26">
        <f t="shared" si="1"/>
        <v>0</v>
      </c>
      <c r="D45" s="26">
        <f t="shared" si="2"/>
        <v>0</v>
      </c>
      <c r="E45" s="28">
        <f>IF(OR(A45="",B45&lt;1),0,$F$8*($C$4-SUM($G$15:G45))/10000)</f>
        <v>0</v>
      </c>
      <c r="F45" s="28">
        <f>IF(OR(B45&lt;1,A45=""),0,IF(SUM($G$15:G44)&lt;&gt;"",IF($G$10="mensualité",IF(AND($C$6&lt;&gt;0,A45&lt;=$C$6),D45+E45+G45,IF((($C$4-SUM($G$15:G44))*$C$8/12)/(1-((1+$C$8/12)^-$C$7))&gt;B45,B45+D45+E45,(($C$4-SUM($G$15:G44))*$C$8/12)/(1-((1+$C$8/12)^-$C$7))+E45+G45)),IF(($C$4*$C$8/12)/(1-((1+$C$8/12)^-$C$7))&gt;B45,B45+D45+E45,IF(AND($C$6&lt;&gt;0,A45&lt;=$C$6),D45+E45+G45,($C$4*$C$8/12)/(1-((1+$C$8/12)^-$C$7))+E45+G45))),IF(AND($C$6&lt;&gt;0,A45&lt;=$C$6),D45+E45+G45,IF(($C$4*$C$8/12)/(1-((1+$C$8/12)^-$C$7))&gt;B45,B45+D45+E45,($C$4*$C$8/12)/(1-((1+$C$8/12)^-$C$7))+E45+G45))))</f>
        <v>0</v>
      </c>
      <c r="G45" s="36"/>
      <c r="H45" s="26" t="str">
        <f t="shared" si="4"/>
        <v/>
      </c>
      <c r="J45" s="1">
        <f t="shared" si="5"/>
        <v>0</v>
      </c>
      <c r="L45" s="1">
        <f t="shared" si="6"/>
        <v>0</v>
      </c>
    </row>
    <row r="46" spans="1:12">
      <c r="A46" s="69">
        <f t="shared" si="3"/>
        <v>32</v>
      </c>
      <c r="B46" s="26">
        <f>IF(AND($C$6&lt;&gt;0,A46&lt;=$C$6+1),$C$4-SUM($G$15:G45),IF(B45-C45&lt;0,B45,B45-C45))</f>
        <v>0</v>
      </c>
      <c r="C46" s="26">
        <f t="shared" si="1"/>
        <v>0</v>
      </c>
      <c r="D46" s="26">
        <f t="shared" si="2"/>
        <v>0</v>
      </c>
      <c r="E46" s="28">
        <f>IF(OR(A46="",B46&lt;1),0,$F$8*($C$4-SUM($G$15:G46))/10000)</f>
        <v>0</v>
      </c>
      <c r="F46" s="28">
        <f>IF(OR(B46&lt;1,A46=""),0,IF(SUM($G$15:G45)&lt;&gt;"",IF($G$10="mensualité",IF(AND($C$6&lt;&gt;0,A46&lt;=$C$6),D46+E46+G46,IF((($C$4-SUM($G$15:G45))*$C$8/12)/(1-((1+$C$8/12)^-$C$7))&gt;B46,B46+D46+E46,(($C$4-SUM($G$15:G45))*$C$8/12)/(1-((1+$C$8/12)^-$C$7))+E46+G46)),IF(($C$4*$C$8/12)/(1-((1+$C$8/12)^-$C$7))&gt;B46,B46+D46+E46,IF(AND($C$6&lt;&gt;0,A46&lt;=$C$6),D46+E46+G46,($C$4*$C$8/12)/(1-((1+$C$8/12)^-$C$7))+E46+G46))),IF(AND($C$6&lt;&gt;0,A46&lt;=$C$6),D46+E46+G46,IF(($C$4*$C$8/12)/(1-((1+$C$8/12)^-$C$7))&gt;B46,B46+D46+E46,($C$4*$C$8/12)/(1-((1+$C$8/12)^-$C$7))+E46+G46))))</f>
        <v>0</v>
      </c>
      <c r="G46" s="36"/>
      <c r="H46" s="26" t="str">
        <f t="shared" si="4"/>
        <v/>
      </c>
      <c r="J46" s="1">
        <f t="shared" si="5"/>
        <v>0</v>
      </c>
      <c r="L46" s="1">
        <f t="shared" si="6"/>
        <v>0</v>
      </c>
    </row>
    <row r="47" spans="1:12">
      <c r="A47" s="69">
        <f t="shared" si="3"/>
        <v>33</v>
      </c>
      <c r="B47" s="26">
        <f>IF(AND($C$6&lt;&gt;0,A47&lt;=$C$6+1),$C$4-SUM($G$15:G46),IF(B46-C46&lt;0,B46,B46-C46))</f>
        <v>0</v>
      </c>
      <c r="C47" s="26">
        <f t="shared" si="1"/>
        <v>0</v>
      </c>
      <c r="D47" s="26">
        <f t="shared" si="2"/>
        <v>0</v>
      </c>
      <c r="E47" s="28">
        <f>IF(OR(A47="",B47&lt;1),0,$F$8*($C$4-SUM($G$15:G47))/10000)</f>
        <v>0</v>
      </c>
      <c r="F47" s="28">
        <f>IF(OR(B47&lt;1,A47=""),0,IF(SUM($G$15:G46)&lt;&gt;"",IF($G$10="mensualité",IF(AND($C$6&lt;&gt;0,A47&lt;=$C$6),D47+E47+G47,IF((($C$4-SUM($G$15:G46))*$C$8/12)/(1-((1+$C$8/12)^-$C$7))&gt;B47,B47+D47+E47,(($C$4-SUM($G$15:G46))*$C$8/12)/(1-((1+$C$8/12)^-$C$7))+E47+G47)),IF(($C$4*$C$8/12)/(1-((1+$C$8/12)^-$C$7))&gt;B47,B47+D47+E47,IF(AND($C$6&lt;&gt;0,A47&lt;=$C$6),D47+E47+G47,($C$4*$C$8/12)/(1-((1+$C$8/12)^-$C$7))+E47+G47))),IF(AND($C$6&lt;&gt;0,A47&lt;=$C$6),D47+E47+G47,IF(($C$4*$C$8/12)/(1-((1+$C$8/12)^-$C$7))&gt;B47,B47+D47+E47,($C$4*$C$8/12)/(1-((1+$C$8/12)^-$C$7))+E47+G47))))</f>
        <v>0</v>
      </c>
      <c r="G47" s="36"/>
      <c r="H47" s="26" t="str">
        <f t="shared" si="4"/>
        <v/>
      </c>
      <c r="J47" s="1">
        <f t="shared" si="5"/>
        <v>0</v>
      </c>
      <c r="L47" s="1">
        <f t="shared" si="6"/>
        <v>0</v>
      </c>
    </row>
    <row r="48" spans="1:12">
      <c r="A48" s="69">
        <f t="shared" si="3"/>
        <v>34</v>
      </c>
      <c r="B48" s="26">
        <f>IF(AND($C$6&lt;&gt;0,A48&lt;=$C$6+1),$C$4-SUM($G$15:G47),IF(B47-C47&lt;0,B47,B47-C47))</f>
        <v>0</v>
      </c>
      <c r="C48" s="26">
        <f t="shared" si="1"/>
        <v>0</v>
      </c>
      <c r="D48" s="26">
        <f t="shared" si="2"/>
        <v>0</v>
      </c>
      <c r="E48" s="28">
        <f>IF(OR(A48="",B48&lt;1),0,$F$8*($C$4-SUM($G$15:G48))/10000)</f>
        <v>0</v>
      </c>
      <c r="F48" s="28">
        <f>IF(OR(B48&lt;1,A48=""),0,IF(SUM($G$15:G47)&lt;&gt;"",IF($G$10="mensualité",IF(AND($C$6&lt;&gt;0,A48&lt;=$C$6),D48+E48+G48,IF((($C$4-SUM($G$15:G47))*$C$8/12)/(1-((1+$C$8/12)^-$C$7))&gt;B48,B48+D48+E48,(($C$4-SUM($G$15:G47))*$C$8/12)/(1-((1+$C$8/12)^-$C$7))+E48+G48)),IF(($C$4*$C$8/12)/(1-((1+$C$8/12)^-$C$7))&gt;B48,B48+D48+E48,IF(AND($C$6&lt;&gt;0,A48&lt;=$C$6),D48+E48+G48,($C$4*$C$8/12)/(1-((1+$C$8/12)^-$C$7))+E48+G48))),IF(AND($C$6&lt;&gt;0,A48&lt;=$C$6),D48+E48+G48,IF(($C$4*$C$8/12)/(1-((1+$C$8/12)^-$C$7))&gt;B48,B48+D48+E48,($C$4*$C$8/12)/(1-((1+$C$8/12)^-$C$7))+E48+G48))))</f>
        <v>0</v>
      </c>
      <c r="G48" s="36"/>
      <c r="H48" s="26" t="str">
        <f t="shared" si="4"/>
        <v/>
      </c>
      <c r="J48" s="1">
        <f t="shared" si="5"/>
        <v>0</v>
      </c>
      <c r="L48" s="1">
        <f t="shared" si="6"/>
        <v>0</v>
      </c>
    </row>
    <row r="49" spans="1:12">
      <c r="A49" s="69">
        <f t="shared" si="3"/>
        <v>35</v>
      </c>
      <c r="B49" s="26">
        <f>IF(AND($C$6&lt;&gt;0,A49&lt;=$C$6+1),$C$4-SUM($G$15:G48),IF(B48-C48&lt;0,B48,B48-C48))</f>
        <v>0</v>
      </c>
      <c r="C49" s="26">
        <f t="shared" si="1"/>
        <v>0</v>
      </c>
      <c r="D49" s="26">
        <f t="shared" si="2"/>
        <v>0</v>
      </c>
      <c r="E49" s="28">
        <f>IF(OR(A49="",B49&lt;1),0,$F$8*($C$4-SUM($G$15:G49))/10000)</f>
        <v>0</v>
      </c>
      <c r="F49" s="28">
        <f>IF(OR(B49&lt;1,A49=""),0,IF(SUM($G$15:G48)&lt;&gt;"",IF($G$10="mensualité",IF(AND($C$6&lt;&gt;0,A49&lt;=$C$6),D49+E49+G49,IF((($C$4-SUM($G$15:G48))*$C$8/12)/(1-((1+$C$8/12)^-$C$7))&gt;B49,B49+D49+E49,(($C$4-SUM($G$15:G48))*$C$8/12)/(1-((1+$C$8/12)^-$C$7))+E49+G49)),IF(($C$4*$C$8/12)/(1-((1+$C$8/12)^-$C$7))&gt;B49,B49+D49+E49,IF(AND($C$6&lt;&gt;0,A49&lt;=$C$6),D49+E49+G49,($C$4*$C$8/12)/(1-((1+$C$8/12)^-$C$7))+E49+G49))),IF(AND($C$6&lt;&gt;0,A49&lt;=$C$6),D49+E49+G49,IF(($C$4*$C$8/12)/(1-((1+$C$8/12)^-$C$7))&gt;B49,B49+D49+E49,($C$4*$C$8/12)/(1-((1+$C$8/12)^-$C$7))+E49+G49))))</f>
        <v>0</v>
      </c>
      <c r="G49" s="36"/>
      <c r="H49" s="26" t="str">
        <f t="shared" si="4"/>
        <v/>
      </c>
      <c r="J49" s="1">
        <f t="shared" si="5"/>
        <v>0</v>
      </c>
      <c r="L49" s="1">
        <f t="shared" si="6"/>
        <v>0</v>
      </c>
    </row>
    <row r="50" spans="1:12">
      <c r="A50" s="69">
        <f t="shared" si="3"/>
        <v>36</v>
      </c>
      <c r="B50" s="26">
        <f>IF(AND($C$6&lt;&gt;0,A50&lt;=$C$6+1),$C$4-SUM($G$15:G49),IF(B49-C49&lt;0,B49,B49-C49))</f>
        <v>0</v>
      </c>
      <c r="C50" s="26">
        <f t="shared" si="1"/>
        <v>0</v>
      </c>
      <c r="D50" s="26">
        <f t="shared" si="2"/>
        <v>0</v>
      </c>
      <c r="E50" s="28">
        <f>IF(OR(A50="",B50&lt;1),0,$F$8*($C$4-SUM($G$15:G50))/10000)</f>
        <v>0</v>
      </c>
      <c r="F50" s="28">
        <f>IF(OR(B50&lt;1,A50=""),0,IF(SUM($G$15:G49)&lt;&gt;"",IF($G$10="mensualité",IF(AND($C$6&lt;&gt;0,A50&lt;=$C$6),D50+E50+G50,IF((($C$4-SUM($G$15:G49))*$C$8/12)/(1-((1+$C$8/12)^-$C$7))&gt;B50,B50+D50+E50,(($C$4-SUM($G$15:G49))*$C$8/12)/(1-((1+$C$8/12)^-$C$7))+E50+G50)),IF(($C$4*$C$8/12)/(1-((1+$C$8/12)^-$C$7))&gt;B50,B50+D50+E50,IF(AND($C$6&lt;&gt;0,A50&lt;=$C$6),D50+E50+G50,($C$4*$C$8/12)/(1-((1+$C$8/12)^-$C$7))+E50+G50))),IF(AND($C$6&lt;&gt;0,A50&lt;=$C$6),D50+E50+G50,IF(($C$4*$C$8/12)/(1-((1+$C$8/12)^-$C$7))&gt;B50,B50+D50+E50,($C$4*$C$8/12)/(1-((1+$C$8/12)^-$C$7))+E50+G50))))</f>
        <v>0</v>
      </c>
      <c r="G50" s="36"/>
      <c r="H50" s="26" t="str">
        <f t="shared" si="4"/>
        <v/>
      </c>
      <c r="J50" s="1">
        <f t="shared" si="5"/>
        <v>0</v>
      </c>
      <c r="L50" s="1">
        <f t="shared" si="6"/>
        <v>0</v>
      </c>
    </row>
    <row r="51" spans="1:12">
      <c r="A51" s="69">
        <f t="shared" si="3"/>
        <v>37</v>
      </c>
      <c r="B51" s="26">
        <f>IF(AND($C$6&lt;&gt;0,A51&lt;=$C$6+1),$C$4-SUM($G$15:G50),IF(B50-C50&lt;0,B50,B50-C50))</f>
        <v>0</v>
      </c>
      <c r="C51" s="26">
        <f t="shared" si="1"/>
        <v>0</v>
      </c>
      <c r="D51" s="26">
        <f t="shared" si="2"/>
        <v>0</v>
      </c>
      <c r="E51" s="28">
        <f>IF(OR(A51="",B51&lt;1),0,$F$8*($C$4-SUM($G$15:G51))/10000)</f>
        <v>0</v>
      </c>
      <c r="F51" s="28">
        <f>IF(OR(B51&lt;1,A51=""),0,IF(SUM($G$15:G50)&lt;&gt;"",IF($G$10="mensualité",IF(AND($C$6&lt;&gt;0,A51&lt;=$C$6),D51+E51+G51,IF((($C$4-SUM($G$15:G50))*$C$8/12)/(1-((1+$C$8/12)^-$C$7))&gt;B51,B51+D51+E51,(($C$4-SUM($G$15:G50))*$C$8/12)/(1-((1+$C$8/12)^-$C$7))+E51+G51)),IF(($C$4*$C$8/12)/(1-((1+$C$8/12)^-$C$7))&gt;B51,B51+D51+E51,IF(AND($C$6&lt;&gt;0,A51&lt;=$C$6),D51+E51+G51,($C$4*$C$8/12)/(1-((1+$C$8/12)^-$C$7))+E51+G51))),IF(AND($C$6&lt;&gt;0,A51&lt;=$C$6),D51+E51+G51,IF(($C$4*$C$8/12)/(1-((1+$C$8/12)^-$C$7))&gt;B51,B51+D51+E51,($C$4*$C$8/12)/(1-((1+$C$8/12)^-$C$7))+E51+G51))))</f>
        <v>0</v>
      </c>
      <c r="G51" s="36"/>
      <c r="H51" s="26" t="str">
        <f t="shared" si="4"/>
        <v/>
      </c>
      <c r="J51" s="1">
        <f t="shared" si="5"/>
        <v>0</v>
      </c>
      <c r="L51" s="1">
        <f t="shared" si="6"/>
        <v>0</v>
      </c>
    </row>
    <row r="52" spans="1:12">
      <c r="A52" s="69">
        <f t="shared" si="3"/>
        <v>38</v>
      </c>
      <c r="B52" s="26">
        <f>IF(AND($C$6&lt;&gt;0,A52&lt;=$C$6+1),$C$4-SUM($G$15:G51),IF(B51-C51&lt;0,B51,B51-C51))</f>
        <v>0</v>
      </c>
      <c r="C52" s="26">
        <f t="shared" si="1"/>
        <v>0</v>
      </c>
      <c r="D52" s="26">
        <f t="shared" si="2"/>
        <v>0</v>
      </c>
      <c r="E52" s="28">
        <f>IF(OR(A52="",B52&lt;1),0,$F$8*($C$4-SUM($G$15:G52))/10000)</f>
        <v>0</v>
      </c>
      <c r="F52" s="28">
        <f>IF(OR(B52&lt;1,A52=""),0,IF(SUM($G$15:G51)&lt;&gt;"",IF($G$10="mensualité",IF(AND($C$6&lt;&gt;0,A52&lt;=$C$6),D52+E52+G52,IF((($C$4-SUM($G$15:G51))*$C$8/12)/(1-((1+$C$8/12)^-$C$7))&gt;B52,B52+D52+E52,(($C$4-SUM($G$15:G51))*$C$8/12)/(1-((1+$C$8/12)^-$C$7))+E52+G52)),IF(($C$4*$C$8/12)/(1-((1+$C$8/12)^-$C$7))&gt;B52,B52+D52+E52,IF(AND($C$6&lt;&gt;0,A52&lt;=$C$6),D52+E52+G52,($C$4*$C$8/12)/(1-((1+$C$8/12)^-$C$7))+E52+G52))),IF(AND($C$6&lt;&gt;0,A52&lt;=$C$6),D52+E52+G52,IF(($C$4*$C$8/12)/(1-((1+$C$8/12)^-$C$7))&gt;B52,B52+D52+E52,($C$4*$C$8/12)/(1-((1+$C$8/12)^-$C$7))+E52+G52))))</f>
        <v>0</v>
      </c>
      <c r="G52" s="36"/>
      <c r="H52" s="26" t="str">
        <f t="shared" si="4"/>
        <v/>
      </c>
      <c r="J52" s="1">
        <f t="shared" si="5"/>
        <v>0</v>
      </c>
      <c r="L52" s="1">
        <f t="shared" si="6"/>
        <v>0</v>
      </c>
    </row>
    <row r="53" spans="1:12">
      <c r="A53" s="69">
        <f t="shared" si="3"/>
        <v>39</v>
      </c>
      <c r="B53" s="26">
        <f>IF(AND($C$6&lt;&gt;0,A53&lt;=$C$6+1),$C$4-SUM($G$15:G52),IF(B52-C52&lt;0,B52,B52-C52))</f>
        <v>0</v>
      </c>
      <c r="C53" s="26">
        <f t="shared" si="1"/>
        <v>0</v>
      </c>
      <c r="D53" s="26">
        <f t="shared" si="2"/>
        <v>0</v>
      </c>
      <c r="E53" s="28">
        <f>IF(OR(A53="",B53&lt;1),0,$F$8*($C$4-SUM($G$15:G53))/10000)</f>
        <v>0</v>
      </c>
      <c r="F53" s="28">
        <f>IF(OR(B53&lt;1,A53=""),0,IF(SUM($G$15:G52)&lt;&gt;"",IF($G$10="mensualité",IF(AND($C$6&lt;&gt;0,A53&lt;=$C$6),D53+E53+G53,IF((($C$4-SUM($G$15:G52))*$C$8/12)/(1-((1+$C$8/12)^-$C$7))&gt;B53,B53+D53+E53,(($C$4-SUM($G$15:G52))*$C$8/12)/(1-((1+$C$8/12)^-$C$7))+E53+G53)),IF(($C$4*$C$8/12)/(1-((1+$C$8/12)^-$C$7))&gt;B53,B53+D53+E53,IF(AND($C$6&lt;&gt;0,A53&lt;=$C$6),D53+E53+G53,($C$4*$C$8/12)/(1-((1+$C$8/12)^-$C$7))+E53+G53))),IF(AND($C$6&lt;&gt;0,A53&lt;=$C$6),D53+E53+G53,IF(($C$4*$C$8/12)/(1-((1+$C$8/12)^-$C$7))&gt;B53,B53+D53+E53,($C$4*$C$8/12)/(1-((1+$C$8/12)^-$C$7))+E53+G53))))</f>
        <v>0</v>
      </c>
      <c r="G53" s="36"/>
      <c r="H53" s="26" t="str">
        <f t="shared" si="4"/>
        <v/>
      </c>
      <c r="J53" s="1">
        <f t="shared" si="5"/>
        <v>0</v>
      </c>
      <c r="L53" s="1">
        <f t="shared" si="6"/>
        <v>0</v>
      </c>
    </row>
    <row r="54" spans="1:12">
      <c r="A54" s="69">
        <f t="shared" si="3"/>
        <v>40</v>
      </c>
      <c r="B54" s="26">
        <f>IF(AND($C$6&lt;&gt;0,A54&lt;=$C$6+1),$C$4-SUM($G$15:G53),IF(B53-C53&lt;0,B53,B53-C53))</f>
        <v>0</v>
      </c>
      <c r="C54" s="26">
        <f t="shared" si="1"/>
        <v>0</v>
      </c>
      <c r="D54" s="26">
        <f t="shared" si="2"/>
        <v>0</v>
      </c>
      <c r="E54" s="28">
        <f>IF(OR(A54="",B54&lt;1),0,$F$8*($C$4-SUM($G$15:G54))/10000)</f>
        <v>0</v>
      </c>
      <c r="F54" s="28">
        <f>IF(OR(B54&lt;1,A54=""),0,IF(SUM($G$15:G53)&lt;&gt;"",IF($G$10="mensualité",IF(AND($C$6&lt;&gt;0,A54&lt;=$C$6),D54+E54+G54,IF((($C$4-SUM($G$15:G53))*$C$8/12)/(1-((1+$C$8/12)^-$C$7))&gt;B54,B54+D54+E54,(($C$4-SUM($G$15:G53))*$C$8/12)/(1-((1+$C$8/12)^-$C$7))+E54+G54)),IF(($C$4*$C$8/12)/(1-((1+$C$8/12)^-$C$7))&gt;B54,B54+D54+E54,IF(AND($C$6&lt;&gt;0,A54&lt;=$C$6),D54+E54+G54,($C$4*$C$8/12)/(1-((1+$C$8/12)^-$C$7))+E54+G54))),IF(AND($C$6&lt;&gt;0,A54&lt;=$C$6),D54+E54+G54,IF(($C$4*$C$8/12)/(1-((1+$C$8/12)^-$C$7))&gt;B54,B54+D54+E54,($C$4*$C$8/12)/(1-((1+$C$8/12)^-$C$7))+E54+G54))))</f>
        <v>0</v>
      </c>
      <c r="G54" s="36"/>
      <c r="H54" s="26" t="str">
        <f t="shared" si="4"/>
        <v/>
      </c>
      <c r="J54" s="1">
        <f t="shared" si="5"/>
        <v>0</v>
      </c>
      <c r="L54" s="1">
        <f t="shared" si="6"/>
        <v>0</v>
      </c>
    </row>
    <row r="55" spans="1:12">
      <c r="A55" s="69">
        <f t="shared" si="3"/>
        <v>41</v>
      </c>
      <c r="B55" s="26">
        <f>IF(AND($C$6&lt;&gt;0,A55&lt;=$C$6+1),$C$4-SUM($G$15:G54),IF(B54-C54&lt;0,B54,B54-C54))</f>
        <v>0</v>
      </c>
      <c r="C55" s="26">
        <f t="shared" si="1"/>
        <v>0</v>
      </c>
      <c r="D55" s="26">
        <f t="shared" si="2"/>
        <v>0</v>
      </c>
      <c r="E55" s="28">
        <f>IF(OR(A55="",B55&lt;1),0,$F$8*($C$4-SUM($G$15:G55))/10000)</f>
        <v>0</v>
      </c>
      <c r="F55" s="28">
        <f>IF(OR(B55&lt;1,A55=""),0,IF(SUM($G$15:G54)&lt;&gt;"",IF($G$10="mensualité",IF(AND($C$6&lt;&gt;0,A55&lt;=$C$6),D55+E55+G55,IF((($C$4-SUM($G$15:G54))*$C$8/12)/(1-((1+$C$8/12)^-$C$7))&gt;B55,B55+D55+E55,(($C$4-SUM($G$15:G54))*$C$8/12)/(1-((1+$C$8/12)^-$C$7))+E55+G55)),IF(($C$4*$C$8/12)/(1-((1+$C$8/12)^-$C$7))&gt;B55,B55+D55+E55,IF(AND($C$6&lt;&gt;0,A55&lt;=$C$6),D55+E55+G55,($C$4*$C$8/12)/(1-((1+$C$8/12)^-$C$7))+E55+G55))),IF(AND($C$6&lt;&gt;0,A55&lt;=$C$6),D55+E55+G55,IF(($C$4*$C$8/12)/(1-((1+$C$8/12)^-$C$7))&gt;B55,B55+D55+E55,($C$4*$C$8/12)/(1-((1+$C$8/12)^-$C$7))+E55+G55))))</f>
        <v>0</v>
      </c>
      <c r="G55" s="36"/>
      <c r="H55" s="26" t="str">
        <f t="shared" si="4"/>
        <v/>
      </c>
      <c r="J55" s="1">
        <f t="shared" si="5"/>
        <v>0</v>
      </c>
      <c r="L55" s="1">
        <f t="shared" si="6"/>
        <v>0</v>
      </c>
    </row>
    <row r="56" spans="1:12">
      <c r="A56" s="69">
        <f t="shared" si="3"/>
        <v>42</v>
      </c>
      <c r="B56" s="26">
        <f>IF(AND($C$6&lt;&gt;0,A56&lt;=$C$6+1),$C$4-SUM($G$15:G55),IF(B55-C55&lt;0,B55,B55-C55))</f>
        <v>0</v>
      </c>
      <c r="C56" s="26">
        <f t="shared" si="1"/>
        <v>0</v>
      </c>
      <c r="D56" s="26">
        <f t="shared" si="2"/>
        <v>0</v>
      </c>
      <c r="E56" s="28">
        <f>IF(OR(A56="",B56&lt;1),0,$F$8*($C$4-SUM($G$15:G56))/10000)</f>
        <v>0</v>
      </c>
      <c r="F56" s="28">
        <f>IF(OR(B56&lt;1,A56=""),0,IF(SUM($G$15:G55)&lt;&gt;"",IF($G$10="mensualité",IF(AND($C$6&lt;&gt;0,A56&lt;=$C$6),D56+E56+G56,IF((($C$4-SUM($G$15:G55))*$C$8/12)/(1-((1+$C$8/12)^-$C$7))&gt;B56,B56+D56+E56,(($C$4-SUM($G$15:G55))*$C$8/12)/(1-((1+$C$8/12)^-$C$7))+E56+G56)),IF(($C$4*$C$8/12)/(1-((1+$C$8/12)^-$C$7))&gt;B56,B56+D56+E56,IF(AND($C$6&lt;&gt;0,A56&lt;=$C$6),D56+E56+G56,($C$4*$C$8/12)/(1-((1+$C$8/12)^-$C$7))+E56+G56))),IF(AND($C$6&lt;&gt;0,A56&lt;=$C$6),D56+E56+G56,IF(($C$4*$C$8/12)/(1-((1+$C$8/12)^-$C$7))&gt;B56,B56+D56+E56,($C$4*$C$8/12)/(1-((1+$C$8/12)^-$C$7))+E56+G56))))</f>
        <v>0</v>
      </c>
      <c r="G56" s="36"/>
      <c r="H56" s="26" t="str">
        <f t="shared" si="4"/>
        <v/>
      </c>
      <c r="J56" s="1">
        <f t="shared" si="5"/>
        <v>0</v>
      </c>
      <c r="L56" s="1">
        <f t="shared" si="6"/>
        <v>0</v>
      </c>
    </row>
    <row r="57" spans="1:12">
      <c r="A57" s="69">
        <f t="shared" si="3"/>
        <v>43</v>
      </c>
      <c r="B57" s="26">
        <f>IF(AND($C$6&lt;&gt;0,A57&lt;=$C$6+1),$C$4-SUM($G$15:G56),IF(B56-C56&lt;0,B56,B56-C56))</f>
        <v>0</v>
      </c>
      <c r="C57" s="26">
        <f t="shared" si="1"/>
        <v>0</v>
      </c>
      <c r="D57" s="26">
        <f t="shared" si="2"/>
        <v>0</v>
      </c>
      <c r="E57" s="28">
        <f>IF(OR(A57="",B57&lt;1),0,$F$8*($C$4-SUM($G$15:G57))/10000)</f>
        <v>0</v>
      </c>
      <c r="F57" s="28">
        <f>IF(OR(B57&lt;1,A57=""),0,IF(SUM($G$15:G56)&lt;&gt;"",IF($G$10="mensualité",IF(AND($C$6&lt;&gt;0,A57&lt;=$C$6),D57+E57+G57,IF((($C$4-SUM($G$15:G56))*$C$8/12)/(1-((1+$C$8/12)^-$C$7))&gt;B57,B57+D57+E57,(($C$4-SUM($G$15:G56))*$C$8/12)/(1-((1+$C$8/12)^-$C$7))+E57+G57)),IF(($C$4*$C$8/12)/(1-((1+$C$8/12)^-$C$7))&gt;B57,B57+D57+E57,IF(AND($C$6&lt;&gt;0,A57&lt;=$C$6),D57+E57+G57,($C$4*$C$8/12)/(1-((1+$C$8/12)^-$C$7))+E57+G57))),IF(AND($C$6&lt;&gt;0,A57&lt;=$C$6),D57+E57+G57,IF(($C$4*$C$8/12)/(1-((1+$C$8/12)^-$C$7))&gt;B57,B57+D57+E57,($C$4*$C$8/12)/(1-((1+$C$8/12)^-$C$7))+E57+G57))))</f>
        <v>0</v>
      </c>
      <c r="G57" s="36"/>
      <c r="H57" s="26" t="str">
        <f t="shared" si="4"/>
        <v/>
      </c>
      <c r="J57" s="1">
        <f t="shared" si="5"/>
        <v>0</v>
      </c>
      <c r="L57" s="1">
        <f t="shared" si="6"/>
        <v>0</v>
      </c>
    </row>
    <row r="58" spans="1:12">
      <c r="A58" s="69">
        <f t="shared" si="3"/>
        <v>44</v>
      </c>
      <c r="B58" s="26">
        <f>IF(AND($C$6&lt;&gt;0,A58&lt;=$C$6+1),$C$4-SUM($G$15:G57),IF(B57-C57&lt;0,B57,B57-C57))</f>
        <v>0</v>
      </c>
      <c r="C58" s="26">
        <f t="shared" si="1"/>
        <v>0</v>
      </c>
      <c r="D58" s="26">
        <f t="shared" si="2"/>
        <v>0</v>
      </c>
      <c r="E58" s="28">
        <f>IF(OR(A58="",B58&lt;1),0,$F$8*($C$4-SUM($G$15:G58))/10000)</f>
        <v>0</v>
      </c>
      <c r="F58" s="28">
        <f>IF(OR(B58&lt;1,A58=""),0,IF(SUM($G$15:G57)&lt;&gt;"",IF($G$10="mensualité",IF(AND($C$6&lt;&gt;0,A58&lt;=$C$6),D58+E58+G58,IF((($C$4-SUM($G$15:G57))*$C$8/12)/(1-((1+$C$8/12)^-$C$7))&gt;B58,B58+D58+E58,(($C$4-SUM($G$15:G57))*$C$8/12)/(1-((1+$C$8/12)^-$C$7))+E58+G58)),IF(($C$4*$C$8/12)/(1-((1+$C$8/12)^-$C$7))&gt;B58,B58+D58+E58,IF(AND($C$6&lt;&gt;0,A58&lt;=$C$6),D58+E58+G58,($C$4*$C$8/12)/(1-((1+$C$8/12)^-$C$7))+E58+G58))),IF(AND($C$6&lt;&gt;0,A58&lt;=$C$6),D58+E58+G58,IF(($C$4*$C$8/12)/(1-((1+$C$8/12)^-$C$7))&gt;B58,B58+D58+E58,($C$4*$C$8/12)/(1-((1+$C$8/12)^-$C$7))+E58+G58))))</f>
        <v>0</v>
      </c>
      <c r="G58" s="36"/>
      <c r="H58" s="26" t="str">
        <f t="shared" si="4"/>
        <v/>
      </c>
      <c r="J58" s="1">
        <f t="shared" si="5"/>
        <v>0</v>
      </c>
      <c r="L58" s="1">
        <f t="shared" si="6"/>
        <v>0</v>
      </c>
    </row>
    <row r="59" spans="1:12">
      <c r="A59" s="69">
        <f t="shared" si="3"/>
        <v>45</v>
      </c>
      <c r="B59" s="26">
        <f>IF(AND($C$6&lt;&gt;0,A59&lt;=$C$6+1),$C$4-SUM($G$15:G58),IF(B58-C58&lt;0,B58,B58-C58))</f>
        <v>0</v>
      </c>
      <c r="C59" s="26">
        <f t="shared" si="1"/>
        <v>0</v>
      </c>
      <c r="D59" s="26">
        <f t="shared" si="2"/>
        <v>0</v>
      </c>
      <c r="E59" s="28">
        <f>IF(OR(A59="",B59&lt;1),0,$F$8*($C$4-SUM($G$15:G59))/10000)</f>
        <v>0</v>
      </c>
      <c r="F59" s="28">
        <f>IF(OR(B59&lt;1,A59=""),0,IF(SUM($G$15:G58)&lt;&gt;"",IF($G$10="mensualité",IF(AND($C$6&lt;&gt;0,A59&lt;=$C$6),D59+E59+G59,IF((($C$4-SUM($G$15:G58))*$C$8/12)/(1-((1+$C$8/12)^-$C$7))&gt;B59,B59+D59+E59,(($C$4-SUM($G$15:G58))*$C$8/12)/(1-((1+$C$8/12)^-$C$7))+E59+G59)),IF(($C$4*$C$8/12)/(1-((1+$C$8/12)^-$C$7))&gt;B59,B59+D59+E59,IF(AND($C$6&lt;&gt;0,A59&lt;=$C$6),D59+E59+G59,($C$4*$C$8/12)/(1-((1+$C$8/12)^-$C$7))+E59+G59))),IF(AND($C$6&lt;&gt;0,A59&lt;=$C$6),D59+E59+G59,IF(($C$4*$C$8/12)/(1-((1+$C$8/12)^-$C$7))&gt;B59,B59+D59+E59,($C$4*$C$8/12)/(1-((1+$C$8/12)^-$C$7))+E59+G59))))</f>
        <v>0</v>
      </c>
      <c r="G59" s="36"/>
      <c r="H59" s="26" t="str">
        <f t="shared" si="4"/>
        <v/>
      </c>
      <c r="J59" s="1">
        <f t="shared" si="5"/>
        <v>0</v>
      </c>
      <c r="L59" s="1">
        <f t="shared" si="6"/>
        <v>0</v>
      </c>
    </row>
    <row r="60" spans="1:12">
      <c r="A60" s="69">
        <f t="shared" si="3"/>
        <v>46</v>
      </c>
      <c r="B60" s="26">
        <f>IF(AND($C$6&lt;&gt;0,A60&lt;=$C$6+1),$C$4-SUM($G$15:G59),IF(B59-C59&lt;0,B59,B59-C59))</f>
        <v>0</v>
      </c>
      <c r="C60" s="26">
        <f t="shared" si="1"/>
        <v>0</v>
      </c>
      <c r="D60" s="26">
        <f t="shared" si="2"/>
        <v>0</v>
      </c>
      <c r="E60" s="28">
        <f>IF(OR(A60="",B60&lt;1),0,$F$8*($C$4-SUM($G$15:G60))/10000)</f>
        <v>0</v>
      </c>
      <c r="F60" s="28">
        <f>IF(OR(B60&lt;1,A60=""),0,IF(SUM($G$15:G59)&lt;&gt;"",IF($G$10="mensualité",IF(AND($C$6&lt;&gt;0,A60&lt;=$C$6),D60+E60+G60,IF((($C$4-SUM($G$15:G59))*$C$8/12)/(1-((1+$C$8/12)^-$C$7))&gt;B60,B60+D60+E60,(($C$4-SUM($G$15:G59))*$C$8/12)/(1-((1+$C$8/12)^-$C$7))+E60+G60)),IF(($C$4*$C$8/12)/(1-((1+$C$8/12)^-$C$7))&gt;B60,B60+D60+E60,IF(AND($C$6&lt;&gt;0,A60&lt;=$C$6),D60+E60+G60,($C$4*$C$8/12)/(1-((1+$C$8/12)^-$C$7))+E60+G60))),IF(AND($C$6&lt;&gt;0,A60&lt;=$C$6),D60+E60+G60,IF(($C$4*$C$8/12)/(1-((1+$C$8/12)^-$C$7))&gt;B60,B60+D60+E60,($C$4*$C$8/12)/(1-((1+$C$8/12)^-$C$7))+E60+G60))))</f>
        <v>0</v>
      </c>
      <c r="G60" s="36"/>
      <c r="H60" s="26" t="str">
        <f t="shared" si="4"/>
        <v/>
      </c>
      <c r="J60" s="1">
        <f t="shared" si="5"/>
        <v>0</v>
      </c>
      <c r="L60" s="1">
        <f t="shared" si="6"/>
        <v>0</v>
      </c>
    </row>
    <row r="61" spans="1:12">
      <c r="A61" s="69">
        <f t="shared" si="3"/>
        <v>47</v>
      </c>
      <c r="B61" s="26">
        <f>IF(AND($C$6&lt;&gt;0,A61&lt;=$C$6+1),$C$4-SUM($G$15:G60),IF(B60-C60&lt;0,B60,B60-C60))</f>
        <v>0</v>
      </c>
      <c r="C61" s="26">
        <f t="shared" si="1"/>
        <v>0</v>
      </c>
      <c r="D61" s="26">
        <f t="shared" si="2"/>
        <v>0</v>
      </c>
      <c r="E61" s="28">
        <f>IF(OR(A61="",B61&lt;1),0,$F$8*($C$4-SUM($G$15:G61))/10000)</f>
        <v>0</v>
      </c>
      <c r="F61" s="28">
        <f>IF(OR(B61&lt;1,A61=""),0,IF(SUM($G$15:G60)&lt;&gt;"",IF($G$10="mensualité",IF(AND($C$6&lt;&gt;0,A61&lt;=$C$6),D61+E61+G61,IF((($C$4-SUM($G$15:G60))*$C$8/12)/(1-((1+$C$8/12)^-$C$7))&gt;B61,B61+D61+E61,(($C$4-SUM($G$15:G60))*$C$8/12)/(1-((1+$C$8/12)^-$C$7))+E61+G61)),IF(($C$4*$C$8/12)/(1-((1+$C$8/12)^-$C$7))&gt;B61,B61+D61+E61,IF(AND($C$6&lt;&gt;0,A61&lt;=$C$6),D61+E61+G61,($C$4*$C$8/12)/(1-((1+$C$8/12)^-$C$7))+E61+G61))),IF(AND($C$6&lt;&gt;0,A61&lt;=$C$6),D61+E61+G61,IF(($C$4*$C$8/12)/(1-((1+$C$8/12)^-$C$7))&gt;B61,B61+D61+E61,($C$4*$C$8/12)/(1-((1+$C$8/12)^-$C$7))+E61+G61))))</f>
        <v>0</v>
      </c>
      <c r="G61" s="36"/>
      <c r="H61" s="26" t="str">
        <f t="shared" si="4"/>
        <v/>
      </c>
      <c r="J61" s="1">
        <f t="shared" si="5"/>
        <v>0</v>
      </c>
      <c r="L61" s="1">
        <f t="shared" si="6"/>
        <v>0</v>
      </c>
    </row>
    <row r="62" spans="1:12">
      <c r="A62" s="69">
        <f t="shared" si="3"/>
        <v>48</v>
      </c>
      <c r="B62" s="26">
        <f>IF(AND($C$6&lt;&gt;0,A62&lt;=$C$6+1),$C$4-SUM($G$15:G61),IF(B61-C61&lt;0,B61,B61-C61))</f>
        <v>0</v>
      </c>
      <c r="C62" s="26">
        <f t="shared" si="1"/>
        <v>0</v>
      </c>
      <c r="D62" s="26">
        <f t="shared" si="2"/>
        <v>0</v>
      </c>
      <c r="E62" s="28">
        <f>IF(OR(A62="",B62&lt;1),0,$F$8*($C$4-SUM($G$15:G62))/10000)</f>
        <v>0</v>
      </c>
      <c r="F62" s="28">
        <f>IF(OR(B62&lt;1,A62=""),0,IF(SUM($G$15:G61)&lt;&gt;"",IF($G$10="mensualité",IF(AND($C$6&lt;&gt;0,A62&lt;=$C$6),D62+E62+G62,IF((($C$4-SUM($G$15:G61))*$C$8/12)/(1-((1+$C$8/12)^-$C$7))&gt;B62,B62+D62+E62,(($C$4-SUM($G$15:G61))*$C$8/12)/(1-((1+$C$8/12)^-$C$7))+E62+G62)),IF(($C$4*$C$8/12)/(1-((1+$C$8/12)^-$C$7))&gt;B62,B62+D62+E62,IF(AND($C$6&lt;&gt;0,A62&lt;=$C$6),D62+E62+G62,($C$4*$C$8/12)/(1-((1+$C$8/12)^-$C$7))+E62+G62))),IF(AND($C$6&lt;&gt;0,A62&lt;=$C$6),D62+E62+G62,IF(($C$4*$C$8/12)/(1-((1+$C$8/12)^-$C$7))&gt;B62,B62+D62+E62,($C$4*$C$8/12)/(1-((1+$C$8/12)^-$C$7))+E62+G62))))</f>
        <v>0</v>
      </c>
      <c r="G62" s="36"/>
      <c r="H62" s="26" t="str">
        <f t="shared" si="4"/>
        <v/>
      </c>
      <c r="J62" s="1">
        <f t="shared" si="5"/>
        <v>0</v>
      </c>
      <c r="L62" s="1">
        <f t="shared" si="6"/>
        <v>0</v>
      </c>
    </row>
    <row r="63" spans="1:12">
      <c r="A63" s="69">
        <f t="shared" si="3"/>
        <v>49</v>
      </c>
      <c r="B63" s="26">
        <f>IF(AND($C$6&lt;&gt;0,A63&lt;=$C$6+1),$C$4-SUM($G$15:G62),IF(B62-C62&lt;0,B62,B62-C62))</f>
        <v>0</v>
      </c>
      <c r="C63" s="26">
        <f t="shared" si="1"/>
        <v>0</v>
      </c>
      <c r="D63" s="26">
        <f t="shared" si="2"/>
        <v>0</v>
      </c>
      <c r="E63" s="28">
        <f>IF(OR(A63="",B63&lt;1),0,$F$8*($C$4-SUM($G$15:G63))/10000)</f>
        <v>0</v>
      </c>
      <c r="F63" s="28">
        <f>IF(OR(B63&lt;1,A63=""),0,IF(SUM($G$15:G62)&lt;&gt;"",IF($G$10="mensualité",IF(AND($C$6&lt;&gt;0,A63&lt;=$C$6),D63+E63+G63,IF((($C$4-SUM($G$15:G62))*$C$8/12)/(1-((1+$C$8/12)^-$C$7))&gt;B63,B63+D63+E63,(($C$4-SUM($G$15:G62))*$C$8/12)/(1-((1+$C$8/12)^-$C$7))+E63+G63)),IF(($C$4*$C$8/12)/(1-((1+$C$8/12)^-$C$7))&gt;B63,B63+D63+E63,IF(AND($C$6&lt;&gt;0,A63&lt;=$C$6),D63+E63+G63,($C$4*$C$8/12)/(1-((1+$C$8/12)^-$C$7))+E63+G63))),IF(AND($C$6&lt;&gt;0,A63&lt;=$C$6),D63+E63+G63,IF(($C$4*$C$8/12)/(1-((1+$C$8/12)^-$C$7))&gt;B63,B63+D63+E63,($C$4*$C$8/12)/(1-((1+$C$8/12)^-$C$7))+E63+G63))))</f>
        <v>0</v>
      </c>
      <c r="G63" s="36"/>
      <c r="H63" s="26" t="str">
        <f t="shared" si="4"/>
        <v/>
      </c>
      <c r="J63" s="1">
        <f t="shared" si="5"/>
        <v>0</v>
      </c>
      <c r="L63" s="1">
        <f t="shared" si="6"/>
        <v>0</v>
      </c>
    </row>
    <row r="64" spans="1:12">
      <c r="A64" s="69">
        <f t="shared" si="3"/>
        <v>50</v>
      </c>
      <c r="B64" s="26">
        <f>IF(AND($C$6&lt;&gt;0,A64&lt;=$C$6+1),$C$4-SUM($G$15:G63),IF(B63-C63&lt;0,B63,B63-C63))</f>
        <v>0</v>
      </c>
      <c r="C64" s="26">
        <f t="shared" si="1"/>
        <v>0</v>
      </c>
      <c r="D64" s="26">
        <f t="shared" si="2"/>
        <v>0</v>
      </c>
      <c r="E64" s="28">
        <f>IF(OR(A64="",B64&lt;1),0,$F$8*($C$4-SUM($G$15:G64))/10000)</f>
        <v>0</v>
      </c>
      <c r="F64" s="28">
        <f>IF(OR(B64&lt;1,A64=""),0,IF(SUM($G$15:G63)&lt;&gt;"",IF($G$10="mensualité",IF(AND($C$6&lt;&gt;0,A64&lt;=$C$6),D64+E64+G64,IF((($C$4-SUM($G$15:G63))*$C$8/12)/(1-((1+$C$8/12)^-$C$7))&gt;B64,B64+D64+E64,(($C$4-SUM($G$15:G63))*$C$8/12)/(1-((1+$C$8/12)^-$C$7))+E64+G64)),IF(($C$4*$C$8/12)/(1-((1+$C$8/12)^-$C$7))&gt;B64,B64+D64+E64,IF(AND($C$6&lt;&gt;0,A64&lt;=$C$6),D64+E64+G64,($C$4*$C$8/12)/(1-((1+$C$8/12)^-$C$7))+E64+G64))),IF(AND($C$6&lt;&gt;0,A64&lt;=$C$6),D64+E64+G64,IF(($C$4*$C$8/12)/(1-((1+$C$8/12)^-$C$7))&gt;B64,B64+D64+E64,($C$4*$C$8/12)/(1-((1+$C$8/12)^-$C$7))+E64+G64))))</f>
        <v>0</v>
      </c>
      <c r="G64" s="36"/>
      <c r="H64" s="26" t="str">
        <f t="shared" si="4"/>
        <v/>
      </c>
      <c r="J64" s="1">
        <f t="shared" si="5"/>
        <v>0</v>
      </c>
      <c r="L64" s="1">
        <f t="shared" si="6"/>
        <v>0</v>
      </c>
    </row>
    <row r="65" spans="1:12">
      <c r="A65" s="69">
        <f t="shared" si="3"/>
        <v>51</v>
      </c>
      <c r="B65" s="26">
        <f>IF(AND($C$6&lt;&gt;0,A65&lt;=$C$6+1),$C$4-SUM($G$15:G64),IF(B64-C64&lt;0,B64,B64-C64))</f>
        <v>0</v>
      </c>
      <c r="C65" s="26">
        <f t="shared" si="1"/>
        <v>0</v>
      </c>
      <c r="D65" s="26">
        <f t="shared" si="2"/>
        <v>0</v>
      </c>
      <c r="E65" s="28">
        <f>IF(OR(A65="",B65&lt;1),0,$F$8*($C$4-SUM($G$15:G65))/10000)</f>
        <v>0</v>
      </c>
      <c r="F65" s="28">
        <f>IF(OR(B65&lt;1,A65=""),0,IF(SUM($G$15:G64)&lt;&gt;"",IF($G$10="mensualité",IF(AND($C$6&lt;&gt;0,A65&lt;=$C$6),D65+E65+G65,IF((($C$4-SUM($G$15:G64))*$C$8/12)/(1-((1+$C$8/12)^-$C$7))&gt;B65,B65+D65+E65,(($C$4-SUM($G$15:G64))*$C$8/12)/(1-((1+$C$8/12)^-$C$7))+E65+G65)),IF(($C$4*$C$8/12)/(1-((1+$C$8/12)^-$C$7))&gt;B65,B65+D65+E65,IF(AND($C$6&lt;&gt;0,A65&lt;=$C$6),D65+E65+G65,($C$4*$C$8/12)/(1-((1+$C$8/12)^-$C$7))+E65+G65))),IF(AND($C$6&lt;&gt;0,A65&lt;=$C$6),D65+E65+G65,IF(($C$4*$C$8/12)/(1-((1+$C$8/12)^-$C$7))&gt;B65,B65+D65+E65,($C$4*$C$8/12)/(1-((1+$C$8/12)^-$C$7))+E65+G65))))</f>
        <v>0</v>
      </c>
      <c r="G65" s="36"/>
      <c r="H65" s="26" t="str">
        <f t="shared" si="4"/>
        <v/>
      </c>
      <c r="J65" s="1">
        <f t="shared" si="5"/>
        <v>0</v>
      </c>
      <c r="L65" s="1">
        <f t="shared" si="6"/>
        <v>0</v>
      </c>
    </row>
    <row r="66" spans="1:12">
      <c r="A66" s="69">
        <f t="shared" si="3"/>
        <v>52</v>
      </c>
      <c r="B66" s="26">
        <f>IF(AND($C$6&lt;&gt;0,A66&lt;=$C$6+1),$C$4-SUM($G$15:G65),IF(B65-C65&lt;0,B65,B65-C65))</f>
        <v>0</v>
      </c>
      <c r="C66" s="26">
        <f t="shared" si="1"/>
        <v>0</v>
      </c>
      <c r="D66" s="26">
        <f t="shared" si="2"/>
        <v>0</v>
      </c>
      <c r="E66" s="28">
        <f>IF(OR(A66="",B66&lt;1),0,$F$8*($C$4-SUM($G$15:G66))/10000)</f>
        <v>0</v>
      </c>
      <c r="F66" s="28">
        <f>IF(OR(B66&lt;1,A66=""),0,IF(SUM($G$15:G65)&lt;&gt;"",IF($G$10="mensualité",IF(AND($C$6&lt;&gt;0,A66&lt;=$C$6),D66+E66+G66,IF((($C$4-SUM($G$15:G65))*$C$8/12)/(1-((1+$C$8/12)^-$C$7))&gt;B66,B66+D66+E66,(($C$4-SUM($G$15:G65))*$C$8/12)/(1-((1+$C$8/12)^-$C$7))+E66+G66)),IF(($C$4*$C$8/12)/(1-((1+$C$8/12)^-$C$7))&gt;B66,B66+D66+E66,IF(AND($C$6&lt;&gt;0,A66&lt;=$C$6),D66+E66+G66,($C$4*$C$8/12)/(1-((1+$C$8/12)^-$C$7))+E66+G66))),IF(AND($C$6&lt;&gt;0,A66&lt;=$C$6),D66+E66+G66,IF(($C$4*$C$8/12)/(1-((1+$C$8/12)^-$C$7))&gt;B66,B66+D66+E66,($C$4*$C$8/12)/(1-((1+$C$8/12)^-$C$7))+E66+G66))))</f>
        <v>0</v>
      </c>
      <c r="G66" s="36"/>
      <c r="H66" s="26" t="str">
        <f t="shared" si="4"/>
        <v/>
      </c>
      <c r="J66" s="1">
        <f t="shared" si="5"/>
        <v>0</v>
      </c>
      <c r="L66" s="1">
        <f t="shared" si="6"/>
        <v>0</v>
      </c>
    </row>
    <row r="67" spans="1:12">
      <c r="A67" s="69">
        <f t="shared" si="3"/>
        <v>53</v>
      </c>
      <c r="B67" s="26">
        <f>IF(AND($C$6&lt;&gt;0,A67&lt;=$C$6+1),$C$4-SUM($G$15:G66),IF(B66-C66&lt;0,B66,B66-C66))</f>
        <v>0</v>
      </c>
      <c r="C67" s="26">
        <f t="shared" si="1"/>
        <v>0</v>
      </c>
      <c r="D67" s="26">
        <f t="shared" si="2"/>
        <v>0</v>
      </c>
      <c r="E67" s="28">
        <f>IF(OR(A67="",B67&lt;1),0,$F$8*($C$4-SUM($G$15:G67))/10000)</f>
        <v>0</v>
      </c>
      <c r="F67" s="28">
        <f>IF(OR(B67&lt;1,A67=""),0,IF(SUM($G$15:G66)&lt;&gt;"",IF($G$10="mensualité",IF(AND($C$6&lt;&gt;0,A67&lt;=$C$6),D67+E67+G67,IF((($C$4-SUM($G$15:G66))*$C$8/12)/(1-((1+$C$8/12)^-$C$7))&gt;B67,B67+D67+E67,(($C$4-SUM($G$15:G66))*$C$8/12)/(1-((1+$C$8/12)^-$C$7))+E67+G67)),IF(($C$4*$C$8/12)/(1-((1+$C$8/12)^-$C$7))&gt;B67,B67+D67+E67,IF(AND($C$6&lt;&gt;0,A67&lt;=$C$6),D67+E67+G67,($C$4*$C$8/12)/(1-((1+$C$8/12)^-$C$7))+E67+G67))),IF(AND($C$6&lt;&gt;0,A67&lt;=$C$6),D67+E67+G67,IF(($C$4*$C$8/12)/(1-((1+$C$8/12)^-$C$7))&gt;B67,B67+D67+E67,($C$4*$C$8/12)/(1-((1+$C$8/12)^-$C$7))+E67+G67))))</f>
        <v>0</v>
      </c>
      <c r="G67" s="36"/>
      <c r="H67" s="26" t="str">
        <f t="shared" si="4"/>
        <v/>
      </c>
      <c r="J67" s="1">
        <f t="shared" si="5"/>
        <v>0</v>
      </c>
      <c r="L67" s="1">
        <f t="shared" si="6"/>
        <v>0</v>
      </c>
    </row>
    <row r="68" spans="1:12">
      <c r="A68" s="69">
        <f t="shared" si="3"/>
        <v>54</v>
      </c>
      <c r="B68" s="26">
        <f>IF(AND($C$6&lt;&gt;0,A68&lt;=$C$6+1),$C$4-SUM($G$15:G67),IF(B67-C67&lt;0,B67,B67-C67))</f>
        <v>0</v>
      </c>
      <c r="C68" s="26">
        <f t="shared" si="1"/>
        <v>0</v>
      </c>
      <c r="D68" s="26">
        <f t="shared" si="2"/>
        <v>0</v>
      </c>
      <c r="E68" s="28">
        <f>IF(OR(A68="",B68&lt;1),0,$F$8*($C$4-SUM($G$15:G68))/10000)</f>
        <v>0</v>
      </c>
      <c r="F68" s="28">
        <f>IF(OR(B68&lt;1,A68=""),0,IF(SUM($G$15:G67)&lt;&gt;"",IF($G$10="mensualité",IF(AND($C$6&lt;&gt;0,A68&lt;=$C$6),D68+E68+G68,IF((($C$4-SUM($G$15:G67))*$C$8/12)/(1-((1+$C$8/12)^-$C$7))&gt;B68,B68+D68+E68,(($C$4-SUM($G$15:G67))*$C$8/12)/(1-((1+$C$8/12)^-$C$7))+E68+G68)),IF(($C$4*$C$8/12)/(1-((1+$C$8/12)^-$C$7))&gt;B68,B68+D68+E68,IF(AND($C$6&lt;&gt;0,A68&lt;=$C$6),D68+E68+G68,($C$4*$C$8/12)/(1-((1+$C$8/12)^-$C$7))+E68+G68))),IF(AND($C$6&lt;&gt;0,A68&lt;=$C$6),D68+E68+G68,IF(($C$4*$C$8/12)/(1-((1+$C$8/12)^-$C$7))&gt;B68,B68+D68+E68,($C$4*$C$8/12)/(1-((1+$C$8/12)^-$C$7))+E68+G68))))</f>
        <v>0</v>
      </c>
      <c r="G68" s="36"/>
      <c r="H68" s="26" t="str">
        <f t="shared" si="4"/>
        <v/>
      </c>
      <c r="J68" s="1">
        <f t="shared" si="5"/>
        <v>0</v>
      </c>
      <c r="L68" s="1">
        <f t="shared" si="6"/>
        <v>0</v>
      </c>
    </row>
    <row r="69" spans="1:12">
      <c r="A69" s="69">
        <f t="shared" si="3"/>
        <v>55</v>
      </c>
      <c r="B69" s="26">
        <f>IF(AND($C$6&lt;&gt;0,A69&lt;=$C$6+1),$C$4-SUM($G$15:G68),IF(B68-C68&lt;0,B68,B68-C68))</f>
        <v>0</v>
      </c>
      <c r="C69" s="26">
        <f t="shared" si="1"/>
        <v>0</v>
      </c>
      <c r="D69" s="26">
        <f t="shared" si="2"/>
        <v>0</v>
      </c>
      <c r="E69" s="28">
        <f>IF(OR(A69="",B69&lt;1),0,$F$8*($C$4-SUM($G$15:G69))/10000)</f>
        <v>0</v>
      </c>
      <c r="F69" s="28">
        <f>IF(OR(B69&lt;1,A69=""),0,IF(SUM($G$15:G68)&lt;&gt;"",IF($G$10="mensualité",IF(AND($C$6&lt;&gt;0,A69&lt;=$C$6),D69+E69+G69,IF((($C$4-SUM($G$15:G68))*$C$8/12)/(1-((1+$C$8/12)^-$C$7))&gt;B69,B69+D69+E69,(($C$4-SUM($G$15:G68))*$C$8/12)/(1-((1+$C$8/12)^-$C$7))+E69+G69)),IF(($C$4*$C$8/12)/(1-((1+$C$8/12)^-$C$7))&gt;B69,B69+D69+E69,IF(AND($C$6&lt;&gt;0,A69&lt;=$C$6),D69+E69+G69,($C$4*$C$8/12)/(1-((1+$C$8/12)^-$C$7))+E69+G69))),IF(AND($C$6&lt;&gt;0,A69&lt;=$C$6),D69+E69+G69,IF(($C$4*$C$8/12)/(1-((1+$C$8/12)^-$C$7))&gt;B69,B69+D69+E69,($C$4*$C$8/12)/(1-((1+$C$8/12)^-$C$7))+E69+G69))))</f>
        <v>0</v>
      </c>
      <c r="G69" s="36"/>
      <c r="H69" s="26" t="str">
        <f t="shared" si="4"/>
        <v/>
      </c>
      <c r="J69" s="1">
        <f t="shared" si="5"/>
        <v>0</v>
      </c>
      <c r="L69" s="1">
        <f t="shared" si="6"/>
        <v>0</v>
      </c>
    </row>
    <row r="70" spans="1:12">
      <c r="A70" s="69">
        <f t="shared" si="3"/>
        <v>56</v>
      </c>
      <c r="B70" s="26">
        <f>IF(AND($C$6&lt;&gt;0,A70&lt;=$C$6+1),$C$4-SUM($G$15:G69),IF(B69-C69&lt;0,B69,B69-C69))</f>
        <v>0</v>
      </c>
      <c r="C70" s="26">
        <f t="shared" si="1"/>
        <v>0</v>
      </c>
      <c r="D70" s="26">
        <f t="shared" si="2"/>
        <v>0</v>
      </c>
      <c r="E70" s="28">
        <f>IF(OR(A70="",B70&lt;1),0,$F$8*($C$4-SUM($G$15:G70))/10000)</f>
        <v>0</v>
      </c>
      <c r="F70" s="28">
        <f>IF(OR(B70&lt;1,A70=""),0,IF(SUM($G$15:G69)&lt;&gt;"",IF($G$10="mensualité",IF(AND($C$6&lt;&gt;0,A70&lt;=$C$6),D70+E70+G70,IF((($C$4-SUM($G$15:G69))*$C$8/12)/(1-((1+$C$8/12)^-$C$7))&gt;B70,B70+D70+E70,(($C$4-SUM($G$15:G69))*$C$8/12)/(1-((1+$C$8/12)^-$C$7))+E70+G70)),IF(($C$4*$C$8/12)/(1-((1+$C$8/12)^-$C$7))&gt;B70,B70+D70+E70,IF(AND($C$6&lt;&gt;0,A70&lt;=$C$6),D70+E70+G70,($C$4*$C$8/12)/(1-((1+$C$8/12)^-$C$7))+E70+G70))),IF(AND($C$6&lt;&gt;0,A70&lt;=$C$6),D70+E70+G70,IF(($C$4*$C$8/12)/(1-((1+$C$8/12)^-$C$7))&gt;B70,B70+D70+E70,($C$4*$C$8/12)/(1-((1+$C$8/12)^-$C$7))+E70+G70))))</f>
        <v>0</v>
      </c>
      <c r="G70" s="36"/>
      <c r="H70" s="26" t="str">
        <f t="shared" si="4"/>
        <v/>
      </c>
      <c r="J70" s="1">
        <f t="shared" si="5"/>
        <v>0</v>
      </c>
      <c r="L70" s="1">
        <f t="shared" si="6"/>
        <v>0</v>
      </c>
    </row>
    <row r="71" spans="1:12">
      <c r="A71" s="69">
        <f t="shared" si="3"/>
        <v>57</v>
      </c>
      <c r="B71" s="26">
        <f>IF(AND($C$6&lt;&gt;0,A71&lt;=$C$6+1),$C$4-SUM($G$15:G70),IF(B70-C70&lt;0,B70,B70-C70))</f>
        <v>0</v>
      </c>
      <c r="C71" s="26">
        <f t="shared" si="1"/>
        <v>0</v>
      </c>
      <c r="D71" s="26">
        <f t="shared" si="2"/>
        <v>0</v>
      </c>
      <c r="E71" s="28">
        <f>IF(OR(A71="",B71&lt;1),0,$F$8*($C$4-SUM($G$15:G71))/10000)</f>
        <v>0</v>
      </c>
      <c r="F71" s="28">
        <f>IF(OR(B71&lt;1,A71=""),0,IF(SUM($G$15:G70)&lt;&gt;"",IF($G$10="mensualité",IF(AND($C$6&lt;&gt;0,A71&lt;=$C$6),D71+E71+G71,IF((($C$4-SUM($G$15:G70))*$C$8/12)/(1-((1+$C$8/12)^-$C$7))&gt;B71,B71+D71+E71,(($C$4-SUM($G$15:G70))*$C$8/12)/(1-((1+$C$8/12)^-$C$7))+E71+G71)),IF(($C$4*$C$8/12)/(1-((1+$C$8/12)^-$C$7))&gt;B71,B71+D71+E71,IF(AND($C$6&lt;&gt;0,A71&lt;=$C$6),D71+E71+G71,($C$4*$C$8/12)/(1-((1+$C$8/12)^-$C$7))+E71+G71))),IF(AND($C$6&lt;&gt;0,A71&lt;=$C$6),D71+E71+G71,IF(($C$4*$C$8/12)/(1-((1+$C$8/12)^-$C$7))&gt;B71,B71+D71+E71,($C$4*$C$8/12)/(1-((1+$C$8/12)^-$C$7))+E71+G71))))</f>
        <v>0</v>
      </c>
      <c r="G71" s="36"/>
      <c r="H71" s="26" t="str">
        <f t="shared" si="4"/>
        <v/>
      </c>
      <c r="J71" s="1">
        <f t="shared" si="5"/>
        <v>0</v>
      </c>
      <c r="L71" s="1">
        <f t="shared" si="6"/>
        <v>0</v>
      </c>
    </row>
    <row r="72" spans="1:12">
      <c r="A72" s="69">
        <f t="shared" si="3"/>
        <v>58</v>
      </c>
      <c r="B72" s="26">
        <f>IF(AND($C$6&lt;&gt;0,A72&lt;=$C$6+1),$C$4-SUM($G$15:G71),IF(B71-C71&lt;0,B71,B71-C71))</f>
        <v>0</v>
      </c>
      <c r="C72" s="26">
        <f t="shared" si="1"/>
        <v>0</v>
      </c>
      <c r="D72" s="26">
        <f t="shared" si="2"/>
        <v>0</v>
      </c>
      <c r="E72" s="28">
        <f>IF(OR(A72="",B72&lt;1),0,$F$8*($C$4-SUM($G$15:G72))/10000)</f>
        <v>0</v>
      </c>
      <c r="F72" s="28">
        <f>IF(OR(B72&lt;1,A72=""),0,IF(SUM($G$15:G71)&lt;&gt;"",IF($G$10="mensualité",IF(AND($C$6&lt;&gt;0,A72&lt;=$C$6),D72+E72+G72,IF((($C$4-SUM($G$15:G71))*$C$8/12)/(1-((1+$C$8/12)^-$C$7))&gt;B72,B72+D72+E72,(($C$4-SUM($G$15:G71))*$C$8/12)/(1-((1+$C$8/12)^-$C$7))+E72+G72)),IF(($C$4*$C$8/12)/(1-((1+$C$8/12)^-$C$7))&gt;B72,B72+D72+E72,IF(AND($C$6&lt;&gt;0,A72&lt;=$C$6),D72+E72+G72,($C$4*$C$8/12)/(1-((1+$C$8/12)^-$C$7))+E72+G72))),IF(AND($C$6&lt;&gt;0,A72&lt;=$C$6),D72+E72+G72,IF(($C$4*$C$8/12)/(1-((1+$C$8/12)^-$C$7))&gt;B72,B72+D72+E72,($C$4*$C$8/12)/(1-((1+$C$8/12)^-$C$7))+E72+G72))))</f>
        <v>0</v>
      </c>
      <c r="G72" s="36"/>
      <c r="H72" s="26" t="str">
        <f t="shared" si="4"/>
        <v/>
      </c>
      <c r="J72" s="1">
        <f t="shared" si="5"/>
        <v>0</v>
      </c>
      <c r="L72" s="1">
        <f t="shared" si="6"/>
        <v>0</v>
      </c>
    </row>
    <row r="73" spans="1:12">
      <c r="A73" s="69">
        <f t="shared" si="3"/>
        <v>59</v>
      </c>
      <c r="B73" s="26">
        <f>IF(AND($C$6&lt;&gt;0,A73&lt;=$C$6+1),$C$4-SUM($G$15:G72),IF(B72-C72&lt;0,B72,B72-C72))</f>
        <v>0</v>
      </c>
      <c r="C73" s="26">
        <f t="shared" si="1"/>
        <v>0</v>
      </c>
      <c r="D73" s="26">
        <f t="shared" si="2"/>
        <v>0</v>
      </c>
      <c r="E73" s="28">
        <f>IF(OR(A73="",B73&lt;1),0,$F$8*($C$4-SUM($G$15:G73))/10000)</f>
        <v>0</v>
      </c>
      <c r="F73" s="28">
        <f>IF(OR(B73&lt;1,A73=""),0,IF(SUM($G$15:G72)&lt;&gt;"",IF($G$10="mensualité",IF(AND($C$6&lt;&gt;0,A73&lt;=$C$6),D73+E73+G73,IF((($C$4-SUM($G$15:G72))*$C$8/12)/(1-((1+$C$8/12)^-$C$7))&gt;B73,B73+D73+E73,(($C$4-SUM($G$15:G72))*$C$8/12)/(1-((1+$C$8/12)^-$C$7))+E73+G73)),IF(($C$4*$C$8/12)/(1-((1+$C$8/12)^-$C$7))&gt;B73,B73+D73+E73,IF(AND($C$6&lt;&gt;0,A73&lt;=$C$6),D73+E73+G73,($C$4*$C$8/12)/(1-((1+$C$8/12)^-$C$7))+E73+G73))),IF(AND($C$6&lt;&gt;0,A73&lt;=$C$6),D73+E73+G73,IF(($C$4*$C$8/12)/(1-((1+$C$8/12)^-$C$7))&gt;B73,B73+D73+E73,($C$4*$C$8/12)/(1-((1+$C$8/12)^-$C$7))+E73+G73))))</f>
        <v>0</v>
      </c>
      <c r="G73" s="36"/>
      <c r="H73" s="26" t="str">
        <f t="shared" si="4"/>
        <v/>
      </c>
      <c r="J73" s="1">
        <f t="shared" si="5"/>
        <v>0</v>
      </c>
      <c r="L73" s="1">
        <f t="shared" si="6"/>
        <v>0</v>
      </c>
    </row>
    <row r="74" spans="1:12">
      <c r="A74" s="69">
        <f t="shared" si="3"/>
        <v>60</v>
      </c>
      <c r="B74" s="26">
        <f>IF(AND($C$6&lt;&gt;0,A74&lt;=$C$6+1),$C$4-SUM($G$15:G73),IF(B73-C73&lt;0,B73,B73-C73))</f>
        <v>0</v>
      </c>
      <c r="C74" s="26">
        <f t="shared" si="1"/>
        <v>0</v>
      </c>
      <c r="D74" s="26">
        <f t="shared" si="2"/>
        <v>0</v>
      </c>
      <c r="E74" s="28">
        <f>IF(OR(A74="",B74&lt;1),0,$F$8*($C$4-SUM($G$15:G74))/10000)</f>
        <v>0</v>
      </c>
      <c r="F74" s="28">
        <f>IF(OR(B74&lt;1,A74=""),0,IF(SUM($G$15:G73)&lt;&gt;"",IF($G$10="mensualité",IF(AND($C$6&lt;&gt;0,A74&lt;=$C$6),D74+E74+G74,IF((($C$4-SUM($G$15:G73))*$C$8/12)/(1-((1+$C$8/12)^-$C$7))&gt;B74,B74+D74+E74,(($C$4-SUM($G$15:G73))*$C$8/12)/(1-((1+$C$8/12)^-$C$7))+E74+G74)),IF(($C$4*$C$8/12)/(1-((1+$C$8/12)^-$C$7))&gt;B74,B74+D74+E74,IF(AND($C$6&lt;&gt;0,A74&lt;=$C$6),D74+E74+G74,($C$4*$C$8/12)/(1-((1+$C$8/12)^-$C$7))+E74+G74))),IF(AND($C$6&lt;&gt;0,A74&lt;=$C$6),D74+E74+G74,IF(($C$4*$C$8/12)/(1-((1+$C$8/12)^-$C$7))&gt;B74,B74+D74+E74,($C$4*$C$8/12)/(1-((1+$C$8/12)^-$C$7))+E74+G74))))</f>
        <v>0</v>
      </c>
      <c r="G74" s="36"/>
      <c r="H74" s="26" t="str">
        <f t="shared" si="4"/>
        <v/>
      </c>
      <c r="J74" s="1">
        <f t="shared" si="5"/>
        <v>0</v>
      </c>
      <c r="L74" s="1">
        <f t="shared" si="6"/>
        <v>0</v>
      </c>
    </row>
    <row r="75" spans="1:12">
      <c r="A75" s="69">
        <f t="shared" si="3"/>
        <v>61</v>
      </c>
      <c r="B75" s="26">
        <f>IF(AND($C$6&lt;&gt;0,A75&lt;=$C$6+1),$C$4-SUM($G$15:G74),IF(B74-C74&lt;0,B74,B74-C74))</f>
        <v>0</v>
      </c>
      <c r="C75" s="26">
        <f t="shared" si="1"/>
        <v>0</v>
      </c>
      <c r="D75" s="26">
        <f t="shared" si="2"/>
        <v>0</v>
      </c>
      <c r="E75" s="28">
        <f>IF(OR(A75="",B75&lt;1),0,$F$8*($C$4-SUM($G$15:G75))/10000)</f>
        <v>0</v>
      </c>
      <c r="F75" s="28">
        <f>IF(OR(B75&lt;1,A75=""),0,IF(SUM($G$15:G74)&lt;&gt;"",IF($G$10="mensualité",IF(AND($C$6&lt;&gt;0,A75&lt;=$C$6),D75+E75+G75,IF((($C$4-SUM($G$15:G74))*$C$8/12)/(1-((1+$C$8/12)^-$C$7))&gt;B75,B75+D75+E75,(($C$4-SUM($G$15:G74))*$C$8/12)/(1-((1+$C$8/12)^-$C$7))+E75+G75)),IF(($C$4*$C$8/12)/(1-((1+$C$8/12)^-$C$7))&gt;B75,B75+D75+E75,IF(AND($C$6&lt;&gt;0,A75&lt;=$C$6),D75+E75+G75,($C$4*$C$8/12)/(1-((1+$C$8/12)^-$C$7))+E75+G75))),IF(AND($C$6&lt;&gt;0,A75&lt;=$C$6),D75+E75+G75,IF(($C$4*$C$8/12)/(1-((1+$C$8/12)^-$C$7))&gt;B75,B75+D75+E75,($C$4*$C$8/12)/(1-((1+$C$8/12)^-$C$7))+E75+G75))))</f>
        <v>0</v>
      </c>
      <c r="G75" s="36"/>
      <c r="H75" s="26" t="str">
        <f t="shared" si="4"/>
        <v/>
      </c>
      <c r="J75" s="1">
        <f t="shared" si="5"/>
        <v>0</v>
      </c>
      <c r="L75" s="1">
        <f t="shared" si="6"/>
        <v>0</v>
      </c>
    </row>
    <row r="76" spans="1:12">
      <c r="A76" s="69">
        <f t="shared" si="3"/>
        <v>62</v>
      </c>
      <c r="B76" s="26">
        <f>IF(AND($C$6&lt;&gt;0,A76&lt;=$C$6+1),$C$4-SUM($G$15:G75),IF(B75-C75&lt;0,B75,B75-C75))</f>
        <v>0</v>
      </c>
      <c r="C76" s="26">
        <f t="shared" si="1"/>
        <v>0</v>
      </c>
      <c r="D76" s="26">
        <f t="shared" si="2"/>
        <v>0</v>
      </c>
      <c r="E76" s="28">
        <f>IF(OR(A76="",B76&lt;1),0,$F$8*($C$4-SUM($G$15:G76))/10000)</f>
        <v>0</v>
      </c>
      <c r="F76" s="28">
        <f>IF(OR(B76&lt;1,A76=""),0,IF(SUM($G$15:G75)&lt;&gt;"",IF($G$10="mensualité",IF(AND($C$6&lt;&gt;0,A76&lt;=$C$6),D76+E76+G76,IF((($C$4-SUM($G$15:G75))*$C$8/12)/(1-((1+$C$8/12)^-$C$7))&gt;B76,B76+D76+E76,(($C$4-SUM($G$15:G75))*$C$8/12)/(1-((1+$C$8/12)^-$C$7))+E76+G76)),IF(($C$4*$C$8/12)/(1-((1+$C$8/12)^-$C$7))&gt;B76,B76+D76+E76,IF(AND($C$6&lt;&gt;0,A76&lt;=$C$6),D76+E76+G76,($C$4*$C$8/12)/(1-((1+$C$8/12)^-$C$7))+E76+G76))),IF(AND($C$6&lt;&gt;0,A76&lt;=$C$6),D76+E76+G76,IF(($C$4*$C$8/12)/(1-((1+$C$8/12)^-$C$7))&gt;B76,B76+D76+E76,($C$4*$C$8/12)/(1-((1+$C$8/12)^-$C$7))+E76+G76))))</f>
        <v>0</v>
      </c>
      <c r="G76" s="36"/>
      <c r="H76" s="26" t="str">
        <f t="shared" si="4"/>
        <v/>
      </c>
      <c r="J76" s="1">
        <f t="shared" si="5"/>
        <v>0</v>
      </c>
      <c r="L76" s="1">
        <f t="shared" si="6"/>
        <v>0</v>
      </c>
    </row>
    <row r="77" spans="1:12">
      <c r="A77" s="69">
        <f t="shared" si="3"/>
        <v>63</v>
      </c>
      <c r="B77" s="26">
        <f>IF(AND($C$6&lt;&gt;0,A77&lt;=$C$6+1),$C$4-SUM($G$15:G76),IF(B76-C76&lt;0,B76,B76-C76))</f>
        <v>0</v>
      </c>
      <c r="C77" s="26">
        <f t="shared" si="1"/>
        <v>0</v>
      </c>
      <c r="D77" s="26">
        <f t="shared" si="2"/>
        <v>0</v>
      </c>
      <c r="E77" s="28">
        <f>IF(OR(A77="",B77&lt;1),0,$F$8*($C$4-SUM($G$15:G77))/10000)</f>
        <v>0</v>
      </c>
      <c r="F77" s="28">
        <f>IF(OR(B77&lt;1,A77=""),0,IF(SUM($G$15:G76)&lt;&gt;"",IF($G$10="mensualité",IF(AND($C$6&lt;&gt;0,A77&lt;=$C$6),D77+E77+G77,IF((($C$4-SUM($G$15:G76))*$C$8/12)/(1-((1+$C$8/12)^-$C$7))&gt;B77,B77+D77+E77,(($C$4-SUM($G$15:G76))*$C$8/12)/(1-((1+$C$8/12)^-$C$7))+E77+G77)),IF(($C$4*$C$8/12)/(1-((1+$C$8/12)^-$C$7))&gt;B77,B77+D77+E77,IF(AND($C$6&lt;&gt;0,A77&lt;=$C$6),D77+E77+G77,($C$4*$C$8/12)/(1-((1+$C$8/12)^-$C$7))+E77+G77))),IF(AND($C$6&lt;&gt;0,A77&lt;=$C$6),D77+E77+G77,IF(($C$4*$C$8/12)/(1-((1+$C$8/12)^-$C$7))&gt;B77,B77+D77+E77,($C$4*$C$8/12)/(1-((1+$C$8/12)^-$C$7))+E77+G77))))</f>
        <v>0</v>
      </c>
      <c r="G77" s="36"/>
      <c r="H77" s="26" t="str">
        <f t="shared" si="4"/>
        <v/>
      </c>
      <c r="J77" s="1">
        <f t="shared" si="5"/>
        <v>0</v>
      </c>
      <c r="L77" s="1">
        <f t="shared" si="6"/>
        <v>0</v>
      </c>
    </row>
    <row r="78" spans="1:12">
      <c r="A78" s="69">
        <f t="shared" si="3"/>
        <v>64</v>
      </c>
      <c r="B78" s="26">
        <f>IF(AND($C$6&lt;&gt;0,A78&lt;=$C$6+1),$C$4-SUM($G$15:G77),IF(B77-C77&lt;0,B77,B77-C77))</f>
        <v>0</v>
      </c>
      <c r="C78" s="26">
        <f t="shared" si="1"/>
        <v>0</v>
      </c>
      <c r="D78" s="26">
        <f t="shared" si="2"/>
        <v>0</v>
      </c>
      <c r="E78" s="28">
        <f>IF(OR(A78="",B78&lt;1),0,$F$8*($C$4-SUM($G$15:G78))/10000)</f>
        <v>0</v>
      </c>
      <c r="F78" s="28">
        <f>IF(OR(B78&lt;1,A78=""),0,IF(SUM($G$15:G77)&lt;&gt;"",IF($G$10="mensualité",IF(AND($C$6&lt;&gt;0,A78&lt;=$C$6),D78+E78+G78,IF((($C$4-SUM($G$15:G77))*$C$8/12)/(1-((1+$C$8/12)^-$C$7))&gt;B78,B78+D78+E78,(($C$4-SUM($G$15:G77))*$C$8/12)/(1-((1+$C$8/12)^-$C$7))+E78+G78)),IF(($C$4*$C$8/12)/(1-((1+$C$8/12)^-$C$7))&gt;B78,B78+D78+E78,IF(AND($C$6&lt;&gt;0,A78&lt;=$C$6),D78+E78+G78,($C$4*$C$8/12)/(1-((1+$C$8/12)^-$C$7))+E78+G78))),IF(AND($C$6&lt;&gt;0,A78&lt;=$C$6),D78+E78+G78,IF(($C$4*$C$8/12)/(1-((1+$C$8/12)^-$C$7))&gt;B78,B78+D78+E78,($C$4*$C$8/12)/(1-((1+$C$8/12)^-$C$7))+E78+G78))))</f>
        <v>0</v>
      </c>
      <c r="G78" s="36"/>
      <c r="H78" s="26" t="str">
        <f t="shared" si="4"/>
        <v/>
      </c>
      <c r="J78" s="1">
        <f t="shared" si="5"/>
        <v>0</v>
      </c>
      <c r="L78" s="1">
        <f t="shared" si="6"/>
        <v>0</v>
      </c>
    </row>
    <row r="79" spans="1:12">
      <c r="A79" s="69">
        <f t="shared" si="3"/>
        <v>65</v>
      </c>
      <c r="B79" s="26">
        <f>IF(AND($C$6&lt;&gt;0,A79&lt;=$C$6+1),$C$4-SUM($G$15:G78),IF(B78-C78&lt;0,B78,B78-C78))</f>
        <v>0</v>
      </c>
      <c r="C79" s="26">
        <f t="shared" ref="C79:C142" si="7">F79-E79-D79</f>
        <v>0</v>
      </c>
      <c r="D79" s="26">
        <f t="shared" ref="D79:D142" si="8">B79*$C$8/12</f>
        <v>0</v>
      </c>
      <c r="E79" s="28">
        <f>IF(OR(A79="",B79&lt;1),0,$F$8*($C$4-SUM($G$15:G79))/10000)</f>
        <v>0</v>
      </c>
      <c r="F79" s="28">
        <f>IF(OR(B79&lt;1,A79=""),0,IF(SUM($G$15:G78)&lt;&gt;"",IF($G$10="mensualité",IF(AND($C$6&lt;&gt;0,A79&lt;=$C$6),D79+E79+G79,IF((($C$4-SUM($G$15:G78))*$C$8/12)/(1-((1+$C$8/12)^-$C$7))&gt;B79,B79+D79+E79,(($C$4-SUM($G$15:G78))*$C$8/12)/(1-((1+$C$8/12)^-$C$7))+E79+G79)),IF(($C$4*$C$8/12)/(1-((1+$C$8/12)^-$C$7))&gt;B79,B79+D79+E79,IF(AND($C$6&lt;&gt;0,A79&lt;=$C$6),D79+E79+G79,($C$4*$C$8/12)/(1-((1+$C$8/12)^-$C$7))+E79+G79))),IF(AND($C$6&lt;&gt;0,A79&lt;=$C$6),D79+E79+G79,IF(($C$4*$C$8/12)/(1-((1+$C$8/12)^-$C$7))&gt;B79,B79+D79+E79,($C$4*$C$8/12)/(1-((1+$C$8/12)^-$C$7))+E79+G79))))</f>
        <v>0</v>
      </c>
      <c r="G79" s="36"/>
      <c r="H79" s="26" t="str">
        <f t="shared" si="4"/>
        <v/>
      </c>
      <c r="J79" s="1">
        <f t="shared" si="5"/>
        <v>0</v>
      </c>
      <c r="L79" s="1">
        <f t="shared" si="6"/>
        <v>0</v>
      </c>
    </row>
    <row r="80" spans="1:12">
      <c r="A80" s="69">
        <f t="shared" ref="A80:A143" si="9">IF(A79="","",IF(A79+1&lt;=$C$5,A79+1,""))</f>
        <v>66</v>
      </c>
      <c r="B80" s="26">
        <f>IF(AND($C$6&lt;&gt;0,A80&lt;=$C$6+1),$C$4-SUM($G$15:G79),IF(B79-C79&lt;0,B79,B79-C79))</f>
        <v>0</v>
      </c>
      <c r="C80" s="26">
        <f t="shared" si="7"/>
        <v>0</v>
      </c>
      <c r="D80" s="26">
        <f t="shared" si="8"/>
        <v>0</v>
      </c>
      <c r="E80" s="28">
        <f>IF(OR(A80="",B80&lt;1),0,$F$8*($C$4-SUM($G$15:G80))/10000)</f>
        <v>0</v>
      </c>
      <c r="F80" s="28">
        <f>IF(OR(B80&lt;1,A80=""),0,IF(SUM($G$15:G79)&lt;&gt;"",IF($G$10="mensualité",IF(AND($C$6&lt;&gt;0,A80&lt;=$C$6),D80+E80+G80,IF((($C$4-SUM($G$15:G79))*$C$8/12)/(1-((1+$C$8/12)^-$C$7))&gt;B80,B80+D80+E80,(($C$4-SUM($G$15:G79))*$C$8/12)/(1-((1+$C$8/12)^-$C$7))+E80+G80)),IF(($C$4*$C$8/12)/(1-((1+$C$8/12)^-$C$7))&gt;B80,B80+D80+E80,IF(AND($C$6&lt;&gt;0,A80&lt;=$C$6),D80+E80+G80,($C$4*$C$8/12)/(1-((1+$C$8/12)^-$C$7))+E80+G80))),IF(AND($C$6&lt;&gt;0,A80&lt;=$C$6),D80+E80+G80,IF(($C$4*$C$8/12)/(1-((1+$C$8/12)^-$C$7))&gt;B80,B80+D80+E80,($C$4*$C$8/12)/(1-((1+$C$8/12)^-$C$7))+E80+G80))))</f>
        <v>0</v>
      </c>
      <c r="G80" s="36"/>
      <c r="H80" s="26" t="str">
        <f t="shared" ref="H80:H143" si="10">IF(G80="","",IF(OR(AND(G80&gt;=10000,$H$10="conso"),$H$10="immo"),G80*$C$8/2,0))</f>
        <v/>
      </c>
      <c r="J80" s="1">
        <f t="shared" ref="J80:J143" si="11">IF(AND(A80&lt;&gt;"",B80&lt;1,B79&gt;1),A79,0)</f>
        <v>0</v>
      </c>
      <c r="L80" s="1">
        <f t="shared" ref="L80:L143" si="12">IF(AND(G80&lt;&gt;"",C80&gt;B80),1,0)</f>
        <v>0</v>
      </c>
    </row>
    <row r="81" spans="1:12">
      <c r="A81" s="69">
        <f t="shared" si="9"/>
        <v>67</v>
      </c>
      <c r="B81" s="26">
        <f>IF(AND($C$6&lt;&gt;0,A81&lt;=$C$6+1),$C$4-SUM($G$15:G80),IF(B80-C80&lt;0,B80,B80-C80))</f>
        <v>0</v>
      </c>
      <c r="C81" s="26">
        <f t="shared" si="7"/>
        <v>0</v>
      </c>
      <c r="D81" s="26">
        <f t="shared" si="8"/>
        <v>0</v>
      </c>
      <c r="E81" s="28">
        <f>IF(OR(A81="",B81&lt;1),0,$F$8*($C$4-SUM($G$15:G81))/10000)</f>
        <v>0</v>
      </c>
      <c r="F81" s="28">
        <f>IF(OR(B81&lt;1,A81=""),0,IF(SUM($G$15:G80)&lt;&gt;"",IF($G$10="mensualité",IF(AND($C$6&lt;&gt;0,A81&lt;=$C$6),D81+E81+G81,IF((($C$4-SUM($G$15:G80))*$C$8/12)/(1-((1+$C$8/12)^-$C$7))&gt;B81,B81+D81+E81,(($C$4-SUM($G$15:G80))*$C$8/12)/(1-((1+$C$8/12)^-$C$7))+E81+G81)),IF(($C$4*$C$8/12)/(1-((1+$C$8/12)^-$C$7))&gt;B81,B81+D81+E81,IF(AND($C$6&lt;&gt;0,A81&lt;=$C$6),D81+E81+G81,($C$4*$C$8/12)/(1-((1+$C$8/12)^-$C$7))+E81+G81))),IF(AND($C$6&lt;&gt;0,A81&lt;=$C$6),D81+E81+G81,IF(($C$4*$C$8/12)/(1-((1+$C$8/12)^-$C$7))&gt;B81,B81+D81+E81,($C$4*$C$8/12)/(1-((1+$C$8/12)^-$C$7))+E81+G81))))</f>
        <v>0</v>
      </c>
      <c r="G81" s="36"/>
      <c r="H81" s="26" t="str">
        <f t="shared" si="10"/>
        <v/>
      </c>
      <c r="J81" s="1">
        <f t="shared" si="11"/>
        <v>0</v>
      </c>
      <c r="L81" s="1">
        <f t="shared" si="12"/>
        <v>0</v>
      </c>
    </row>
    <row r="82" spans="1:12">
      <c r="A82" s="69">
        <f t="shared" si="9"/>
        <v>68</v>
      </c>
      <c r="B82" s="26">
        <f>IF(AND($C$6&lt;&gt;0,A82&lt;=$C$6+1),$C$4-SUM($G$15:G81),IF(B81-C81&lt;0,B81,B81-C81))</f>
        <v>0</v>
      </c>
      <c r="C82" s="26">
        <f t="shared" si="7"/>
        <v>0</v>
      </c>
      <c r="D82" s="26">
        <f t="shared" si="8"/>
        <v>0</v>
      </c>
      <c r="E82" s="28">
        <f>IF(OR(A82="",B82&lt;1),0,$F$8*($C$4-SUM($G$15:G82))/10000)</f>
        <v>0</v>
      </c>
      <c r="F82" s="28">
        <f>IF(OR(B82&lt;1,A82=""),0,IF(SUM($G$15:G81)&lt;&gt;"",IF($G$10="mensualité",IF(AND($C$6&lt;&gt;0,A82&lt;=$C$6),D82+E82+G82,IF((($C$4-SUM($G$15:G81))*$C$8/12)/(1-((1+$C$8/12)^-$C$7))&gt;B82,B82+D82+E82,(($C$4-SUM($G$15:G81))*$C$8/12)/(1-((1+$C$8/12)^-$C$7))+E82+G82)),IF(($C$4*$C$8/12)/(1-((1+$C$8/12)^-$C$7))&gt;B82,B82+D82+E82,IF(AND($C$6&lt;&gt;0,A82&lt;=$C$6),D82+E82+G82,($C$4*$C$8/12)/(1-((1+$C$8/12)^-$C$7))+E82+G82))),IF(AND($C$6&lt;&gt;0,A82&lt;=$C$6),D82+E82+G82,IF(($C$4*$C$8/12)/(1-((1+$C$8/12)^-$C$7))&gt;B82,B82+D82+E82,($C$4*$C$8/12)/(1-((1+$C$8/12)^-$C$7))+E82+G82))))</f>
        <v>0</v>
      </c>
      <c r="G82" s="36"/>
      <c r="H82" s="26" t="str">
        <f t="shared" si="10"/>
        <v/>
      </c>
      <c r="J82" s="1">
        <f t="shared" si="11"/>
        <v>0</v>
      </c>
      <c r="L82" s="1">
        <f t="shared" si="12"/>
        <v>0</v>
      </c>
    </row>
    <row r="83" spans="1:12">
      <c r="A83" s="69">
        <f t="shared" si="9"/>
        <v>69</v>
      </c>
      <c r="B83" s="26">
        <f>IF(AND($C$6&lt;&gt;0,A83&lt;=$C$6+1),$C$4-SUM($G$15:G82),IF(B82-C82&lt;0,B82,B82-C82))</f>
        <v>0</v>
      </c>
      <c r="C83" s="26">
        <f t="shared" si="7"/>
        <v>0</v>
      </c>
      <c r="D83" s="26">
        <f t="shared" si="8"/>
        <v>0</v>
      </c>
      <c r="E83" s="28">
        <f>IF(OR(A83="",B83&lt;1),0,$F$8*($C$4-SUM($G$15:G83))/10000)</f>
        <v>0</v>
      </c>
      <c r="F83" s="28">
        <f>IF(OR(B83&lt;1,A83=""),0,IF(SUM($G$15:G82)&lt;&gt;"",IF($G$10="mensualité",IF(AND($C$6&lt;&gt;0,A83&lt;=$C$6),D83+E83+G83,IF((($C$4-SUM($G$15:G82))*$C$8/12)/(1-((1+$C$8/12)^-$C$7))&gt;B83,B83+D83+E83,(($C$4-SUM($G$15:G82))*$C$8/12)/(1-((1+$C$8/12)^-$C$7))+E83+G83)),IF(($C$4*$C$8/12)/(1-((1+$C$8/12)^-$C$7))&gt;B83,B83+D83+E83,IF(AND($C$6&lt;&gt;0,A83&lt;=$C$6),D83+E83+G83,($C$4*$C$8/12)/(1-((1+$C$8/12)^-$C$7))+E83+G83))),IF(AND($C$6&lt;&gt;0,A83&lt;=$C$6),D83+E83+G83,IF(($C$4*$C$8/12)/(1-((1+$C$8/12)^-$C$7))&gt;B83,B83+D83+E83,($C$4*$C$8/12)/(1-((1+$C$8/12)^-$C$7))+E83+G83))))</f>
        <v>0</v>
      </c>
      <c r="G83" s="36"/>
      <c r="H83" s="26" t="str">
        <f t="shared" si="10"/>
        <v/>
      </c>
      <c r="J83" s="1">
        <f t="shared" si="11"/>
        <v>0</v>
      </c>
      <c r="L83" s="1">
        <f t="shared" si="12"/>
        <v>0</v>
      </c>
    </row>
    <row r="84" spans="1:12">
      <c r="A84" s="69">
        <f t="shared" si="9"/>
        <v>70</v>
      </c>
      <c r="B84" s="26">
        <f>IF(AND($C$6&lt;&gt;0,A84&lt;=$C$6+1),$C$4-SUM($G$15:G83),IF(B83-C83&lt;0,B83,B83-C83))</f>
        <v>0</v>
      </c>
      <c r="C84" s="26">
        <f t="shared" si="7"/>
        <v>0</v>
      </c>
      <c r="D84" s="26">
        <f t="shared" si="8"/>
        <v>0</v>
      </c>
      <c r="E84" s="28">
        <f>IF(OR(A84="",B84&lt;1),0,$F$8*($C$4-SUM($G$15:G84))/10000)</f>
        <v>0</v>
      </c>
      <c r="F84" s="28">
        <f>IF(OR(B84&lt;1,A84=""),0,IF(SUM($G$15:G83)&lt;&gt;"",IF($G$10="mensualité",IF(AND($C$6&lt;&gt;0,A84&lt;=$C$6),D84+E84+G84,IF((($C$4-SUM($G$15:G83))*$C$8/12)/(1-((1+$C$8/12)^-$C$7))&gt;B84,B84+D84+E84,(($C$4-SUM($G$15:G83))*$C$8/12)/(1-((1+$C$8/12)^-$C$7))+E84+G84)),IF(($C$4*$C$8/12)/(1-((1+$C$8/12)^-$C$7))&gt;B84,B84+D84+E84,IF(AND($C$6&lt;&gt;0,A84&lt;=$C$6),D84+E84+G84,($C$4*$C$8/12)/(1-((1+$C$8/12)^-$C$7))+E84+G84))),IF(AND($C$6&lt;&gt;0,A84&lt;=$C$6),D84+E84+G84,IF(($C$4*$C$8/12)/(1-((1+$C$8/12)^-$C$7))&gt;B84,B84+D84+E84,($C$4*$C$8/12)/(1-((1+$C$8/12)^-$C$7))+E84+G84))))</f>
        <v>0</v>
      </c>
      <c r="G84" s="36"/>
      <c r="H84" s="26" t="str">
        <f t="shared" si="10"/>
        <v/>
      </c>
      <c r="J84" s="1">
        <f t="shared" si="11"/>
        <v>0</v>
      </c>
      <c r="L84" s="1">
        <f t="shared" si="12"/>
        <v>0</v>
      </c>
    </row>
    <row r="85" spans="1:12">
      <c r="A85" s="69">
        <f t="shared" si="9"/>
        <v>71</v>
      </c>
      <c r="B85" s="26">
        <f>IF(AND($C$6&lt;&gt;0,A85&lt;=$C$6+1),$C$4-SUM($G$15:G84),IF(B84-C84&lt;0,B84,B84-C84))</f>
        <v>0</v>
      </c>
      <c r="C85" s="26">
        <f t="shared" si="7"/>
        <v>0</v>
      </c>
      <c r="D85" s="26">
        <f t="shared" si="8"/>
        <v>0</v>
      </c>
      <c r="E85" s="28">
        <f>IF(OR(A85="",B85&lt;1),0,$F$8*($C$4-SUM($G$15:G85))/10000)</f>
        <v>0</v>
      </c>
      <c r="F85" s="28">
        <f>IF(OR(B85&lt;1,A85=""),0,IF(SUM($G$15:G84)&lt;&gt;"",IF($G$10="mensualité",IF(AND($C$6&lt;&gt;0,A85&lt;=$C$6),D85+E85+G85,IF((($C$4-SUM($G$15:G84))*$C$8/12)/(1-((1+$C$8/12)^-$C$7))&gt;B85,B85+D85+E85,(($C$4-SUM($G$15:G84))*$C$8/12)/(1-((1+$C$8/12)^-$C$7))+E85+G85)),IF(($C$4*$C$8/12)/(1-((1+$C$8/12)^-$C$7))&gt;B85,B85+D85+E85,IF(AND($C$6&lt;&gt;0,A85&lt;=$C$6),D85+E85+G85,($C$4*$C$8/12)/(1-((1+$C$8/12)^-$C$7))+E85+G85))),IF(AND($C$6&lt;&gt;0,A85&lt;=$C$6),D85+E85+G85,IF(($C$4*$C$8/12)/(1-((1+$C$8/12)^-$C$7))&gt;B85,B85+D85+E85,($C$4*$C$8/12)/(1-((1+$C$8/12)^-$C$7))+E85+G85))))</f>
        <v>0</v>
      </c>
      <c r="G85" s="36"/>
      <c r="H85" s="26" t="str">
        <f t="shared" si="10"/>
        <v/>
      </c>
      <c r="J85" s="1">
        <f t="shared" si="11"/>
        <v>0</v>
      </c>
      <c r="L85" s="1">
        <f t="shared" si="12"/>
        <v>0</v>
      </c>
    </row>
    <row r="86" spans="1:12">
      <c r="A86" s="69">
        <f t="shared" si="9"/>
        <v>72</v>
      </c>
      <c r="B86" s="26">
        <f>IF(AND($C$6&lt;&gt;0,A86&lt;=$C$6+1),$C$4-SUM($G$15:G85),IF(B85-C85&lt;0,B85,B85-C85))</f>
        <v>0</v>
      </c>
      <c r="C86" s="26">
        <f t="shared" si="7"/>
        <v>0</v>
      </c>
      <c r="D86" s="26">
        <f t="shared" si="8"/>
        <v>0</v>
      </c>
      <c r="E86" s="28">
        <f>IF(OR(A86="",B86&lt;1),0,$F$8*($C$4-SUM($G$15:G86))/10000)</f>
        <v>0</v>
      </c>
      <c r="F86" s="28">
        <f>IF(OR(B86&lt;1,A86=""),0,IF(SUM($G$15:G85)&lt;&gt;"",IF($G$10="mensualité",IF(AND($C$6&lt;&gt;0,A86&lt;=$C$6),D86+E86+G86,IF((($C$4-SUM($G$15:G85))*$C$8/12)/(1-((1+$C$8/12)^-$C$7))&gt;B86,B86+D86+E86,(($C$4-SUM($G$15:G85))*$C$8/12)/(1-((1+$C$8/12)^-$C$7))+E86+G86)),IF(($C$4*$C$8/12)/(1-((1+$C$8/12)^-$C$7))&gt;B86,B86+D86+E86,IF(AND($C$6&lt;&gt;0,A86&lt;=$C$6),D86+E86+G86,($C$4*$C$8/12)/(1-((1+$C$8/12)^-$C$7))+E86+G86))),IF(AND($C$6&lt;&gt;0,A86&lt;=$C$6),D86+E86+G86,IF(($C$4*$C$8/12)/(1-((1+$C$8/12)^-$C$7))&gt;B86,B86+D86+E86,($C$4*$C$8/12)/(1-((1+$C$8/12)^-$C$7))+E86+G86))))</f>
        <v>0</v>
      </c>
      <c r="G86" s="36"/>
      <c r="H86" s="26" t="str">
        <f t="shared" si="10"/>
        <v/>
      </c>
      <c r="J86" s="1">
        <f t="shared" si="11"/>
        <v>0</v>
      </c>
      <c r="L86" s="1">
        <f t="shared" si="12"/>
        <v>0</v>
      </c>
    </row>
    <row r="87" spans="1:12">
      <c r="A87" s="69">
        <f t="shared" si="9"/>
        <v>73</v>
      </c>
      <c r="B87" s="26">
        <f>IF(AND($C$6&lt;&gt;0,A87&lt;=$C$6+1),$C$4-SUM($G$15:G86),IF(B86-C86&lt;0,B86,B86-C86))</f>
        <v>0</v>
      </c>
      <c r="C87" s="26">
        <f t="shared" si="7"/>
        <v>0</v>
      </c>
      <c r="D87" s="26">
        <f t="shared" si="8"/>
        <v>0</v>
      </c>
      <c r="E87" s="28">
        <f>IF(OR(A87="",B87&lt;1),0,$F$8*($C$4-SUM($G$15:G87))/10000)</f>
        <v>0</v>
      </c>
      <c r="F87" s="28">
        <f>IF(OR(B87&lt;1,A87=""),0,IF(SUM($G$15:G86)&lt;&gt;"",IF($G$10="mensualité",IF(AND($C$6&lt;&gt;0,A87&lt;=$C$6),D87+E87+G87,IF((($C$4-SUM($G$15:G86))*$C$8/12)/(1-((1+$C$8/12)^-$C$7))&gt;B87,B87+D87+E87,(($C$4-SUM($G$15:G86))*$C$8/12)/(1-((1+$C$8/12)^-$C$7))+E87+G87)),IF(($C$4*$C$8/12)/(1-((1+$C$8/12)^-$C$7))&gt;B87,B87+D87+E87,IF(AND($C$6&lt;&gt;0,A87&lt;=$C$6),D87+E87+G87,($C$4*$C$8/12)/(1-((1+$C$8/12)^-$C$7))+E87+G87))),IF(AND($C$6&lt;&gt;0,A87&lt;=$C$6),D87+E87+G87,IF(($C$4*$C$8/12)/(1-((1+$C$8/12)^-$C$7))&gt;B87,B87+D87+E87,($C$4*$C$8/12)/(1-((1+$C$8/12)^-$C$7))+E87+G87))))</f>
        <v>0</v>
      </c>
      <c r="G87" s="36"/>
      <c r="H87" s="26" t="str">
        <f t="shared" si="10"/>
        <v/>
      </c>
      <c r="J87" s="1">
        <f t="shared" si="11"/>
        <v>0</v>
      </c>
      <c r="L87" s="1">
        <f t="shared" si="12"/>
        <v>0</v>
      </c>
    </row>
    <row r="88" spans="1:12">
      <c r="A88" s="69">
        <f t="shared" si="9"/>
        <v>74</v>
      </c>
      <c r="B88" s="26">
        <f>IF(AND($C$6&lt;&gt;0,A88&lt;=$C$6+1),$C$4-SUM($G$15:G87),IF(B87-C87&lt;0,B87,B87-C87))</f>
        <v>0</v>
      </c>
      <c r="C88" s="26">
        <f t="shared" si="7"/>
        <v>0</v>
      </c>
      <c r="D88" s="26">
        <f t="shared" si="8"/>
        <v>0</v>
      </c>
      <c r="E88" s="28">
        <f>IF(OR(A88="",B88&lt;1),0,$F$8*($C$4-SUM($G$15:G88))/10000)</f>
        <v>0</v>
      </c>
      <c r="F88" s="28">
        <f>IF(OR(B88&lt;1,A88=""),0,IF(SUM($G$15:G87)&lt;&gt;"",IF($G$10="mensualité",IF(AND($C$6&lt;&gt;0,A88&lt;=$C$6),D88+E88+G88,IF((($C$4-SUM($G$15:G87))*$C$8/12)/(1-((1+$C$8/12)^-$C$7))&gt;B88,B88+D88+E88,(($C$4-SUM($G$15:G87))*$C$8/12)/(1-((1+$C$8/12)^-$C$7))+E88+G88)),IF(($C$4*$C$8/12)/(1-((1+$C$8/12)^-$C$7))&gt;B88,B88+D88+E88,IF(AND($C$6&lt;&gt;0,A88&lt;=$C$6),D88+E88+G88,($C$4*$C$8/12)/(1-((1+$C$8/12)^-$C$7))+E88+G88))),IF(AND($C$6&lt;&gt;0,A88&lt;=$C$6),D88+E88+G88,IF(($C$4*$C$8/12)/(1-((1+$C$8/12)^-$C$7))&gt;B88,B88+D88+E88,($C$4*$C$8/12)/(1-((1+$C$8/12)^-$C$7))+E88+G88))))</f>
        <v>0</v>
      </c>
      <c r="G88" s="36"/>
      <c r="H88" s="26" t="str">
        <f t="shared" si="10"/>
        <v/>
      </c>
      <c r="J88" s="1">
        <f t="shared" si="11"/>
        <v>0</v>
      </c>
      <c r="L88" s="1">
        <f t="shared" si="12"/>
        <v>0</v>
      </c>
    </row>
    <row r="89" spans="1:12">
      <c r="A89" s="69">
        <f t="shared" si="9"/>
        <v>75</v>
      </c>
      <c r="B89" s="26">
        <f>IF(AND($C$6&lt;&gt;0,A89&lt;=$C$6+1),$C$4-SUM($G$15:G88),IF(B88-C88&lt;0,B88,B88-C88))</f>
        <v>0</v>
      </c>
      <c r="C89" s="26">
        <f t="shared" si="7"/>
        <v>0</v>
      </c>
      <c r="D89" s="26">
        <f t="shared" si="8"/>
        <v>0</v>
      </c>
      <c r="E89" s="28">
        <f>IF(OR(A89="",B89&lt;1),0,$F$8*($C$4-SUM($G$15:G89))/10000)</f>
        <v>0</v>
      </c>
      <c r="F89" s="28">
        <f>IF(OR(B89&lt;1,A89=""),0,IF(SUM($G$15:G88)&lt;&gt;"",IF($G$10="mensualité",IF(AND($C$6&lt;&gt;0,A89&lt;=$C$6),D89+E89+G89,IF((($C$4-SUM($G$15:G88))*$C$8/12)/(1-((1+$C$8/12)^-$C$7))&gt;B89,B89+D89+E89,(($C$4-SUM($G$15:G88))*$C$8/12)/(1-((1+$C$8/12)^-$C$7))+E89+G89)),IF(($C$4*$C$8/12)/(1-((1+$C$8/12)^-$C$7))&gt;B89,B89+D89+E89,IF(AND($C$6&lt;&gt;0,A89&lt;=$C$6),D89+E89+G89,($C$4*$C$8/12)/(1-((1+$C$8/12)^-$C$7))+E89+G89))),IF(AND($C$6&lt;&gt;0,A89&lt;=$C$6),D89+E89+G89,IF(($C$4*$C$8/12)/(1-((1+$C$8/12)^-$C$7))&gt;B89,B89+D89+E89,($C$4*$C$8/12)/(1-((1+$C$8/12)^-$C$7))+E89+G89))))</f>
        <v>0</v>
      </c>
      <c r="G89" s="36"/>
      <c r="H89" s="26" t="str">
        <f t="shared" si="10"/>
        <v/>
      </c>
      <c r="J89" s="1">
        <f t="shared" si="11"/>
        <v>0</v>
      </c>
      <c r="L89" s="1">
        <f t="shared" si="12"/>
        <v>0</v>
      </c>
    </row>
    <row r="90" spans="1:12">
      <c r="A90" s="69">
        <f t="shared" si="9"/>
        <v>76</v>
      </c>
      <c r="B90" s="26">
        <f>IF(AND($C$6&lt;&gt;0,A90&lt;=$C$6+1),$C$4-SUM($G$15:G89),IF(B89-C89&lt;0,B89,B89-C89))</f>
        <v>0</v>
      </c>
      <c r="C90" s="26">
        <f t="shared" si="7"/>
        <v>0</v>
      </c>
      <c r="D90" s="26">
        <f t="shared" si="8"/>
        <v>0</v>
      </c>
      <c r="E90" s="28">
        <f>IF(OR(A90="",B90&lt;1),0,$F$8*($C$4-SUM($G$15:G90))/10000)</f>
        <v>0</v>
      </c>
      <c r="F90" s="28">
        <f>IF(OR(B90&lt;1,A90=""),0,IF(SUM($G$15:G89)&lt;&gt;"",IF($G$10="mensualité",IF(AND($C$6&lt;&gt;0,A90&lt;=$C$6),D90+E90+G90,IF((($C$4-SUM($G$15:G89))*$C$8/12)/(1-((1+$C$8/12)^-$C$7))&gt;B90,B90+D90+E90,(($C$4-SUM($G$15:G89))*$C$8/12)/(1-((1+$C$8/12)^-$C$7))+E90+G90)),IF(($C$4*$C$8/12)/(1-((1+$C$8/12)^-$C$7))&gt;B90,B90+D90+E90,IF(AND($C$6&lt;&gt;0,A90&lt;=$C$6),D90+E90+G90,($C$4*$C$8/12)/(1-((1+$C$8/12)^-$C$7))+E90+G90))),IF(AND($C$6&lt;&gt;0,A90&lt;=$C$6),D90+E90+G90,IF(($C$4*$C$8/12)/(1-((1+$C$8/12)^-$C$7))&gt;B90,B90+D90+E90,($C$4*$C$8/12)/(1-((1+$C$8/12)^-$C$7))+E90+G90))))</f>
        <v>0</v>
      </c>
      <c r="G90" s="36"/>
      <c r="H90" s="26" t="str">
        <f t="shared" si="10"/>
        <v/>
      </c>
      <c r="J90" s="1">
        <f t="shared" si="11"/>
        <v>0</v>
      </c>
      <c r="L90" s="1">
        <f t="shared" si="12"/>
        <v>0</v>
      </c>
    </row>
    <row r="91" spans="1:12">
      <c r="A91" s="69">
        <f t="shared" si="9"/>
        <v>77</v>
      </c>
      <c r="B91" s="26">
        <f>IF(AND($C$6&lt;&gt;0,A91&lt;=$C$6+1),$C$4-SUM($G$15:G90),IF(B90-C90&lt;0,B90,B90-C90))</f>
        <v>0</v>
      </c>
      <c r="C91" s="26">
        <f t="shared" si="7"/>
        <v>0</v>
      </c>
      <c r="D91" s="26">
        <f t="shared" si="8"/>
        <v>0</v>
      </c>
      <c r="E91" s="28">
        <f>IF(OR(A91="",B91&lt;1),0,$F$8*($C$4-SUM($G$15:G91))/10000)</f>
        <v>0</v>
      </c>
      <c r="F91" s="28">
        <f>IF(OR(B91&lt;1,A91=""),0,IF(SUM($G$15:G90)&lt;&gt;"",IF($G$10="mensualité",IF(AND($C$6&lt;&gt;0,A91&lt;=$C$6),D91+E91+G91,IF((($C$4-SUM($G$15:G90))*$C$8/12)/(1-((1+$C$8/12)^-$C$7))&gt;B91,B91+D91+E91,(($C$4-SUM($G$15:G90))*$C$8/12)/(1-((1+$C$8/12)^-$C$7))+E91+G91)),IF(($C$4*$C$8/12)/(1-((1+$C$8/12)^-$C$7))&gt;B91,B91+D91+E91,IF(AND($C$6&lt;&gt;0,A91&lt;=$C$6),D91+E91+G91,($C$4*$C$8/12)/(1-((1+$C$8/12)^-$C$7))+E91+G91))),IF(AND($C$6&lt;&gt;0,A91&lt;=$C$6),D91+E91+G91,IF(($C$4*$C$8/12)/(1-((1+$C$8/12)^-$C$7))&gt;B91,B91+D91+E91,($C$4*$C$8/12)/(1-((1+$C$8/12)^-$C$7))+E91+G91))))</f>
        <v>0</v>
      </c>
      <c r="G91" s="36"/>
      <c r="H91" s="26" t="str">
        <f t="shared" si="10"/>
        <v/>
      </c>
      <c r="J91" s="1">
        <f t="shared" si="11"/>
        <v>0</v>
      </c>
      <c r="L91" s="1">
        <f t="shared" si="12"/>
        <v>0</v>
      </c>
    </row>
    <row r="92" spans="1:12">
      <c r="A92" s="69">
        <f t="shared" si="9"/>
        <v>78</v>
      </c>
      <c r="B92" s="26">
        <f>IF(AND($C$6&lt;&gt;0,A92&lt;=$C$6+1),$C$4-SUM($G$15:G91),IF(B91-C91&lt;0,B91,B91-C91))</f>
        <v>0</v>
      </c>
      <c r="C92" s="26">
        <f t="shared" si="7"/>
        <v>0</v>
      </c>
      <c r="D92" s="26">
        <f t="shared" si="8"/>
        <v>0</v>
      </c>
      <c r="E92" s="28">
        <f>IF(OR(A92="",B92&lt;1),0,$F$8*($C$4-SUM($G$15:G92))/10000)</f>
        <v>0</v>
      </c>
      <c r="F92" s="28">
        <f>IF(OR(B92&lt;1,A92=""),0,IF(SUM($G$15:G91)&lt;&gt;"",IF($G$10="mensualité",IF(AND($C$6&lt;&gt;0,A92&lt;=$C$6),D92+E92+G92,IF((($C$4-SUM($G$15:G91))*$C$8/12)/(1-((1+$C$8/12)^-$C$7))&gt;B92,B92+D92+E92,(($C$4-SUM($G$15:G91))*$C$8/12)/(1-((1+$C$8/12)^-$C$7))+E92+G92)),IF(($C$4*$C$8/12)/(1-((1+$C$8/12)^-$C$7))&gt;B92,B92+D92+E92,IF(AND($C$6&lt;&gt;0,A92&lt;=$C$6),D92+E92+G92,($C$4*$C$8/12)/(1-((1+$C$8/12)^-$C$7))+E92+G92))),IF(AND($C$6&lt;&gt;0,A92&lt;=$C$6),D92+E92+G92,IF(($C$4*$C$8/12)/(1-((1+$C$8/12)^-$C$7))&gt;B92,B92+D92+E92,($C$4*$C$8/12)/(1-((1+$C$8/12)^-$C$7))+E92+G92))))</f>
        <v>0</v>
      </c>
      <c r="G92" s="36"/>
      <c r="H92" s="26" t="str">
        <f t="shared" si="10"/>
        <v/>
      </c>
      <c r="J92" s="1">
        <f t="shared" si="11"/>
        <v>0</v>
      </c>
      <c r="L92" s="1">
        <f t="shared" si="12"/>
        <v>0</v>
      </c>
    </row>
    <row r="93" spans="1:12">
      <c r="A93" s="69">
        <f t="shared" si="9"/>
        <v>79</v>
      </c>
      <c r="B93" s="26">
        <f>IF(AND($C$6&lt;&gt;0,A93&lt;=$C$6+1),$C$4-SUM($G$15:G92),IF(B92-C92&lt;0,B92,B92-C92))</f>
        <v>0</v>
      </c>
      <c r="C93" s="26">
        <f t="shared" si="7"/>
        <v>0</v>
      </c>
      <c r="D93" s="26">
        <f t="shared" si="8"/>
        <v>0</v>
      </c>
      <c r="E93" s="28">
        <f>IF(OR(A93="",B93&lt;1),0,$F$8*($C$4-SUM($G$15:G93))/10000)</f>
        <v>0</v>
      </c>
      <c r="F93" s="28">
        <f>IF(OR(B93&lt;1,A93=""),0,IF(SUM($G$15:G92)&lt;&gt;"",IF($G$10="mensualité",IF(AND($C$6&lt;&gt;0,A93&lt;=$C$6),D93+E93+G93,IF((($C$4-SUM($G$15:G92))*$C$8/12)/(1-((1+$C$8/12)^-$C$7))&gt;B93,B93+D93+E93,(($C$4-SUM($G$15:G92))*$C$8/12)/(1-((1+$C$8/12)^-$C$7))+E93+G93)),IF(($C$4*$C$8/12)/(1-((1+$C$8/12)^-$C$7))&gt;B93,B93+D93+E93,IF(AND($C$6&lt;&gt;0,A93&lt;=$C$6),D93+E93+G93,($C$4*$C$8/12)/(1-((1+$C$8/12)^-$C$7))+E93+G93))),IF(AND($C$6&lt;&gt;0,A93&lt;=$C$6),D93+E93+G93,IF(($C$4*$C$8/12)/(1-((1+$C$8/12)^-$C$7))&gt;B93,B93+D93+E93,($C$4*$C$8/12)/(1-((1+$C$8/12)^-$C$7))+E93+G93))))</f>
        <v>0</v>
      </c>
      <c r="G93" s="36"/>
      <c r="H93" s="26" t="str">
        <f t="shared" si="10"/>
        <v/>
      </c>
      <c r="J93" s="1">
        <f t="shared" si="11"/>
        <v>0</v>
      </c>
      <c r="L93" s="1">
        <f t="shared" si="12"/>
        <v>0</v>
      </c>
    </row>
    <row r="94" spans="1:12">
      <c r="A94" s="69">
        <f t="shared" si="9"/>
        <v>80</v>
      </c>
      <c r="B94" s="26">
        <f>IF(AND($C$6&lt;&gt;0,A94&lt;=$C$6+1),$C$4-SUM($G$15:G93),IF(B93-C93&lt;0,B93,B93-C93))</f>
        <v>0</v>
      </c>
      <c r="C94" s="26">
        <f t="shared" si="7"/>
        <v>0</v>
      </c>
      <c r="D94" s="26">
        <f t="shared" si="8"/>
        <v>0</v>
      </c>
      <c r="E94" s="28">
        <f>IF(OR(A94="",B94&lt;1),0,$F$8*($C$4-SUM($G$15:G94))/10000)</f>
        <v>0</v>
      </c>
      <c r="F94" s="28">
        <f>IF(OR(B94&lt;1,A94=""),0,IF(SUM($G$15:G93)&lt;&gt;"",IF($G$10="mensualité",IF(AND($C$6&lt;&gt;0,A94&lt;=$C$6),D94+E94+G94,IF((($C$4-SUM($G$15:G93))*$C$8/12)/(1-((1+$C$8/12)^-$C$7))&gt;B94,B94+D94+E94,(($C$4-SUM($G$15:G93))*$C$8/12)/(1-((1+$C$8/12)^-$C$7))+E94+G94)),IF(($C$4*$C$8/12)/(1-((1+$C$8/12)^-$C$7))&gt;B94,B94+D94+E94,IF(AND($C$6&lt;&gt;0,A94&lt;=$C$6),D94+E94+G94,($C$4*$C$8/12)/(1-((1+$C$8/12)^-$C$7))+E94+G94))),IF(AND($C$6&lt;&gt;0,A94&lt;=$C$6),D94+E94+G94,IF(($C$4*$C$8/12)/(1-((1+$C$8/12)^-$C$7))&gt;B94,B94+D94+E94,($C$4*$C$8/12)/(1-((1+$C$8/12)^-$C$7))+E94+G94))))</f>
        <v>0</v>
      </c>
      <c r="G94" s="36"/>
      <c r="H94" s="26" t="str">
        <f t="shared" si="10"/>
        <v/>
      </c>
      <c r="J94" s="1">
        <f t="shared" si="11"/>
        <v>0</v>
      </c>
      <c r="L94" s="1">
        <f t="shared" si="12"/>
        <v>0</v>
      </c>
    </row>
    <row r="95" spans="1:12">
      <c r="A95" s="69">
        <f t="shared" si="9"/>
        <v>81</v>
      </c>
      <c r="B95" s="26">
        <f>IF(AND($C$6&lt;&gt;0,A95&lt;=$C$6+1),$C$4-SUM($G$15:G94),IF(B94-C94&lt;0,B94,B94-C94))</f>
        <v>0</v>
      </c>
      <c r="C95" s="26">
        <f t="shared" si="7"/>
        <v>0</v>
      </c>
      <c r="D95" s="26">
        <f t="shared" si="8"/>
        <v>0</v>
      </c>
      <c r="E95" s="28">
        <f>IF(OR(A95="",B95&lt;1),0,$F$8*($C$4-SUM($G$15:G95))/10000)</f>
        <v>0</v>
      </c>
      <c r="F95" s="28">
        <f>IF(OR(B95&lt;1,A95=""),0,IF(SUM($G$15:G94)&lt;&gt;"",IF($G$10="mensualité",IF(AND($C$6&lt;&gt;0,A95&lt;=$C$6),D95+E95+G95,IF((($C$4-SUM($G$15:G94))*$C$8/12)/(1-((1+$C$8/12)^-$C$7))&gt;B95,B95+D95+E95,(($C$4-SUM($G$15:G94))*$C$8/12)/(1-((1+$C$8/12)^-$C$7))+E95+G95)),IF(($C$4*$C$8/12)/(1-((1+$C$8/12)^-$C$7))&gt;B95,B95+D95+E95,IF(AND($C$6&lt;&gt;0,A95&lt;=$C$6),D95+E95+G95,($C$4*$C$8/12)/(1-((1+$C$8/12)^-$C$7))+E95+G95))),IF(AND($C$6&lt;&gt;0,A95&lt;=$C$6),D95+E95+G95,IF(($C$4*$C$8/12)/(1-((1+$C$8/12)^-$C$7))&gt;B95,B95+D95+E95,($C$4*$C$8/12)/(1-((1+$C$8/12)^-$C$7))+E95+G95))))</f>
        <v>0</v>
      </c>
      <c r="G95" s="36"/>
      <c r="H95" s="26" t="str">
        <f t="shared" si="10"/>
        <v/>
      </c>
      <c r="J95" s="1">
        <f t="shared" si="11"/>
        <v>0</v>
      </c>
      <c r="L95" s="1">
        <f t="shared" si="12"/>
        <v>0</v>
      </c>
    </row>
    <row r="96" spans="1:12">
      <c r="A96" s="69">
        <f t="shared" si="9"/>
        <v>82</v>
      </c>
      <c r="B96" s="26">
        <f>IF(AND($C$6&lt;&gt;0,A96&lt;=$C$6+1),$C$4-SUM($G$15:G95),IF(B95-C95&lt;0,B95,B95-C95))</f>
        <v>0</v>
      </c>
      <c r="C96" s="26">
        <f t="shared" si="7"/>
        <v>0</v>
      </c>
      <c r="D96" s="26">
        <f t="shared" si="8"/>
        <v>0</v>
      </c>
      <c r="E96" s="28">
        <f>IF(OR(A96="",B96&lt;1),0,$F$8*($C$4-SUM($G$15:G96))/10000)</f>
        <v>0</v>
      </c>
      <c r="F96" s="28">
        <f>IF(OR(B96&lt;1,A96=""),0,IF(SUM($G$15:G95)&lt;&gt;"",IF($G$10="mensualité",IF(AND($C$6&lt;&gt;0,A96&lt;=$C$6),D96+E96+G96,IF((($C$4-SUM($G$15:G95))*$C$8/12)/(1-((1+$C$8/12)^-$C$7))&gt;B96,B96+D96+E96,(($C$4-SUM($G$15:G95))*$C$8/12)/(1-((1+$C$8/12)^-$C$7))+E96+G96)),IF(($C$4*$C$8/12)/(1-((1+$C$8/12)^-$C$7))&gt;B96,B96+D96+E96,IF(AND($C$6&lt;&gt;0,A96&lt;=$C$6),D96+E96+G96,($C$4*$C$8/12)/(1-((1+$C$8/12)^-$C$7))+E96+G96))),IF(AND($C$6&lt;&gt;0,A96&lt;=$C$6),D96+E96+G96,IF(($C$4*$C$8/12)/(1-((1+$C$8/12)^-$C$7))&gt;B96,B96+D96+E96,($C$4*$C$8/12)/(1-((1+$C$8/12)^-$C$7))+E96+G96))))</f>
        <v>0</v>
      </c>
      <c r="G96" s="36"/>
      <c r="H96" s="26" t="str">
        <f t="shared" si="10"/>
        <v/>
      </c>
      <c r="J96" s="1">
        <f t="shared" si="11"/>
        <v>0</v>
      </c>
      <c r="L96" s="1">
        <f t="shared" si="12"/>
        <v>0</v>
      </c>
    </row>
    <row r="97" spans="1:12">
      <c r="A97" s="69">
        <f t="shared" si="9"/>
        <v>83</v>
      </c>
      <c r="B97" s="26">
        <f>IF(AND($C$6&lt;&gt;0,A97&lt;=$C$6+1),$C$4-SUM($G$15:G96),IF(B96-C96&lt;0,B96,B96-C96))</f>
        <v>0</v>
      </c>
      <c r="C97" s="26">
        <f t="shared" si="7"/>
        <v>0</v>
      </c>
      <c r="D97" s="26">
        <f t="shared" si="8"/>
        <v>0</v>
      </c>
      <c r="E97" s="28">
        <f>IF(OR(A97="",B97&lt;1),0,$F$8*($C$4-SUM($G$15:G97))/10000)</f>
        <v>0</v>
      </c>
      <c r="F97" s="28">
        <f>IF(OR(B97&lt;1,A97=""),0,IF(SUM($G$15:G96)&lt;&gt;"",IF($G$10="mensualité",IF(AND($C$6&lt;&gt;0,A97&lt;=$C$6),D97+E97+G97,IF((($C$4-SUM($G$15:G96))*$C$8/12)/(1-((1+$C$8/12)^-$C$7))&gt;B97,B97+D97+E97,(($C$4-SUM($G$15:G96))*$C$8/12)/(1-((1+$C$8/12)^-$C$7))+E97+G97)),IF(($C$4*$C$8/12)/(1-((1+$C$8/12)^-$C$7))&gt;B97,B97+D97+E97,IF(AND($C$6&lt;&gt;0,A97&lt;=$C$6),D97+E97+G97,($C$4*$C$8/12)/(1-((1+$C$8/12)^-$C$7))+E97+G97))),IF(AND($C$6&lt;&gt;0,A97&lt;=$C$6),D97+E97+G97,IF(($C$4*$C$8/12)/(1-((1+$C$8/12)^-$C$7))&gt;B97,B97+D97+E97,($C$4*$C$8/12)/(1-((1+$C$8/12)^-$C$7))+E97+G97))))</f>
        <v>0</v>
      </c>
      <c r="G97" s="36"/>
      <c r="H97" s="26" t="str">
        <f t="shared" si="10"/>
        <v/>
      </c>
      <c r="J97" s="1">
        <f t="shared" si="11"/>
        <v>0</v>
      </c>
      <c r="L97" s="1">
        <f t="shared" si="12"/>
        <v>0</v>
      </c>
    </row>
    <row r="98" spans="1:12">
      <c r="A98" s="69">
        <f t="shared" si="9"/>
        <v>84</v>
      </c>
      <c r="B98" s="26">
        <f>IF(AND($C$6&lt;&gt;0,A98&lt;=$C$6+1),$C$4-SUM($G$15:G97),IF(B97-C97&lt;0,B97,B97-C97))</f>
        <v>0</v>
      </c>
      <c r="C98" s="26">
        <f t="shared" si="7"/>
        <v>0</v>
      </c>
      <c r="D98" s="26">
        <f t="shared" si="8"/>
        <v>0</v>
      </c>
      <c r="E98" s="28">
        <f>IF(OR(A98="",B98&lt;1),0,$F$8*($C$4-SUM($G$15:G98))/10000)</f>
        <v>0</v>
      </c>
      <c r="F98" s="28">
        <f>IF(OR(B98&lt;1,A98=""),0,IF(SUM($G$15:G97)&lt;&gt;"",IF($G$10="mensualité",IF(AND($C$6&lt;&gt;0,A98&lt;=$C$6),D98+E98+G98,IF((($C$4-SUM($G$15:G97))*$C$8/12)/(1-((1+$C$8/12)^-$C$7))&gt;B98,B98+D98+E98,(($C$4-SUM($G$15:G97))*$C$8/12)/(1-((1+$C$8/12)^-$C$7))+E98+G98)),IF(($C$4*$C$8/12)/(1-((1+$C$8/12)^-$C$7))&gt;B98,B98+D98+E98,IF(AND($C$6&lt;&gt;0,A98&lt;=$C$6),D98+E98+G98,($C$4*$C$8/12)/(1-((1+$C$8/12)^-$C$7))+E98+G98))),IF(AND($C$6&lt;&gt;0,A98&lt;=$C$6),D98+E98+G98,IF(($C$4*$C$8/12)/(1-((1+$C$8/12)^-$C$7))&gt;B98,B98+D98+E98,($C$4*$C$8/12)/(1-((1+$C$8/12)^-$C$7))+E98+G98))))</f>
        <v>0</v>
      </c>
      <c r="G98" s="36"/>
      <c r="H98" s="26" t="str">
        <f t="shared" si="10"/>
        <v/>
      </c>
      <c r="J98" s="1">
        <f t="shared" si="11"/>
        <v>0</v>
      </c>
      <c r="L98" s="1">
        <f t="shared" si="12"/>
        <v>0</v>
      </c>
    </row>
    <row r="99" spans="1:12">
      <c r="A99" s="69">
        <f t="shared" si="9"/>
        <v>85</v>
      </c>
      <c r="B99" s="26">
        <f>IF(AND($C$6&lt;&gt;0,A99&lt;=$C$6+1),$C$4-SUM($G$15:G98),IF(B98-C98&lt;0,B98,B98-C98))</f>
        <v>0</v>
      </c>
      <c r="C99" s="26">
        <f t="shared" si="7"/>
        <v>0</v>
      </c>
      <c r="D99" s="26">
        <f t="shared" si="8"/>
        <v>0</v>
      </c>
      <c r="E99" s="28">
        <f>IF(OR(A99="",B99&lt;1),0,$F$8*($C$4-SUM($G$15:G99))/10000)</f>
        <v>0</v>
      </c>
      <c r="F99" s="28">
        <f>IF(OR(B99&lt;1,A99=""),0,IF(SUM($G$15:G98)&lt;&gt;"",IF($G$10="mensualité",IF(AND($C$6&lt;&gt;0,A99&lt;=$C$6),D99+E99+G99,IF((($C$4-SUM($G$15:G98))*$C$8/12)/(1-((1+$C$8/12)^-$C$7))&gt;B99,B99+D99+E99,(($C$4-SUM($G$15:G98))*$C$8/12)/(1-((1+$C$8/12)^-$C$7))+E99+G99)),IF(($C$4*$C$8/12)/(1-((1+$C$8/12)^-$C$7))&gt;B99,B99+D99+E99,IF(AND($C$6&lt;&gt;0,A99&lt;=$C$6),D99+E99+G99,($C$4*$C$8/12)/(1-((1+$C$8/12)^-$C$7))+E99+G99))),IF(AND($C$6&lt;&gt;0,A99&lt;=$C$6),D99+E99+G99,IF(($C$4*$C$8/12)/(1-((1+$C$8/12)^-$C$7))&gt;B99,B99+D99+E99,($C$4*$C$8/12)/(1-((1+$C$8/12)^-$C$7))+E99+G99))))</f>
        <v>0</v>
      </c>
      <c r="G99" s="36"/>
      <c r="H99" s="26" t="str">
        <f t="shared" si="10"/>
        <v/>
      </c>
      <c r="J99" s="1">
        <f t="shared" si="11"/>
        <v>0</v>
      </c>
      <c r="L99" s="1">
        <f t="shared" si="12"/>
        <v>0</v>
      </c>
    </row>
    <row r="100" spans="1:12">
      <c r="A100" s="69">
        <f t="shared" si="9"/>
        <v>86</v>
      </c>
      <c r="B100" s="26">
        <f>IF(AND($C$6&lt;&gt;0,A100&lt;=$C$6+1),$C$4-SUM($G$15:G99),IF(B99-C99&lt;0,B99,B99-C99))</f>
        <v>0</v>
      </c>
      <c r="C100" s="26">
        <f t="shared" si="7"/>
        <v>0</v>
      </c>
      <c r="D100" s="26">
        <f t="shared" si="8"/>
        <v>0</v>
      </c>
      <c r="E100" s="28">
        <f>IF(OR(A100="",B100&lt;1),0,$F$8*($C$4-SUM($G$15:G100))/10000)</f>
        <v>0</v>
      </c>
      <c r="F100" s="28">
        <f>IF(OR(B100&lt;1,A100=""),0,IF(SUM($G$15:G99)&lt;&gt;"",IF($G$10="mensualité",IF(AND($C$6&lt;&gt;0,A100&lt;=$C$6),D100+E100+G100,IF((($C$4-SUM($G$15:G99))*$C$8/12)/(1-((1+$C$8/12)^-$C$7))&gt;B100,B100+D100+E100,(($C$4-SUM($G$15:G99))*$C$8/12)/(1-((1+$C$8/12)^-$C$7))+E100+G100)),IF(($C$4*$C$8/12)/(1-((1+$C$8/12)^-$C$7))&gt;B100,B100+D100+E100,IF(AND($C$6&lt;&gt;0,A100&lt;=$C$6),D100+E100+G100,($C$4*$C$8/12)/(1-((1+$C$8/12)^-$C$7))+E100+G100))),IF(AND($C$6&lt;&gt;0,A100&lt;=$C$6),D100+E100+G100,IF(($C$4*$C$8/12)/(1-((1+$C$8/12)^-$C$7))&gt;B100,B100+D100+E100,($C$4*$C$8/12)/(1-((1+$C$8/12)^-$C$7))+E100+G100))))</f>
        <v>0</v>
      </c>
      <c r="G100" s="36"/>
      <c r="H100" s="26" t="str">
        <f t="shared" si="10"/>
        <v/>
      </c>
      <c r="J100" s="1">
        <f t="shared" si="11"/>
        <v>0</v>
      </c>
      <c r="L100" s="1">
        <f t="shared" si="12"/>
        <v>0</v>
      </c>
    </row>
    <row r="101" spans="1:12">
      <c r="A101" s="69">
        <f t="shared" si="9"/>
        <v>87</v>
      </c>
      <c r="B101" s="26">
        <f>IF(AND($C$6&lt;&gt;0,A101&lt;=$C$6+1),$C$4-SUM($G$15:G100),IF(B100-C100&lt;0,B100,B100-C100))</f>
        <v>0</v>
      </c>
      <c r="C101" s="26">
        <f t="shared" si="7"/>
        <v>0</v>
      </c>
      <c r="D101" s="26">
        <f t="shared" si="8"/>
        <v>0</v>
      </c>
      <c r="E101" s="28">
        <f>IF(OR(A101="",B101&lt;1),0,$F$8*($C$4-SUM($G$15:G101))/10000)</f>
        <v>0</v>
      </c>
      <c r="F101" s="28">
        <f>IF(OR(B101&lt;1,A101=""),0,IF(SUM($G$15:G100)&lt;&gt;"",IF($G$10="mensualité",IF(AND($C$6&lt;&gt;0,A101&lt;=$C$6),D101+E101+G101,IF((($C$4-SUM($G$15:G100))*$C$8/12)/(1-((1+$C$8/12)^-$C$7))&gt;B101,B101+D101+E101,(($C$4-SUM($G$15:G100))*$C$8/12)/(1-((1+$C$8/12)^-$C$7))+E101+G101)),IF(($C$4*$C$8/12)/(1-((1+$C$8/12)^-$C$7))&gt;B101,B101+D101+E101,IF(AND($C$6&lt;&gt;0,A101&lt;=$C$6),D101+E101+G101,($C$4*$C$8/12)/(1-((1+$C$8/12)^-$C$7))+E101+G101))),IF(AND($C$6&lt;&gt;0,A101&lt;=$C$6),D101+E101+G101,IF(($C$4*$C$8/12)/(1-((1+$C$8/12)^-$C$7))&gt;B101,B101+D101+E101,($C$4*$C$8/12)/(1-((1+$C$8/12)^-$C$7))+E101+G101))))</f>
        <v>0</v>
      </c>
      <c r="G101" s="36"/>
      <c r="H101" s="26" t="str">
        <f t="shared" si="10"/>
        <v/>
      </c>
      <c r="J101" s="1">
        <f t="shared" si="11"/>
        <v>0</v>
      </c>
      <c r="L101" s="1">
        <f t="shared" si="12"/>
        <v>0</v>
      </c>
    </row>
    <row r="102" spans="1:12">
      <c r="A102" s="69">
        <f t="shared" si="9"/>
        <v>88</v>
      </c>
      <c r="B102" s="26">
        <f>IF(AND($C$6&lt;&gt;0,A102&lt;=$C$6+1),$C$4-SUM($G$15:G101),IF(B101-C101&lt;0,B101,B101-C101))</f>
        <v>0</v>
      </c>
      <c r="C102" s="26">
        <f t="shared" si="7"/>
        <v>0</v>
      </c>
      <c r="D102" s="26">
        <f t="shared" si="8"/>
        <v>0</v>
      </c>
      <c r="E102" s="28">
        <f>IF(OR(A102="",B102&lt;1),0,$F$8*($C$4-SUM($G$15:G102))/10000)</f>
        <v>0</v>
      </c>
      <c r="F102" s="28">
        <f>IF(OR(B102&lt;1,A102=""),0,IF(SUM($G$15:G101)&lt;&gt;"",IF($G$10="mensualité",IF(AND($C$6&lt;&gt;0,A102&lt;=$C$6),D102+E102+G102,IF((($C$4-SUM($G$15:G101))*$C$8/12)/(1-((1+$C$8/12)^-$C$7))&gt;B102,B102+D102+E102,(($C$4-SUM($G$15:G101))*$C$8/12)/(1-((1+$C$8/12)^-$C$7))+E102+G102)),IF(($C$4*$C$8/12)/(1-((1+$C$8/12)^-$C$7))&gt;B102,B102+D102+E102,IF(AND($C$6&lt;&gt;0,A102&lt;=$C$6),D102+E102+G102,($C$4*$C$8/12)/(1-((1+$C$8/12)^-$C$7))+E102+G102))),IF(AND($C$6&lt;&gt;0,A102&lt;=$C$6),D102+E102+G102,IF(($C$4*$C$8/12)/(1-((1+$C$8/12)^-$C$7))&gt;B102,B102+D102+E102,($C$4*$C$8/12)/(1-((1+$C$8/12)^-$C$7))+E102+G102))))</f>
        <v>0</v>
      </c>
      <c r="G102" s="36"/>
      <c r="H102" s="26" t="str">
        <f t="shared" si="10"/>
        <v/>
      </c>
      <c r="J102" s="1">
        <f t="shared" si="11"/>
        <v>0</v>
      </c>
      <c r="L102" s="1">
        <f t="shared" si="12"/>
        <v>0</v>
      </c>
    </row>
    <row r="103" spans="1:12">
      <c r="A103" s="69">
        <f t="shared" si="9"/>
        <v>89</v>
      </c>
      <c r="B103" s="26">
        <f>IF(AND($C$6&lt;&gt;0,A103&lt;=$C$6+1),$C$4-SUM($G$15:G102),IF(B102-C102&lt;0,B102,B102-C102))</f>
        <v>0</v>
      </c>
      <c r="C103" s="26">
        <f t="shared" si="7"/>
        <v>0</v>
      </c>
      <c r="D103" s="26">
        <f t="shared" si="8"/>
        <v>0</v>
      </c>
      <c r="E103" s="28">
        <f>IF(OR(A103="",B103&lt;1),0,$F$8*($C$4-SUM($G$15:G103))/10000)</f>
        <v>0</v>
      </c>
      <c r="F103" s="28">
        <f>IF(OR(B103&lt;1,A103=""),0,IF(SUM($G$15:G102)&lt;&gt;"",IF($G$10="mensualité",IF(AND($C$6&lt;&gt;0,A103&lt;=$C$6),D103+E103+G103,IF((($C$4-SUM($G$15:G102))*$C$8/12)/(1-((1+$C$8/12)^-$C$7))&gt;B103,B103+D103+E103,(($C$4-SUM($G$15:G102))*$C$8/12)/(1-((1+$C$8/12)^-$C$7))+E103+G103)),IF(($C$4*$C$8/12)/(1-((1+$C$8/12)^-$C$7))&gt;B103,B103+D103+E103,IF(AND($C$6&lt;&gt;0,A103&lt;=$C$6),D103+E103+G103,($C$4*$C$8/12)/(1-((1+$C$8/12)^-$C$7))+E103+G103))),IF(AND($C$6&lt;&gt;0,A103&lt;=$C$6),D103+E103+G103,IF(($C$4*$C$8/12)/(1-((1+$C$8/12)^-$C$7))&gt;B103,B103+D103+E103,($C$4*$C$8/12)/(1-((1+$C$8/12)^-$C$7))+E103+G103))))</f>
        <v>0</v>
      </c>
      <c r="G103" s="36"/>
      <c r="H103" s="26" t="str">
        <f t="shared" si="10"/>
        <v/>
      </c>
      <c r="J103" s="1">
        <f t="shared" si="11"/>
        <v>0</v>
      </c>
      <c r="L103" s="1">
        <f t="shared" si="12"/>
        <v>0</v>
      </c>
    </row>
    <row r="104" spans="1:12">
      <c r="A104" s="69">
        <f t="shared" si="9"/>
        <v>90</v>
      </c>
      <c r="B104" s="26">
        <f>IF(AND($C$6&lt;&gt;0,A104&lt;=$C$6+1),$C$4-SUM($G$15:G103),IF(B103-C103&lt;0,B103,B103-C103))</f>
        <v>0</v>
      </c>
      <c r="C104" s="26">
        <f t="shared" si="7"/>
        <v>0</v>
      </c>
      <c r="D104" s="26">
        <f t="shared" si="8"/>
        <v>0</v>
      </c>
      <c r="E104" s="28">
        <f>IF(OR(A104="",B104&lt;1),0,$F$8*($C$4-SUM($G$15:G104))/10000)</f>
        <v>0</v>
      </c>
      <c r="F104" s="28">
        <f>IF(OR(B104&lt;1,A104=""),0,IF(SUM($G$15:G103)&lt;&gt;"",IF($G$10="mensualité",IF(AND($C$6&lt;&gt;0,A104&lt;=$C$6),D104+E104+G104,IF((($C$4-SUM($G$15:G103))*$C$8/12)/(1-((1+$C$8/12)^-$C$7))&gt;B104,B104+D104+E104,(($C$4-SUM($G$15:G103))*$C$8/12)/(1-((1+$C$8/12)^-$C$7))+E104+G104)),IF(($C$4*$C$8/12)/(1-((1+$C$8/12)^-$C$7))&gt;B104,B104+D104+E104,IF(AND($C$6&lt;&gt;0,A104&lt;=$C$6),D104+E104+G104,($C$4*$C$8/12)/(1-((1+$C$8/12)^-$C$7))+E104+G104))),IF(AND($C$6&lt;&gt;0,A104&lt;=$C$6),D104+E104+G104,IF(($C$4*$C$8/12)/(1-((1+$C$8/12)^-$C$7))&gt;B104,B104+D104+E104,($C$4*$C$8/12)/(1-((1+$C$8/12)^-$C$7))+E104+G104))))</f>
        <v>0</v>
      </c>
      <c r="G104" s="36"/>
      <c r="H104" s="26" t="str">
        <f t="shared" si="10"/>
        <v/>
      </c>
      <c r="J104" s="1">
        <f t="shared" si="11"/>
        <v>0</v>
      </c>
      <c r="L104" s="1">
        <f t="shared" si="12"/>
        <v>0</v>
      </c>
    </row>
    <row r="105" spans="1:12">
      <c r="A105" s="69">
        <f t="shared" si="9"/>
        <v>91</v>
      </c>
      <c r="B105" s="26">
        <f>IF(AND($C$6&lt;&gt;0,A105&lt;=$C$6+1),$C$4-SUM($G$15:G104),IF(B104-C104&lt;0,B104,B104-C104))</f>
        <v>0</v>
      </c>
      <c r="C105" s="26">
        <f t="shared" si="7"/>
        <v>0</v>
      </c>
      <c r="D105" s="26">
        <f t="shared" si="8"/>
        <v>0</v>
      </c>
      <c r="E105" s="28">
        <f>IF(OR(A105="",B105&lt;1),0,$F$8*($C$4-SUM($G$15:G105))/10000)</f>
        <v>0</v>
      </c>
      <c r="F105" s="28">
        <f>IF(OR(B105&lt;1,A105=""),0,IF(SUM($G$15:G104)&lt;&gt;"",IF($G$10="mensualité",IF(AND($C$6&lt;&gt;0,A105&lt;=$C$6),D105+E105+G105,IF((($C$4-SUM($G$15:G104))*$C$8/12)/(1-((1+$C$8/12)^-$C$7))&gt;B105,B105+D105+E105,(($C$4-SUM($G$15:G104))*$C$8/12)/(1-((1+$C$8/12)^-$C$7))+E105+G105)),IF(($C$4*$C$8/12)/(1-((1+$C$8/12)^-$C$7))&gt;B105,B105+D105+E105,IF(AND($C$6&lt;&gt;0,A105&lt;=$C$6),D105+E105+G105,($C$4*$C$8/12)/(1-((1+$C$8/12)^-$C$7))+E105+G105))),IF(AND($C$6&lt;&gt;0,A105&lt;=$C$6),D105+E105+G105,IF(($C$4*$C$8/12)/(1-((1+$C$8/12)^-$C$7))&gt;B105,B105+D105+E105,($C$4*$C$8/12)/(1-((1+$C$8/12)^-$C$7))+E105+G105))))</f>
        <v>0</v>
      </c>
      <c r="G105" s="36"/>
      <c r="H105" s="26" t="str">
        <f t="shared" si="10"/>
        <v/>
      </c>
      <c r="J105" s="1">
        <f t="shared" si="11"/>
        <v>0</v>
      </c>
      <c r="L105" s="1">
        <f t="shared" si="12"/>
        <v>0</v>
      </c>
    </row>
    <row r="106" spans="1:12">
      <c r="A106" s="69">
        <f t="shared" si="9"/>
        <v>92</v>
      </c>
      <c r="B106" s="26">
        <f>IF(AND($C$6&lt;&gt;0,A106&lt;=$C$6+1),$C$4-SUM($G$15:G105),IF(B105-C105&lt;0,B105,B105-C105))</f>
        <v>0</v>
      </c>
      <c r="C106" s="26">
        <f t="shared" si="7"/>
        <v>0</v>
      </c>
      <c r="D106" s="26">
        <f t="shared" si="8"/>
        <v>0</v>
      </c>
      <c r="E106" s="28">
        <f>IF(OR(A106="",B106&lt;1),0,$F$8*($C$4-SUM($G$15:G106))/10000)</f>
        <v>0</v>
      </c>
      <c r="F106" s="28">
        <f>IF(OR(B106&lt;1,A106=""),0,IF(SUM($G$15:G105)&lt;&gt;"",IF($G$10="mensualité",IF(AND($C$6&lt;&gt;0,A106&lt;=$C$6),D106+E106+G106,IF((($C$4-SUM($G$15:G105))*$C$8/12)/(1-((1+$C$8/12)^-$C$7))&gt;B106,B106+D106+E106,(($C$4-SUM($G$15:G105))*$C$8/12)/(1-((1+$C$8/12)^-$C$7))+E106+G106)),IF(($C$4*$C$8/12)/(1-((1+$C$8/12)^-$C$7))&gt;B106,B106+D106+E106,IF(AND($C$6&lt;&gt;0,A106&lt;=$C$6),D106+E106+G106,($C$4*$C$8/12)/(1-((1+$C$8/12)^-$C$7))+E106+G106))),IF(AND($C$6&lt;&gt;0,A106&lt;=$C$6),D106+E106+G106,IF(($C$4*$C$8/12)/(1-((1+$C$8/12)^-$C$7))&gt;B106,B106+D106+E106,($C$4*$C$8/12)/(1-((1+$C$8/12)^-$C$7))+E106+G106))))</f>
        <v>0</v>
      </c>
      <c r="G106" s="36"/>
      <c r="H106" s="26" t="str">
        <f t="shared" si="10"/>
        <v/>
      </c>
      <c r="J106" s="1">
        <f t="shared" si="11"/>
        <v>0</v>
      </c>
      <c r="L106" s="1">
        <f t="shared" si="12"/>
        <v>0</v>
      </c>
    </row>
    <row r="107" spans="1:12">
      <c r="A107" s="69">
        <f t="shared" si="9"/>
        <v>93</v>
      </c>
      <c r="B107" s="26">
        <f>IF(AND($C$6&lt;&gt;0,A107&lt;=$C$6+1),$C$4-SUM($G$15:G106),IF(B106-C106&lt;0,B106,B106-C106))</f>
        <v>0</v>
      </c>
      <c r="C107" s="26">
        <f t="shared" si="7"/>
        <v>0</v>
      </c>
      <c r="D107" s="26">
        <f t="shared" si="8"/>
        <v>0</v>
      </c>
      <c r="E107" s="28">
        <f>IF(OR(A107="",B107&lt;1),0,$F$8*($C$4-SUM($G$15:G107))/10000)</f>
        <v>0</v>
      </c>
      <c r="F107" s="28">
        <f>IF(OR(B107&lt;1,A107=""),0,IF(SUM($G$15:G106)&lt;&gt;"",IF($G$10="mensualité",IF(AND($C$6&lt;&gt;0,A107&lt;=$C$6),D107+E107+G107,IF((($C$4-SUM($G$15:G106))*$C$8/12)/(1-((1+$C$8/12)^-$C$7))&gt;B107,B107+D107+E107,(($C$4-SUM($G$15:G106))*$C$8/12)/(1-((1+$C$8/12)^-$C$7))+E107+G107)),IF(($C$4*$C$8/12)/(1-((1+$C$8/12)^-$C$7))&gt;B107,B107+D107+E107,IF(AND($C$6&lt;&gt;0,A107&lt;=$C$6),D107+E107+G107,($C$4*$C$8/12)/(1-((1+$C$8/12)^-$C$7))+E107+G107))),IF(AND($C$6&lt;&gt;0,A107&lt;=$C$6),D107+E107+G107,IF(($C$4*$C$8/12)/(1-((1+$C$8/12)^-$C$7))&gt;B107,B107+D107+E107,($C$4*$C$8/12)/(1-((1+$C$8/12)^-$C$7))+E107+G107))))</f>
        <v>0</v>
      </c>
      <c r="G107" s="36"/>
      <c r="H107" s="26" t="str">
        <f t="shared" si="10"/>
        <v/>
      </c>
      <c r="J107" s="1">
        <f t="shared" si="11"/>
        <v>0</v>
      </c>
      <c r="L107" s="1">
        <f t="shared" si="12"/>
        <v>0</v>
      </c>
    </row>
    <row r="108" spans="1:12">
      <c r="A108" s="69">
        <f t="shared" si="9"/>
        <v>94</v>
      </c>
      <c r="B108" s="26">
        <f>IF(AND($C$6&lt;&gt;0,A108&lt;=$C$6+1),$C$4-SUM($G$15:G107),IF(B107-C107&lt;0,B107,B107-C107))</f>
        <v>0</v>
      </c>
      <c r="C108" s="26">
        <f t="shared" si="7"/>
        <v>0</v>
      </c>
      <c r="D108" s="26">
        <f t="shared" si="8"/>
        <v>0</v>
      </c>
      <c r="E108" s="28">
        <f>IF(OR(A108="",B108&lt;1),0,$F$8*($C$4-SUM($G$15:G108))/10000)</f>
        <v>0</v>
      </c>
      <c r="F108" s="28">
        <f>IF(OR(B108&lt;1,A108=""),0,IF(SUM($G$15:G107)&lt;&gt;"",IF($G$10="mensualité",IF(AND($C$6&lt;&gt;0,A108&lt;=$C$6),D108+E108+G108,IF((($C$4-SUM($G$15:G107))*$C$8/12)/(1-((1+$C$8/12)^-$C$7))&gt;B108,B108+D108+E108,(($C$4-SUM($G$15:G107))*$C$8/12)/(1-((1+$C$8/12)^-$C$7))+E108+G108)),IF(($C$4*$C$8/12)/(1-((1+$C$8/12)^-$C$7))&gt;B108,B108+D108+E108,IF(AND($C$6&lt;&gt;0,A108&lt;=$C$6),D108+E108+G108,($C$4*$C$8/12)/(1-((1+$C$8/12)^-$C$7))+E108+G108))),IF(AND($C$6&lt;&gt;0,A108&lt;=$C$6),D108+E108+G108,IF(($C$4*$C$8/12)/(1-((1+$C$8/12)^-$C$7))&gt;B108,B108+D108+E108,($C$4*$C$8/12)/(1-((1+$C$8/12)^-$C$7))+E108+G108))))</f>
        <v>0</v>
      </c>
      <c r="G108" s="36"/>
      <c r="H108" s="26" t="str">
        <f t="shared" si="10"/>
        <v/>
      </c>
      <c r="J108" s="1">
        <f t="shared" si="11"/>
        <v>0</v>
      </c>
      <c r="L108" s="1">
        <f t="shared" si="12"/>
        <v>0</v>
      </c>
    </row>
    <row r="109" spans="1:12">
      <c r="A109" s="69">
        <f t="shared" si="9"/>
        <v>95</v>
      </c>
      <c r="B109" s="26">
        <f>IF(AND($C$6&lt;&gt;0,A109&lt;=$C$6+1),$C$4-SUM($G$15:G108),IF(B108-C108&lt;0,B108,B108-C108))</f>
        <v>0</v>
      </c>
      <c r="C109" s="26">
        <f t="shared" si="7"/>
        <v>0</v>
      </c>
      <c r="D109" s="26">
        <f t="shared" si="8"/>
        <v>0</v>
      </c>
      <c r="E109" s="28">
        <f>IF(OR(A109="",B109&lt;1),0,$F$8*($C$4-SUM($G$15:G109))/10000)</f>
        <v>0</v>
      </c>
      <c r="F109" s="28">
        <f>IF(OR(B109&lt;1,A109=""),0,IF(SUM($G$15:G108)&lt;&gt;"",IF($G$10="mensualité",IF(AND($C$6&lt;&gt;0,A109&lt;=$C$6),D109+E109+G109,IF((($C$4-SUM($G$15:G108))*$C$8/12)/(1-((1+$C$8/12)^-$C$7))&gt;B109,B109+D109+E109,(($C$4-SUM($G$15:G108))*$C$8/12)/(1-((1+$C$8/12)^-$C$7))+E109+G109)),IF(($C$4*$C$8/12)/(1-((1+$C$8/12)^-$C$7))&gt;B109,B109+D109+E109,IF(AND($C$6&lt;&gt;0,A109&lt;=$C$6),D109+E109+G109,($C$4*$C$8/12)/(1-((1+$C$8/12)^-$C$7))+E109+G109))),IF(AND($C$6&lt;&gt;0,A109&lt;=$C$6),D109+E109+G109,IF(($C$4*$C$8/12)/(1-((1+$C$8/12)^-$C$7))&gt;B109,B109+D109+E109,($C$4*$C$8/12)/(1-((1+$C$8/12)^-$C$7))+E109+G109))))</f>
        <v>0</v>
      </c>
      <c r="G109" s="36"/>
      <c r="H109" s="26" t="str">
        <f t="shared" si="10"/>
        <v/>
      </c>
      <c r="J109" s="1">
        <f t="shared" si="11"/>
        <v>0</v>
      </c>
      <c r="L109" s="1">
        <f t="shared" si="12"/>
        <v>0</v>
      </c>
    </row>
    <row r="110" spans="1:12">
      <c r="A110" s="69">
        <f t="shared" si="9"/>
        <v>96</v>
      </c>
      <c r="B110" s="26">
        <f>IF(AND($C$6&lt;&gt;0,A110&lt;=$C$6+1),$C$4-SUM($G$15:G109),IF(B109-C109&lt;0,B109,B109-C109))</f>
        <v>0</v>
      </c>
      <c r="C110" s="26">
        <f t="shared" si="7"/>
        <v>0</v>
      </c>
      <c r="D110" s="26">
        <f t="shared" si="8"/>
        <v>0</v>
      </c>
      <c r="E110" s="28">
        <f>IF(OR(A110="",B110&lt;1),0,$F$8*($C$4-SUM($G$15:G110))/10000)</f>
        <v>0</v>
      </c>
      <c r="F110" s="28">
        <f>IF(OR(B110&lt;1,A110=""),0,IF(SUM($G$15:G109)&lt;&gt;"",IF($G$10="mensualité",IF(AND($C$6&lt;&gt;0,A110&lt;=$C$6),D110+E110+G110,IF((($C$4-SUM($G$15:G109))*$C$8/12)/(1-((1+$C$8/12)^-$C$7))&gt;B110,B110+D110+E110,(($C$4-SUM($G$15:G109))*$C$8/12)/(1-((1+$C$8/12)^-$C$7))+E110+G110)),IF(($C$4*$C$8/12)/(1-((1+$C$8/12)^-$C$7))&gt;B110,B110+D110+E110,IF(AND($C$6&lt;&gt;0,A110&lt;=$C$6),D110+E110+G110,($C$4*$C$8/12)/(1-((1+$C$8/12)^-$C$7))+E110+G110))),IF(AND($C$6&lt;&gt;0,A110&lt;=$C$6),D110+E110+G110,IF(($C$4*$C$8/12)/(1-((1+$C$8/12)^-$C$7))&gt;B110,B110+D110+E110,($C$4*$C$8/12)/(1-((1+$C$8/12)^-$C$7))+E110+G110))))</f>
        <v>0</v>
      </c>
      <c r="G110" s="36"/>
      <c r="H110" s="26" t="str">
        <f t="shared" si="10"/>
        <v/>
      </c>
      <c r="J110" s="1">
        <f t="shared" si="11"/>
        <v>0</v>
      </c>
      <c r="L110" s="1">
        <f t="shared" si="12"/>
        <v>0</v>
      </c>
    </row>
    <row r="111" spans="1:12">
      <c r="A111" s="69">
        <f t="shared" si="9"/>
        <v>97</v>
      </c>
      <c r="B111" s="26">
        <f>IF(AND($C$6&lt;&gt;0,A111&lt;=$C$6+1),$C$4-SUM($G$15:G110),IF(B110-C110&lt;0,B110,B110-C110))</f>
        <v>0</v>
      </c>
      <c r="C111" s="26">
        <f t="shared" si="7"/>
        <v>0</v>
      </c>
      <c r="D111" s="26">
        <f t="shared" si="8"/>
        <v>0</v>
      </c>
      <c r="E111" s="28">
        <f>IF(OR(A111="",B111&lt;1),0,$F$8*($C$4-SUM($G$15:G111))/10000)</f>
        <v>0</v>
      </c>
      <c r="F111" s="28">
        <f>IF(OR(B111&lt;1,A111=""),0,IF(SUM($G$15:G110)&lt;&gt;"",IF($G$10="mensualité",IF(AND($C$6&lt;&gt;0,A111&lt;=$C$6),D111+E111+G111,IF((($C$4-SUM($G$15:G110))*$C$8/12)/(1-((1+$C$8/12)^-$C$7))&gt;B111,B111+D111+E111,(($C$4-SUM($G$15:G110))*$C$8/12)/(1-((1+$C$8/12)^-$C$7))+E111+G111)),IF(($C$4*$C$8/12)/(1-((1+$C$8/12)^-$C$7))&gt;B111,B111+D111+E111,IF(AND($C$6&lt;&gt;0,A111&lt;=$C$6),D111+E111+G111,($C$4*$C$8/12)/(1-((1+$C$8/12)^-$C$7))+E111+G111))),IF(AND($C$6&lt;&gt;0,A111&lt;=$C$6),D111+E111+G111,IF(($C$4*$C$8/12)/(1-((1+$C$8/12)^-$C$7))&gt;B111,B111+D111+E111,($C$4*$C$8/12)/(1-((1+$C$8/12)^-$C$7))+E111+G111))))</f>
        <v>0</v>
      </c>
      <c r="G111" s="36"/>
      <c r="H111" s="26" t="str">
        <f t="shared" si="10"/>
        <v/>
      </c>
      <c r="J111" s="1">
        <f t="shared" si="11"/>
        <v>0</v>
      </c>
      <c r="L111" s="1">
        <f t="shared" si="12"/>
        <v>0</v>
      </c>
    </row>
    <row r="112" spans="1:12">
      <c r="A112" s="69">
        <f t="shared" si="9"/>
        <v>98</v>
      </c>
      <c r="B112" s="26">
        <f>IF(AND($C$6&lt;&gt;0,A112&lt;=$C$6+1),$C$4-SUM($G$15:G111),IF(B111-C111&lt;0,B111,B111-C111))</f>
        <v>0</v>
      </c>
      <c r="C112" s="26">
        <f t="shared" si="7"/>
        <v>0</v>
      </c>
      <c r="D112" s="26">
        <f t="shared" si="8"/>
        <v>0</v>
      </c>
      <c r="E112" s="28">
        <f>IF(OR(A112="",B112&lt;1),0,$F$8*($C$4-SUM($G$15:G112))/10000)</f>
        <v>0</v>
      </c>
      <c r="F112" s="28">
        <f>IF(OR(B112&lt;1,A112=""),0,IF(SUM($G$15:G111)&lt;&gt;"",IF($G$10="mensualité",IF(AND($C$6&lt;&gt;0,A112&lt;=$C$6),D112+E112+G112,IF((($C$4-SUM($G$15:G111))*$C$8/12)/(1-((1+$C$8/12)^-$C$7))&gt;B112,B112+D112+E112,(($C$4-SUM($G$15:G111))*$C$8/12)/(1-((1+$C$8/12)^-$C$7))+E112+G112)),IF(($C$4*$C$8/12)/(1-((1+$C$8/12)^-$C$7))&gt;B112,B112+D112+E112,IF(AND($C$6&lt;&gt;0,A112&lt;=$C$6),D112+E112+G112,($C$4*$C$8/12)/(1-((1+$C$8/12)^-$C$7))+E112+G112))),IF(AND($C$6&lt;&gt;0,A112&lt;=$C$6),D112+E112+G112,IF(($C$4*$C$8/12)/(1-((1+$C$8/12)^-$C$7))&gt;B112,B112+D112+E112,($C$4*$C$8/12)/(1-((1+$C$8/12)^-$C$7))+E112+G112))))</f>
        <v>0</v>
      </c>
      <c r="G112" s="36"/>
      <c r="H112" s="26" t="str">
        <f t="shared" si="10"/>
        <v/>
      </c>
      <c r="J112" s="1">
        <f t="shared" si="11"/>
        <v>0</v>
      </c>
      <c r="L112" s="1">
        <f t="shared" si="12"/>
        <v>0</v>
      </c>
    </row>
    <row r="113" spans="1:12">
      <c r="A113" s="69">
        <f t="shared" si="9"/>
        <v>99</v>
      </c>
      <c r="B113" s="26">
        <f>IF(AND($C$6&lt;&gt;0,A113&lt;=$C$6+1),$C$4-SUM($G$15:G112),IF(B112-C112&lt;0,B112,B112-C112))</f>
        <v>0</v>
      </c>
      <c r="C113" s="26">
        <f t="shared" si="7"/>
        <v>0</v>
      </c>
      <c r="D113" s="26">
        <f t="shared" si="8"/>
        <v>0</v>
      </c>
      <c r="E113" s="28">
        <f>IF(OR(A113="",B113&lt;1),0,$F$8*($C$4-SUM($G$15:G113))/10000)</f>
        <v>0</v>
      </c>
      <c r="F113" s="28">
        <f>IF(OR(B113&lt;1,A113=""),0,IF(SUM($G$15:G112)&lt;&gt;"",IF($G$10="mensualité",IF(AND($C$6&lt;&gt;0,A113&lt;=$C$6),D113+E113+G113,IF((($C$4-SUM($G$15:G112))*$C$8/12)/(1-((1+$C$8/12)^-$C$7))&gt;B113,B113+D113+E113,(($C$4-SUM($G$15:G112))*$C$8/12)/(1-((1+$C$8/12)^-$C$7))+E113+G113)),IF(($C$4*$C$8/12)/(1-((1+$C$8/12)^-$C$7))&gt;B113,B113+D113+E113,IF(AND($C$6&lt;&gt;0,A113&lt;=$C$6),D113+E113+G113,($C$4*$C$8/12)/(1-((1+$C$8/12)^-$C$7))+E113+G113))),IF(AND($C$6&lt;&gt;0,A113&lt;=$C$6),D113+E113+G113,IF(($C$4*$C$8/12)/(1-((1+$C$8/12)^-$C$7))&gt;B113,B113+D113+E113,($C$4*$C$8/12)/(1-((1+$C$8/12)^-$C$7))+E113+G113))))</f>
        <v>0</v>
      </c>
      <c r="G113" s="36"/>
      <c r="H113" s="26" t="str">
        <f t="shared" si="10"/>
        <v/>
      </c>
      <c r="J113" s="1">
        <f t="shared" si="11"/>
        <v>0</v>
      </c>
      <c r="L113" s="1">
        <f t="shared" si="12"/>
        <v>0</v>
      </c>
    </row>
    <row r="114" spans="1:12">
      <c r="A114" s="69">
        <f t="shared" si="9"/>
        <v>100</v>
      </c>
      <c r="B114" s="26">
        <f>IF(AND($C$6&lt;&gt;0,A114&lt;=$C$6+1),$C$4-SUM($G$15:G113),IF(B113-C113&lt;0,B113,B113-C113))</f>
        <v>0</v>
      </c>
      <c r="C114" s="26">
        <f t="shared" si="7"/>
        <v>0</v>
      </c>
      <c r="D114" s="26">
        <f t="shared" si="8"/>
        <v>0</v>
      </c>
      <c r="E114" s="28">
        <f>IF(OR(A114="",B114&lt;1),0,$F$8*($C$4-SUM($G$15:G114))/10000)</f>
        <v>0</v>
      </c>
      <c r="F114" s="28">
        <f>IF(OR(B114&lt;1,A114=""),0,IF(SUM($G$15:G113)&lt;&gt;"",IF($G$10="mensualité",IF(AND($C$6&lt;&gt;0,A114&lt;=$C$6),D114+E114+G114,IF((($C$4-SUM($G$15:G113))*$C$8/12)/(1-((1+$C$8/12)^-$C$7))&gt;B114,B114+D114+E114,(($C$4-SUM($G$15:G113))*$C$8/12)/(1-((1+$C$8/12)^-$C$7))+E114+G114)),IF(($C$4*$C$8/12)/(1-((1+$C$8/12)^-$C$7))&gt;B114,B114+D114+E114,IF(AND($C$6&lt;&gt;0,A114&lt;=$C$6),D114+E114+G114,($C$4*$C$8/12)/(1-((1+$C$8/12)^-$C$7))+E114+G114))),IF(AND($C$6&lt;&gt;0,A114&lt;=$C$6),D114+E114+G114,IF(($C$4*$C$8/12)/(1-((1+$C$8/12)^-$C$7))&gt;B114,B114+D114+E114,($C$4*$C$8/12)/(1-((1+$C$8/12)^-$C$7))+E114+G114))))</f>
        <v>0</v>
      </c>
      <c r="G114" s="36"/>
      <c r="H114" s="26" t="str">
        <f t="shared" si="10"/>
        <v/>
      </c>
      <c r="J114" s="1">
        <f t="shared" si="11"/>
        <v>0</v>
      </c>
      <c r="L114" s="1">
        <f t="shared" si="12"/>
        <v>0</v>
      </c>
    </row>
    <row r="115" spans="1:12">
      <c r="A115" s="69">
        <f t="shared" si="9"/>
        <v>101</v>
      </c>
      <c r="B115" s="26">
        <f>IF(AND($C$6&lt;&gt;0,A115&lt;=$C$6+1),$C$4-SUM($G$15:G114),IF(B114-C114&lt;0,B114,B114-C114))</f>
        <v>0</v>
      </c>
      <c r="C115" s="26">
        <f t="shared" si="7"/>
        <v>0</v>
      </c>
      <c r="D115" s="26">
        <f t="shared" si="8"/>
        <v>0</v>
      </c>
      <c r="E115" s="28">
        <f>IF(OR(A115="",B115&lt;1),0,$F$8*($C$4-SUM($G$15:G115))/10000)</f>
        <v>0</v>
      </c>
      <c r="F115" s="28">
        <f>IF(OR(B115&lt;1,A115=""),0,IF(SUM($G$15:G114)&lt;&gt;"",IF($G$10="mensualité",IF(AND($C$6&lt;&gt;0,A115&lt;=$C$6),D115+E115+G115,IF((($C$4-SUM($G$15:G114))*$C$8/12)/(1-((1+$C$8/12)^-$C$7))&gt;B115,B115+D115+E115,(($C$4-SUM($G$15:G114))*$C$8/12)/(1-((1+$C$8/12)^-$C$7))+E115+G115)),IF(($C$4*$C$8/12)/(1-((1+$C$8/12)^-$C$7))&gt;B115,B115+D115+E115,IF(AND($C$6&lt;&gt;0,A115&lt;=$C$6),D115+E115+G115,($C$4*$C$8/12)/(1-((1+$C$8/12)^-$C$7))+E115+G115))),IF(AND($C$6&lt;&gt;0,A115&lt;=$C$6),D115+E115+G115,IF(($C$4*$C$8/12)/(1-((1+$C$8/12)^-$C$7))&gt;B115,B115+D115+E115,($C$4*$C$8/12)/(1-((1+$C$8/12)^-$C$7))+E115+G115))))</f>
        <v>0</v>
      </c>
      <c r="G115" s="36"/>
      <c r="H115" s="26" t="str">
        <f t="shared" si="10"/>
        <v/>
      </c>
      <c r="J115" s="1">
        <f t="shared" si="11"/>
        <v>0</v>
      </c>
      <c r="L115" s="1">
        <f t="shared" si="12"/>
        <v>0</v>
      </c>
    </row>
    <row r="116" spans="1:12">
      <c r="A116" s="69">
        <f t="shared" si="9"/>
        <v>102</v>
      </c>
      <c r="B116" s="26">
        <f>IF(AND($C$6&lt;&gt;0,A116&lt;=$C$6+1),$C$4-SUM($G$15:G115),IF(B115-C115&lt;0,B115,B115-C115))</f>
        <v>0</v>
      </c>
      <c r="C116" s="26">
        <f t="shared" si="7"/>
        <v>0</v>
      </c>
      <c r="D116" s="26">
        <f t="shared" si="8"/>
        <v>0</v>
      </c>
      <c r="E116" s="28">
        <f>IF(OR(A116="",B116&lt;1),0,$F$8*($C$4-SUM($G$15:G116))/10000)</f>
        <v>0</v>
      </c>
      <c r="F116" s="28">
        <f>IF(OR(B116&lt;1,A116=""),0,IF(SUM($G$15:G115)&lt;&gt;"",IF($G$10="mensualité",IF(AND($C$6&lt;&gt;0,A116&lt;=$C$6),D116+E116+G116,IF((($C$4-SUM($G$15:G115))*$C$8/12)/(1-((1+$C$8/12)^-$C$7))&gt;B116,B116+D116+E116,(($C$4-SUM($G$15:G115))*$C$8/12)/(1-((1+$C$8/12)^-$C$7))+E116+G116)),IF(($C$4*$C$8/12)/(1-((1+$C$8/12)^-$C$7))&gt;B116,B116+D116+E116,IF(AND($C$6&lt;&gt;0,A116&lt;=$C$6),D116+E116+G116,($C$4*$C$8/12)/(1-((1+$C$8/12)^-$C$7))+E116+G116))),IF(AND($C$6&lt;&gt;0,A116&lt;=$C$6),D116+E116+G116,IF(($C$4*$C$8/12)/(1-((1+$C$8/12)^-$C$7))&gt;B116,B116+D116+E116,($C$4*$C$8/12)/(1-((1+$C$8/12)^-$C$7))+E116+G116))))</f>
        <v>0</v>
      </c>
      <c r="G116" s="36"/>
      <c r="H116" s="26" t="str">
        <f t="shared" si="10"/>
        <v/>
      </c>
      <c r="J116" s="1">
        <f t="shared" si="11"/>
        <v>0</v>
      </c>
      <c r="L116" s="1">
        <f t="shared" si="12"/>
        <v>0</v>
      </c>
    </row>
    <row r="117" spans="1:12">
      <c r="A117" s="69">
        <f t="shared" si="9"/>
        <v>103</v>
      </c>
      <c r="B117" s="26">
        <f>IF(AND($C$6&lt;&gt;0,A117&lt;=$C$6+1),$C$4-SUM($G$15:G116),IF(B116-C116&lt;0,B116,B116-C116))</f>
        <v>0</v>
      </c>
      <c r="C117" s="26">
        <f t="shared" si="7"/>
        <v>0</v>
      </c>
      <c r="D117" s="26">
        <f t="shared" si="8"/>
        <v>0</v>
      </c>
      <c r="E117" s="28">
        <f>IF(OR(A117="",B117&lt;1),0,$F$8*($C$4-SUM($G$15:G117))/10000)</f>
        <v>0</v>
      </c>
      <c r="F117" s="28">
        <f>IF(OR(B117&lt;1,A117=""),0,IF(SUM($G$15:G116)&lt;&gt;"",IF($G$10="mensualité",IF(AND($C$6&lt;&gt;0,A117&lt;=$C$6),D117+E117+G117,IF((($C$4-SUM($G$15:G116))*$C$8/12)/(1-((1+$C$8/12)^-$C$7))&gt;B117,B117+D117+E117,(($C$4-SUM($G$15:G116))*$C$8/12)/(1-((1+$C$8/12)^-$C$7))+E117+G117)),IF(($C$4*$C$8/12)/(1-((1+$C$8/12)^-$C$7))&gt;B117,B117+D117+E117,IF(AND($C$6&lt;&gt;0,A117&lt;=$C$6),D117+E117+G117,($C$4*$C$8/12)/(1-((1+$C$8/12)^-$C$7))+E117+G117))),IF(AND($C$6&lt;&gt;0,A117&lt;=$C$6),D117+E117+G117,IF(($C$4*$C$8/12)/(1-((1+$C$8/12)^-$C$7))&gt;B117,B117+D117+E117,($C$4*$C$8/12)/(1-((1+$C$8/12)^-$C$7))+E117+G117))))</f>
        <v>0</v>
      </c>
      <c r="G117" s="36"/>
      <c r="H117" s="26" t="str">
        <f t="shared" si="10"/>
        <v/>
      </c>
      <c r="J117" s="1">
        <f t="shared" si="11"/>
        <v>0</v>
      </c>
      <c r="L117" s="1">
        <f t="shared" si="12"/>
        <v>0</v>
      </c>
    </row>
    <row r="118" spans="1:12">
      <c r="A118" s="69">
        <f t="shared" si="9"/>
        <v>104</v>
      </c>
      <c r="B118" s="26">
        <f>IF(AND($C$6&lt;&gt;0,A118&lt;=$C$6+1),$C$4-SUM($G$15:G117),IF(B117-C117&lt;0,B117,B117-C117))</f>
        <v>0</v>
      </c>
      <c r="C118" s="26">
        <f t="shared" si="7"/>
        <v>0</v>
      </c>
      <c r="D118" s="26">
        <f t="shared" si="8"/>
        <v>0</v>
      </c>
      <c r="E118" s="28">
        <f>IF(OR(A118="",B118&lt;1),0,$F$8*($C$4-SUM($G$15:G118))/10000)</f>
        <v>0</v>
      </c>
      <c r="F118" s="28">
        <f>IF(OR(B118&lt;1,A118=""),0,IF(SUM($G$15:G117)&lt;&gt;"",IF($G$10="mensualité",IF(AND($C$6&lt;&gt;0,A118&lt;=$C$6),D118+E118+G118,IF((($C$4-SUM($G$15:G117))*$C$8/12)/(1-((1+$C$8/12)^-$C$7))&gt;B118,B118+D118+E118,(($C$4-SUM($G$15:G117))*$C$8/12)/(1-((1+$C$8/12)^-$C$7))+E118+G118)),IF(($C$4*$C$8/12)/(1-((1+$C$8/12)^-$C$7))&gt;B118,B118+D118+E118,IF(AND($C$6&lt;&gt;0,A118&lt;=$C$6),D118+E118+G118,($C$4*$C$8/12)/(1-((1+$C$8/12)^-$C$7))+E118+G118))),IF(AND($C$6&lt;&gt;0,A118&lt;=$C$6),D118+E118+G118,IF(($C$4*$C$8/12)/(1-((1+$C$8/12)^-$C$7))&gt;B118,B118+D118+E118,($C$4*$C$8/12)/(1-((1+$C$8/12)^-$C$7))+E118+G118))))</f>
        <v>0</v>
      </c>
      <c r="G118" s="36"/>
      <c r="H118" s="26" t="str">
        <f t="shared" si="10"/>
        <v/>
      </c>
      <c r="J118" s="1">
        <f t="shared" si="11"/>
        <v>0</v>
      </c>
      <c r="L118" s="1">
        <f t="shared" si="12"/>
        <v>0</v>
      </c>
    </row>
    <row r="119" spans="1:12">
      <c r="A119" s="69">
        <f t="shared" si="9"/>
        <v>105</v>
      </c>
      <c r="B119" s="26">
        <f>IF(AND($C$6&lt;&gt;0,A119&lt;=$C$6+1),$C$4-SUM($G$15:G118),IF(B118-C118&lt;0,B118,B118-C118))</f>
        <v>0</v>
      </c>
      <c r="C119" s="26">
        <f t="shared" si="7"/>
        <v>0</v>
      </c>
      <c r="D119" s="26">
        <f t="shared" si="8"/>
        <v>0</v>
      </c>
      <c r="E119" s="28">
        <f>IF(OR(A119="",B119&lt;1),0,$F$8*($C$4-SUM($G$15:G119))/10000)</f>
        <v>0</v>
      </c>
      <c r="F119" s="28">
        <f>IF(OR(B119&lt;1,A119=""),0,IF(SUM($G$15:G118)&lt;&gt;"",IF($G$10="mensualité",IF(AND($C$6&lt;&gt;0,A119&lt;=$C$6),D119+E119+G119,IF((($C$4-SUM($G$15:G118))*$C$8/12)/(1-((1+$C$8/12)^-$C$7))&gt;B119,B119+D119+E119,(($C$4-SUM($G$15:G118))*$C$8/12)/(1-((1+$C$8/12)^-$C$7))+E119+G119)),IF(($C$4*$C$8/12)/(1-((1+$C$8/12)^-$C$7))&gt;B119,B119+D119+E119,IF(AND($C$6&lt;&gt;0,A119&lt;=$C$6),D119+E119+G119,($C$4*$C$8/12)/(1-((1+$C$8/12)^-$C$7))+E119+G119))),IF(AND($C$6&lt;&gt;0,A119&lt;=$C$6),D119+E119+G119,IF(($C$4*$C$8/12)/(1-((1+$C$8/12)^-$C$7))&gt;B119,B119+D119+E119,($C$4*$C$8/12)/(1-((1+$C$8/12)^-$C$7))+E119+G119))))</f>
        <v>0</v>
      </c>
      <c r="G119" s="36"/>
      <c r="H119" s="26" t="str">
        <f t="shared" si="10"/>
        <v/>
      </c>
      <c r="J119" s="1">
        <f t="shared" si="11"/>
        <v>0</v>
      </c>
      <c r="L119" s="1">
        <f t="shared" si="12"/>
        <v>0</v>
      </c>
    </row>
    <row r="120" spans="1:12">
      <c r="A120" s="69">
        <f t="shared" si="9"/>
        <v>106</v>
      </c>
      <c r="B120" s="26">
        <f>IF(AND($C$6&lt;&gt;0,A120&lt;=$C$6+1),$C$4-SUM($G$15:G119),IF(B119-C119&lt;0,B119,B119-C119))</f>
        <v>0</v>
      </c>
      <c r="C120" s="26">
        <f t="shared" si="7"/>
        <v>0</v>
      </c>
      <c r="D120" s="26">
        <f t="shared" si="8"/>
        <v>0</v>
      </c>
      <c r="E120" s="28">
        <f>IF(OR(A120="",B120&lt;1),0,$F$8*($C$4-SUM($G$15:G120))/10000)</f>
        <v>0</v>
      </c>
      <c r="F120" s="28">
        <f>IF(OR(B120&lt;1,A120=""),0,IF(SUM($G$15:G119)&lt;&gt;"",IF($G$10="mensualité",IF(AND($C$6&lt;&gt;0,A120&lt;=$C$6),D120+E120+G120,IF((($C$4-SUM($G$15:G119))*$C$8/12)/(1-((1+$C$8/12)^-$C$7))&gt;B120,B120+D120+E120,(($C$4-SUM($G$15:G119))*$C$8/12)/(1-((1+$C$8/12)^-$C$7))+E120+G120)),IF(($C$4*$C$8/12)/(1-((1+$C$8/12)^-$C$7))&gt;B120,B120+D120+E120,IF(AND($C$6&lt;&gt;0,A120&lt;=$C$6),D120+E120+G120,($C$4*$C$8/12)/(1-((1+$C$8/12)^-$C$7))+E120+G120))),IF(AND($C$6&lt;&gt;0,A120&lt;=$C$6),D120+E120+G120,IF(($C$4*$C$8/12)/(1-((1+$C$8/12)^-$C$7))&gt;B120,B120+D120+E120,($C$4*$C$8/12)/(1-((1+$C$8/12)^-$C$7))+E120+G120))))</f>
        <v>0</v>
      </c>
      <c r="G120" s="36"/>
      <c r="H120" s="26" t="str">
        <f t="shared" si="10"/>
        <v/>
      </c>
      <c r="J120" s="1">
        <f t="shared" si="11"/>
        <v>0</v>
      </c>
      <c r="L120" s="1">
        <f t="shared" si="12"/>
        <v>0</v>
      </c>
    </row>
    <row r="121" spans="1:12">
      <c r="A121" s="69">
        <f t="shared" si="9"/>
        <v>107</v>
      </c>
      <c r="B121" s="26">
        <f>IF(AND($C$6&lt;&gt;0,A121&lt;=$C$6+1),$C$4-SUM($G$15:G120),IF(B120-C120&lt;0,B120,B120-C120))</f>
        <v>0</v>
      </c>
      <c r="C121" s="26">
        <f t="shared" si="7"/>
        <v>0</v>
      </c>
      <c r="D121" s="26">
        <f t="shared" si="8"/>
        <v>0</v>
      </c>
      <c r="E121" s="28">
        <f>IF(OR(A121="",B121&lt;1),0,$F$8*($C$4-SUM($G$15:G121))/10000)</f>
        <v>0</v>
      </c>
      <c r="F121" s="28">
        <f>IF(OR(B121&lt;1,A121=""),0,IF(SUM($G$15:G120)&lt;&gt;"",IF($G$10="mensualité",IF(AND($C$6&lt;&gt;0,A121&lt;=$C$6),D121+E121+G121,IF((($C$4-SUM($G$15:G120))*$C$8/12)/(1-((1+$C$8/12)^-$C$7))&gt;B121,B121+D121+E121,(($C$4-SUM($G$15:G120))*$C$8/12)/(1-((1+$C$8/12)^-$C$7))+E121+G121)),IF(($C$4*$C$8/12)/(1-((1+$C$8/12)^-$C$7))&gt;B121,B121+D121+E121,IF(AND($C$6&lt;&gt;0,A121&lt;=$C$6),D121+E121+G121,($C$4*$C$8/12)/(1-((1+$C$8/12)^-$C$7))+E121+G121))),IF(AND($C$6&lt;&gt;0,A121&lt;=$C$6),D121+E121+G121,IF(($C$4*$C$8/12)/(1-((1+$C$8/12)^-$C$7))&gt;B121,B121+D121+E121,($C$4*$C$8/12)/(1-((1+$C$8/12)^-$C$7))+E121+G121))))</f>
        <v>0</v>
      </c>
      <c r="G121" s="36"/>
      <c r="H121" s="26" t="str">
        <f t="shared" si="10"/>
        <v/>
      </c>
      <c r="J121" s="1">
        <f t="shared" si="11"/>
        <v>0</v>
      </c>
      <c r="L121" s="1">
        <f t="shared" si="12"/>
        <v>0</v>
      </c>
    </row>
    <row r="122" spans="1:12">
      <c r="A122" s="69">
        <f t="shared" si="9"/>
        <v>108</v>
      </c>
      <c r="B122" s="26">
        <f>IF(AND($C$6&lt;&gt;0,A122&lt;=$C$6+1),$C$4-SUM($G$15:G121),IF(B121-C121&lt;0,B121,B121-C121))</f>
        <v>0</v>
      </c>
      <c r="C122" s="26">
        <f t="shared" si="7"/>
        <v>0</v>
      </c>
      <c r="D122" s="26">
        <f t="shared" si="8"/>
        <v>0</v>
      </c>
      <c r="E122" s="28">
        <f>IF(OR(A122="",B122&lt;1),0,$F$8*($C$4-SUM($G$15:G122))/10000)</f>
        <v>0</v>
      </c>
      <c r="F122" s="28">
        <f>IF(OR(B122&lt;1,A122=""),0,IF(SUM($G$15:G121)&lt;&gt;"",IF($G$10="mensualité",IF(AND($C$6&lt;&gt;0,A122&lt;=$C$6),D122+E122+G122,IF((($C$4-SUM($G$15:G121))*$C$8/12)/(1-((1+$C$8/12)^-$C$7))&gt;B122,B122+D122+E122,(($C$4-SUM($G$15:G121))*$C$8/12)/(1-((1+$C$8/12)^-$C$7))+E122+G122)),IF(($C$4*$C$8/12)/(1-((1+$C$8/12)^-$C$7))&gt;B122,B122+D122+E122,IF(AND($C$6&lt;&gt;0,A122&lt;=$C$6),D122+E122+G122,($C$4*$C$8/12)/(1-((1+$C$8/12)^-$C$7))+E122+G122))),IF(AND($C$6&lt;&gt;0,A122&lt;=$C$6),D122+E122+G122,IF(($C$4*$C$8/12)/(1-((1+$C$8/12)^-$C$7))&gt;B122,B122+D122+E122,($C$4*$C$8/12)/(1-((1+$C$8/12)^-$C$7))+E122+G122))))</f>
        <v>0</v>
      </c>
      <c r="G122" s="36"/>
      <c r="H122" s="26" t="str">
        <f t="shared" si="10"/>
        <v/>
      </c>
      <c r="J122" s="1">
        <f t="shared" si="11"/>
        <v>0</v>
      </c>
      <c r="L122" s="1">
        <f t="shared" si="12"/>
        <v>0</v>
      </c>
    </row>
    <row r="123" spans="1:12">
      <c r="A123" s="69">
        <f t="shared" si="9"/>
        <v>109</v>
      </c>
      <c r="B123" s="26">
        <f>IF(AND($C$6&lt;&gt;0,A123&lt;=$C$6+1),$C$4-SUM($G$15:G122),IF(B122-C122&lt;0,B122,B122-C122))</f>
        <v>0</v>
      </c>
      <c r="C123" s="26">
        <f t="shared" si="7"/>
        <v>0</v>
      </c>
      <c r="D123" s="26">
        <f t="shared" si="8"/>
        <v>0</v>
      </c>
      <c r="E123" s="28">
        <f>IF(OR(A123="",B123&lt;1),0,$F$8*($C$4-SUM($G$15:G123))/10000)</f>
        <v>0</v>
      </c>
      <c r="F123" s="28">
        <f>IF(OR(B123&lt;1,A123=""),0,IF(SUM($G$15:G122)&lt;&gt;"",IF($G$10="mensualité",IF(AND($C$6&lt;&gt;0,A123&lt;=$C$6),D123+E123+G123,IF((($C$4-SUM($G$15:G122))*$C$8/12)/(1-((1+$C$8/12)^-$C$7))&gt;B123,B123+D123+E123,(($C$4-SUM($G$15:G122))*$C$8/12)/(1-((1+$C$8/12)^-$C$7))+E123+G123)),IF(($C$4*$C$8/12)/(1-((1+$C$8/12)^-$C$7))&gt;B123,B123+D123+E123,IF(AND($C$6&lt;&gt;0,A123&lt;=$C$6),D123+E123+G123,($C$4*$C$8/12)/(1-((1+$C$8/12)^-$C$7))+E123+G123))),IF(AND($C$6&lt;&gt;0,A123&lt;=$C$6),D123+E123+G123,IF(($C$4*$C$8/12)/(1-((1+$C$8/12)^-$C$7))&gt;B123,B123+D123+E123,($C$4*$C$8/12)/(1-((1+$C$8/12)^-$C$7))+E123+G123))))</f>
        <v>0</v>
      </c>
      <c r="G123" s="36"/>
      <c r="H123" s="26" t="str">
        <f t="shared" si="10"/>
        <v/>
      </c>
      <c r="J123" s="1">
        <f t="shared" si="11"/>
        <v>0</v>
      </c>
      <c r="L123" s="1">
        <f t="shared" si="12"/>
        <v>0</v>
      </c>
    </row>
    <row r="124" spans="1:12">
      <c r="A124" s="69">
        <f t="shared" si="9"/>
        <v>110</v>
      </c>
      <c r="B124" s="26">
        <f>IF(AND($C$6&lt;&gt;0,A124&lt;=$C$6+1),$C$4-SUM($G$15:G123),IF(B123-C123&lt;0,B123,B123-C123))</f>
        <v>0</v>
      </c>
      <c r="C124" s="26">
        <f t="shared" si="7"/>
        <v>0</v>
      </c>
      <c r="D124" s="26">
        <f t="shared" si="8"/>
        <v>0</v>
      </c>
      <c r="E124" s="28">
        <f>IF(OR(A124="",B124&lt;1),0,$F$8*($C$4-SUM($G$15:G124))/10000)</f>
        <v>0</v>
      </c>
      <c r="F124" s="28">
        <f>IF(OR(B124&lt;1,A124=""),0,IF(SUM($G$15:G123)&lt;&gt;"",IF($G$10="mensualité",IF(AND($C$6&lt;&gt;0,A124&lt;=$C$6),D124+E124+G124,IF((($C$4-SUM($G$15:G123))*$C$8/12)/(1-((1+$C$8/12)^-$C$7))&gt;B124,B124+D124+E124,(($C$4-SUM($G$15:G123))*$C$8/12)/(1-((1+$C$8/12)^-$C$7))+E124+G124)),IF(($C$4*$C$8/12)/(1-((1+$C$8/12)^-$C$7))&gt;B124,B124+D124+E124,IF(AND($C$6&lt;&gt;0,A124&lt;=$C$6),D124+E124+G124,($C$4*$C$8/12)/(1-((1+$C$8/12)^-$C$7))+E124+G124))),IF(AND($C$6&lt;&gt;0,A124&lt;=$C$6),D124+E124+G124,IF(($C$4*$C$8/12)/(1-((1+$C$8/12)^-$C$7))&gt;B124,B124+D124+E124,($C$4*$C$8/12)/(1-((1+$C$8/12)^-$C$7))+E124+G124))))</f>
        <v>0</v>
      </c>
      <c r="G124" s="36"/>
      <c r="H124" s="26" t="str">
        <f t="shared" si="10"/>
        <v/>
      </c>
      <c r="J124" s="1">
        <f t="shared" si="11"/>
        <v>0</v>
      </c>
      <c r="L124" s="1">
        <f t="shared" si="12"/>
        <v>0</v>
      </c>
    </row>
    <row r="125" spans="1:12">
      <c r="A125" s="69">
        <f t="shared" si="9"/>
        <v>111</v>
      </c>
      <c r="B125" s="26">
        <f>IF(AND($C$6&lt;&gt;0,A125&lt;=$C$6+1),$C$4-SUM($G$15:G124),IF(B124-C124&lt;0,B124,B124-C124))</f>
        <v>0</v>
      </c>
      <c r="C125" s="26">
        <f t="shared" si="7"/>
        <v>0</v>
      </c>
      <c r="D125" s="26">
        <f t="shared" si="8"/>
        <v>0</v>
      </c>
      <c r="E125" s="28">
        <f>IF(OR(A125="",B125&lt;1),0,$F$8*($C$4-SUM($G$15:G125))/10000)</f>
        <v>0</v>
      </c>
      <c r="F125" s="28">
        <f>IF(OR(B125&lt;1,A125=""),0,IF(SUM($G$15:G124)&lt;&gt;"",IF($G$10="mensualité",IF(AND($C$6&lt;&gt;0,A125&lt;=$C$6),D125+E125+G125,IF((($C$4-SUM($G$15:G124))*$C$8/12)/(1-((1+$C$8/12)^-$C$7))&gt;B125,B125+D125+E125,(($C$4-SUM($G$15:G124))*$C$8/12)/(1-((1+$C$8/12)^-$C$7))+E125+G125)),IF(($C$4*$C$8/12)/(1-((1+$C$8/12)^-$C$7))&gt;B125,B125+D125+E125,IF(AND($C$6&lt;&gt;0,A125&lt;=$C$6),D125+E125+G125,($C$4*$C$8/12)/(1-((1+$C$8/12)^-$C$7))+E125+G125))),IF(AND($C$6&lt;&gt;0,A125&lt;=$C$6),D125+E125+G125,IF(($C$4*$C$8/12)/(1-((1+$C$8/12)^-$C$7))&gt;B125,B125+D125+E125,($C$4*$C$8/12)/(1-((1+$C$8/12)^-$C$7))+E125+G125))))</f>
        <v>0</v>
      </c>
      <c r="G125" s="36"/>
      <c r="H125" s="26" t="str">
        <f t="shared" si="10"/>
        <v/>
      </c>
      <c r="J125" s="1">
        <f t="shared" si="11"/>
        <v>0</v>
      </c>
      <c r="L125" s="1">
        <f t="shared" si="12"/>
        <v>0</v>
      </c>
    </row>
    <row r="126" spans="1:12">
      <c r="A126" s="69">
        <f t="shared" si="9"/>
        <v>112</v>
      </c>
      <c r="B126" s="26">
        <f>IF(AND($C$6&lt;&gt;0,A126&lt;=$C$6+1),$C$4-SUM($G$15:G125),IF(B125-C125&lt;0,B125,B125-C125))</f>
        <v>0</v>
      </c>
      <c r="C126" s="26">
        <f t="shared" si="7"/>
        <v>0</v>
      </c>
      <c r="D126" s="26">
        <f t="shared" si="8"/>
        <v>0</v>
      </c>
      <c r="E126" s="28">
        <f>IF(OR(A126="",B126&lt;1),0,$F$8*($C$4-SUM($G$15:G126))/10000)</f>
        <v>0</v>
      </c>
      <c r="F126" s="28">
        <f>IF(OR(B126&lt;1,A126=""),0,IF(SUM($G$15:G125)&lt;&gt;"",IF($G$10="mensualité",IF(AND($C$6&lt;&gt;0,A126&lt;=$C$6),D126+E126+G126,IF((($C$4-SUM($G$15:G125))*$C$8/12)/(1-((1+$C$8/12)^-$C$7))&gt;B126,B126+D126+E126,(($C$4-SUM($G$15:G125))*$C$8/12)/(1-((1+$C$8/12)^-$C$7))+E126+G126)),IF(($C$4*$C$8/12)/(1-((1+$C$8/12)^-$C$7))&gt;B126,B126+D126+E126,IF(AND($C$6&lt;&gt;0,A126&lt;=$C$6),D126+E126+G126,($C$4*$C$8/12)/(1-((1+$C$8/12)^-$C$7))+E126+G126))),IF(AND($C$6&lt;&gt;0,A126&lt;=$C$6),D126+E126+G126,IF(($C$4*$C$8/12)/(1-((1+$C$8/12)^-$C$7))&gt;B126,B126+D126+E126,($C$4*$C$8/12)/(1-((1+$C$8/12)^-$C$7))+E126+G126))))</f>
        <v>0</v>
      </c>
      <c r="G126" s="36"/>
      <c r="H126" s="26" t="str">
        <f t="shared" si="10"/>
        <v/>
      </c>
      <c r="J126" s="1">
        <f t="shared" si="11"/>
        <v>0</v>
      </c>
      <c r="L126" s="1">
        <f t="shared" si="12"/>
        <v>0</v>
      </c>
    </row>
    <row r="127" spans="1:12">
      <c r="A127" s="69">
        <f t="shared" si="9"/>
        <v>113</v>
      </c>
      <c r="B127" s="26">
        <f>IF(AND($C$6&lt;&gt;0,A127&lt;=$C$6+1),$C$4-SUM($G$15:G126),IF(B126-C126&lt;0,B126,B126-C126))</f>
        <v>0</v>
      </c>
      <c r="C127" s="26">
        <f t="shared" si="7"/>
        <v>0</v>
      </c>
      <c r="D127" s="26">
        <f t="shared" si="8"/>
        <v>0</v>
      </c>
      <c r="E127" s="28">
        <f>IF(OR(A127="",B127&lt;1),0,$F$8*($C$4-SUM($G$15:G127))/10000)</f>
        <v>0</v>
      </c>
      <c r="F127" s="28">
        <f>IF(OR(B127&lt;1,A127=""),0,IF(SUM($G$15:G126)&lt;&gt;"",IF($G$10="mensualité",IF(AND($C$6&lt;&gt;0,A127&lt;=$C$6),D127+E127+G127,IF((($C$4-SUM($G$15:G126))*$C$8/12)/(1-((1+$C$8/12)^-$C$7))&gt;B127,B127+D127+E127,(($C$4-SUM($G$15:G126))*$C$8/12)/(1-((1+$C$8/12)^-$C$7))+E127+G127)),IF(($C$4*$C$8/12)/(1-((1+$C$8/12)^-$C$7))&gt;B127,B127+D127+E127,IF(AND($C$6&lt;&gt;0,A127&lt;=$C$6),D127+E127+G127,($C$4*$C$8/12)/(1-((1+$C$8/12)^-$C$7))+E127+G127))),IF(AND($C$6&lt;&gt;0,A127&lt;=$C$6),D127+E127+G127,IF(($C$4*$C$8/12)/(1-((1+$C$8/12)^-$C$7))&gt;B127,B127+D127+E127,($C$4*$C$8/12)/(1-((1+$C$8/12)^-$C$7))+E127+G127))))</f>
        <v>0</v>
      </c>
      <c r="G127" s="36"/>
      <c r="H127" s="26" t="str">
        <f t="shared" si="10"/>
        <v/>
      </c>
      <c r="J127" s="1">
        <f t="shared" si="11"/>
        <v>0</v>
      </c>
      <c r="L127" s="1">
        <f t="shared" si="12"/>
        <v>0</v>
      </c>
    </row>
    <row r="128" spans="1:12">
      <c r="A128" s="69">
        <f t="shared" si="9"/>
        <v>114</v>
      </c>
      <c r="B128" s="26">
        <f>IF(AND($C$6&lt;&gt;0,A128&lt;=$C$6+1),$C$4-SUM($G$15:G127),IF(B127-C127&lt;0,B127,B127-C127))</f>
        <v>0</v>
      </c>
      <c r="C128" s="26">
        <f t="shared" si="7"/>
        <v>0</v>
      </c>
      <c r="D128" s="26">
        <f t="shared" si="8"/>
        <v>0</v>
      </c>
      <c r="E128" s="28">
        <f>IF(OR(A128="",B128&lt;1),0,$F$8*($C$4-SUM($G$15:G128))/10000)</f>
        <v>0</v>
      </c>
      <c r="F128" s="28">
        <f>IF(OR(B128&lt;1,A128=""),0,IF(SUM($G$15:G127)&lt;&gt;"",IF($G$10="mensualité",IF(AND($C$6&lt;&gt;0,A128&lt;=$C$6),D128+E128+G128,IF((($C$4-SUM($G$15:G127))*$C$8/12)/(1-((1+$C$8/12)^-$C$7))&gt;B128,B128+D128+E128,(($C$4-SUM($G$15:G127))*$C$8/12)/(1-((1+$C$8/12)^-$C$7))+E128+G128)),IF(($C$4*$C$8/12)/(1-((1+$C$8/12)^-$C$7))&gt;B128,B128+D128+E128,IF(AND($C$6&lt;&gt;0,A128&lt;=$C$6),D128+E128+G128,($C$4*$C$8/12)/(1-((1+$C$8/12)^-$C$7))+E128+G128))),IF(AND($C$6&lt;&gt;0,A128&lt;=$C$6),D128+E128+G128,IF(($C$4*$C$8/12)/(1-((1+$C$8/12)^-$C$7))&gt;B128,B128+D128+E128,($C$4*$C$8/12)/(1-((1+$C$8/12)^-$C$7))+E128+G128))))</f>
        <v>0</v>
      </c>
      <c r="G128" s="36"/>
      <c r="H128" s="26" t="str">
        <f t="shared" si="10"/>
        <v/>
      </c>
      <c r="J128" s="1">
        <f t="shared" si="11"/>
        <v>0</v>
      </c>
      <c r="L128" s="1">
        <f t="shared" si="12"/>
        <v>0</v>
      </c>
    </row>
    <row r="129" spans="1:12">
      <c r="A129" s="69">
        <f t="shared" si="9"/>
        <v>115</v>
      </c>
      <c r="B129" s="26">
        <f>IF(AND($C$6&lt;&gt;0,A129&lt;=$C$6+1),$C$4-SUM($G$15:G128),IF(B128-C128&lt;0,B128,B128-C128))</f>
        <v>0</v>
      </c>
      <c r="C129" s="26">
        <f t="shared" si="7"/>
        <v>0</v>
      </c>
      <c r="D129" s="26">
        <f t="shared" si="8"/>
        <v>0</v>
      </c>
      <c r="E129" s="28">
        <f>IF(OR(A129="",B129&lt;1),0,$F$8*($C$4-SUM($G$15:G129))/10000)</f>
        <v>0</v>
      </c>
      <c r="F129" s="28">
        <f>IF(OR(B129&lt;1,A129=""),0,IF(SUM($G$15:G128)&lt;&gt;"",IF($G$10="mensualité",IF(AND($C$6&lt;&gt;0,A129&lt;=$C$6),D129+E129+G129,IF((($C$4-SUM($G$15:G128))*$C$8/12)/(1-((1+$C$8/12)^-$C$7))&gt;B129,B129+D129+E129,(($C$4-SUM($G$15:G128))*$C$8/12)/(1-((1+$C$8/12)^-$C$7))+E129+G129)),IF(($C$4*$C$8/12)/(1-((1+$C$8/12)^-$C$7))&gt;B129,B129+D129+E129,IF(AND($C$6&lt;&gt;0,A129&lt;=$C$6),D129+E129+G129,($C$4*$C$8/12)/(1-((1+$C$8/12)^-$C$7))+E129+G129))),IF(AND($C$6&lt;&gt;0,A129&lt;=$C$6),D129+E129+G129,IF(($C$4*$C$8/12)/(1-((1+$C$8/12)^-$C$7))&gt;B129,B129+D129+E129,($C$4*$C$8/12)/(1-((1+$C$8/12)^-$C$7))+E129+G129))))</f>
        <v>0</v>
      </c>
      <c r="G129" s="36"/>
      <c r="H129" s="26" t="str">
        <f t="shared" si="10"/>
        <v/>
      </c>
      <c r="J129" s="1">
        <f t="shared" si="11"/>
        <v>0</v>
      </c>
      <c r="L129" s="1">
        <f t="shared" si="12"/>
        <v>0</v>
      </c>
    </row>
    <row r="130" spans="1:12">
      <c r="A130" s="69">
        <f t="shared" si="9"/>
        <v>116</v>
      </c>
      <c r="B130" s="26">
        <f>IF(AND($C$6&lt;&gt;0,A130&lt;=$C$6+1),$C$4-SUM($G$15:G129),IF(B129-C129&lt;0,B129,B129-C129))</f>
        <v>0</v>
      </c>
      <c r="C130" s="26">
        <f t="shared" si="7"/>
        <v>0</v>
      </c>
      <c r="D130" s="26">
        <f t="shared" si="8"/>
        <v>0</v>
      </c>
      <c r="E130" s="28">
        <f>IF(OR(A130="",B130&lt;1),0,$F$8*($C$4-SUM($G$15:G130))/10000)</f>
        <v>0</v>
      </c>
      <c r="F130" s="28">
        <f>IF(OR(B130&lt;1,A130=""),0,IF(SUM($G$15:G129)&lt;&gt;"",IF($G$10="mensualité",IF(AND($C$6&lt;&gt;0,A130&lt;=$C$6),D130+E130+G130,IF((($C$4-SUM($G$15:G129))*$C$8/12)/(1-((1+$C$8/12)^-$C$7))&gt;B130,B130+D130+E130,(($C$4-SUM($G$15:G129))*$C$8/12)/(1-((1+$C$8/12)^-$C$7))+E130+G130)),IF(($C$4*$C$8/12)/(1-((1+$C$8/12)^-$C$7))&gt;B130,B130+D130+E130,IF(AND($C$6&lt;&gt;0,A130&lt;=$C$6),D130+E130+G130,($C$4*$C$8/12)/(1-((1+$C$8/12)^-$C$7))+E130+G130))),IF(AND($C$6&lt;&gt;0,A130&lt;=$C$6),D130+E130+G130,IF(($C$4*$C$8/12)/(1-((1+$C$8/12)^-$C$7))&gt;B130,B130+D130+E130,($C$4*$C$8/12)/(1-((1+$C$8/12)^-$C$7))+E130+G130))))</f>
        <v>0</v>
      </c>
      <c r="G130" s="36"/>
      <c r="H130" s="26" t="str">
        <f t="shared" si="10"/>
        <v/>
      </c>
      <c r="J130" s="1">
        <f t="shared" si="11"/>
        <v>0</v>
      </c>
      <c r="L130" s="1">
        <f t="shared" si="12"/>
        <v>0</v>
      </c>
    </row>
    <row r="131" spans="1:12">
      <c r="A131" s="69">
        <f t="shared" si="9"/>
        <v>117</v>
      </c>
      <c r="B131" s="26">
        <f>IF(AND($C$6&lt;&gt;0,A131&lt;=$C$6+1),$C$4-SUM($G$15:G130),IF(B130-C130&lt;0,B130,B130-C130))</f>
        <v>0</v>
      </c>
      <c r="C131" s="26">
        <f t="shared" si="7"/>
        <v>0</v>
      </c>
      <c r="D131" s="26">
        <f t="shared" si="8"/>
        <v>0</v>
      </c>
      <c r="E131" s="28">
        <f>IF(OR(A131="",B131&lt;1),0,$F$8*($C$4-SUM($G$15:G131))/10000)</f>
        <v>0</v>
      </c>
      <c r="F131" s="28">
        <f>IF(OR(B131&lt;1,A131=""),0,IF(SUM($G$15:G130)&lt;&gt;"",IF($G$10="mensualité",IF(AND($C$6&lt;&gt;0,A131&lt;=$C$6),D131+E131+G131,IF((($C$4-SUM($G$15:G130))*$C$8/12)/(1-((1+$C$8/12)^-$C$7))&gt;B131,B131+D131+E131,(($C$4-SUM($G$15:G130))*$C$8/12)/(1-((1+$C$8/12)^-$C$7))+E131+G131)),IF(($C$4*$C$8/12)/(1-((1+$C$8/12)^-$C$7))&gt;B131,B131+D131+E131,IF(AND($C$6&lt;&gt;0,A131&lt;=$C$6),D131+E131+G131,($C$4*$C$8/12)/(1-((1+$C$8/12)^-$C$7))+E131+G131))),IF(AND($C$6&lt;&gt;0,A131&lt;=$C$6),D131+E131+G131,IF(($C$4*$C$8/12)/(1-((1+$C$8/12)^-$C$7))&gt;B131,B131+D131+E131,($C$4*$C$8/12)/(1-((1+$C$8/12)^-$C$7))+E131+G131))))</f>
        <v>0</v>
      </c>
      <c r="G131" s="36"/>
      <c r="H131" s="26" t="str">
        <f t="shared" si="10"/>
        <v/>
      </c>
      <c r="J131" s="1">
        <f t="shared" si="11"/>
        <v>0</v>
      </c>
      <c r="L131" s="1">
        <f t="shared" si="12"/>
        <v>0</v>
      </c>
    </row>
    <row r="132" spans="1:12">
      <c r="A132" s="69">
        <f t="shared" si="9"/>
        <v>118</v>
      </c>
      <c r="B132" s="26">
        <f>IF(AND($C$6&lt;&gt;0,A132&lt;=$C$6+1),$C$4-SUM($G$15:G131),IF(B131-C131&lt;0,B131,B131-C131))</f>
        <v>0</v>
      </c>
      <c r="C132" s="26">
        <f t="shared" si="7"/>
        <v>0</v>
      </c>
      <c r="D132" s="26">
        <f t="shared" si="8"/>
        <v>0</v>
      </c>
      <c r="E132" s="28">
        <f>IF(OR(A132="",B132&lt;1),0,$F$8*($C$4-SUM($G$15:G132))/10000)</f>
        <v>0</v>
      </c>
      <c r="F132" s="28">
        <f>IF(OR(B132&lt;1,A132=""),0,IF(SUM($G$15:G131)&lt;&gt;"",IF($G$10="mensualité",IF(AND($C$6&lt;&gt;0,A132&lt;=$C$6),D132+E132+G132,IF((($C$4-SUM($G$15:G131))*$C$8/12)/(1-((1+$C$8/12)^-$C$7))&gt;B132,B132+D132+E132,(($C$4-SUM($G$15:G131))*$C$8/12)/(1-((1+$C$8/12)^-$C$7))+E132+G132)),IF(($C$4*$C$8/12)/(1-((1+$C$8/12)^-$C$7))&gt;B132,B132+D132+E132,IF(AND($C$6&lt;&gt;0,A132&lt;=$C$6),D132+E132+G132,($C$4*$C$8/12)/(1-((1+$C$8/12)^-$C$7))+E132+G132))),IF(AND($C$6&lt;&gt;0,A132&lt;=$C$6),D132+E132+G132,IF(($C$4*$C$8/12)/(1-((1+$C$8/12)^-$C$7))&gt;B132,B132+D132+E132,($C$4*$C$8/12)/(1-((1+$C$8/12)^-$C$7))+E132+G132))))</f>
        <v>0</v>
      </c>
      <c r="G132" s="36"/>
      <c r="H132" s="26" t="str">
        <f t="shared" si="10"/>
        <v/>
      </c>
      <c r="J132" s="1">
        <f t="shared" si="11"/>
        <v>0</v>
      </c>
      <c r="L132" s="1">
        <f t="shared" si="12"/>
        <v>0</v>
      </c>
    </row>
    <row r="133" spans="1:12">
      <c r="A133" s="69">
        <f t="shared" si="9"/>
        <v>119</v>
      </c>
      <c r="B133" s="26">
        <f>IF(AND($C$6&lt;&gt;0,A133&lt;=$C$6+1),$C$4-SUM($G$15:G132),IF(B132-C132&lt;0,B132,B132-C132))</f>
        <v>0</v>
      </c>
      <c r="C133" s="26">
        <f t="shared" si="7"/>
        <v>0</v>
      </c>
      <c r="D133" s="26">
        <f t="shared" si="8"/>
        <v>0</v>
      </c>
      <c r="E133" s="28">
        <f>IF(OR(A133="",B133&lt;1),0,$F$8*($C$4-SUM($G$15:G133))/10000)</f>
        <v>0</v>
      </c>
      <c r="F133" s="28">
        <f>IF(OR(B133&lt;1,A133=""),0,IF(SUM($G$15:G132)&lt;&gt;"",IF($G$10="mensualité",IF(AND($C$6&lt;&gt;0,A133&lt;=$C$6),D133+E133+G133,IF((($C$4-SUM($G$15:G132))*$C$8/12)/(1-((1+$C$8/12)^-$C$7))&gt;B133,B133+D133+E133,(($C$4-SUM($G$15:G132))*$C$8/12)/(1-((1+$C$8/12)^-$C$7))+E133+G133)),IF(($C$4*$C$8/12)/(1-((1+$C$8/12)^-$C$7))&gt;B133,B133+D133+E133,IF(AND($C$6&lt;&gt;0,A133&lt;=$C$6),D133+E133+G133,($C$4*$C$8/12)/(1-((1+$C$8/12)^-$C$7))+E133+G133))),IF(AND($C$6&lt;&gt;0,A133&lt;=$C$6),D133+E133+G133,IF(($C$4*$C$8/12)/(1-((1+$C$8/12)^-$C$7))&gt;B133,B133+D133+E133,($C$4*$C$8/12)/(1-((1+$C$8/12)^-$C$7))+E133+G133))))</f>
        <v>0</v>
      </c>
      <c r="G133" s="36"/>
      <c r="H133" s="26" t="str">
        <f t="shared" si="10"/>
        <v/>
      </c>
      <c r="J133" s="1">
        <f t="shared" si="11"/>
        <v>0</v>
      </c>
      <c r="L133" s="1">
        <f t="shared" si="12"/>
        <v>0</v>
      </c>
    </row>
    <row r="134" spans="1:12">
      <c r="A134" s="69">
        <f t="shared" si="9"/>
        <v>120</v>
      </c>
      <c r="B134" s="26">
        <f>IF(AND($C$6&lt;&gt;0,A134&lt;=$C$6+1),$C$4-SUM($G$15:G133),IF(B133-C133&lt;0,B133,B133-C133))</f>
        <v>0</v>
      </c>
      <c r="C134" s="26">
        <f t="shared" si="7"/>
        <v>0</v>
      </c>
      <c r="D134" s="26">
        <f t="shared" si="8"/>
        <v>0</v>
      </c>
      <c r="E134" s="28">
        <f>IF(OR(A134="",B134&lt;1),0,$F$8*($C$4-SUM($G$15:G134))/10000)</f>
        <v>0</v>
      </c>
      <c r="F134" s="28">
        <f>IF(OR(B134&lt;1,A134=""),0,IF(SUM($G$15:G133)&lt;&gt;"",IF($G$10="mensualité",IF(AND($C$6&lt;&gt;0,A134&lt;=$C$6),D134+E134+G134,IF((($C$4-SUM($G$15:G133))*$C$8/12)/(1-((1+$C$8/12)^-$C$7))&gt;B134,B134+D134+E134,(($C$4-SUM($G$15:G133))*$C$8/12)/(1-((1+$C$8/12)^-$C$7))+E134+G134)),IF(($C$4*$C$8/12)/(1-((1+$C$8/12)^-$C$7))&gt;B134,B134+D134+E134,IF(AND($C$6&lt;&gt;0,A134&lt;=$C$6),D134+E134+G134,($C$4*$C$8/12)/(1-((1+$C$8/12)^-$C$7))+E134+G134))),IF(AND($C$6&lt;&gt;0,A134&lt;=$C$6),D134+E134+G134,IF(($C$4*$C$8/12)/(1-((1+$C$8/12)^-$C$7))&gt;B134,B134+D134+E134,($C$4*$C$8/12)/(1-((1+$C$8/12)^-$C$7))+E134+G134))))</f>
        <v>0</v>
      </c>
      <c r="G134" s="36"/>
      <c r="H134" s="26" t="str">
        <f t="shared" si="10"/>
        <v/>
      </c>
      <c r="J134" s="1">
        <f t="shared" si="11"/>
        <v>0</v>
      </c>
      <c r="L134" s="1">
        <f t="shared" si="12"/>
        <v>0</v>
      </c>
    </row>
    <row r="135" spans="1:12">
      <c r="A135" s="69">
        <f t="shared" si="9"/>
        <v>121</v>
      </c>
      <c r="B135" s="26">
        <f>IF(AND($C$6&lt;&gt;0,A135&lt;=$C$6+1),$C$4-SUM($G$15:G134),IF(B134-C134&lt;0,B134,B134-C134))</f>
        <v>0</v>
      </c>
      <c r="C135" s="26">
        <f t="shared" si="7"/>
        <v>0</v>
      </c>
      <c r="D135" s="26">
        <f t="shared" si="8"/>
        <v>0</v>
      </c>
      <c r="E135" s="28">
        <f>IF(OR(A135="",B135&lt;1),0,$F$8*($C$4-SUM($G$15:G135))/10000)</f>
        <v>0</v>
      </c>
      <c r="F135" s="28">
        <f>IF(OR(B135&lt;1,A135=""),0,IF(SUM($G$15:G134)&lt;&gt;"",IF($G$10="mensualité",IF(AND($C$6&lt;&gt;0,A135&lt;=$C$6),D135+E135+G135,IF((($C$4-SUM($G$15:G134))*$C$8/12)/(1-((1+$C$8/12)^-$C$7))&gt;B135,B135+D135+E135,(($C$4-SUM($G$15:G134))*$C$8/12)/(1-((1+$C$8/12)^-$C$7))+E135+G135)),IF(($C$4*$C$8/12)/(1-((1+$C$8/12)^-$C$7))&gt;B135,B135+D135+E135,IF(AND($C$6&lt;&gt;0,A135&lt;=$C$6),D135+E135+G135,($C$4*$C$8/12)/(1-((1+$C$8/12)^-$C$7))+E135+G135))),IF(AND($C$6&lt;&gt;0,A135&lt;=$C$6),D135+E135+G135,IF(($C$4*$C$8/12)/(1-((1+$C$8/12)^-$C$7))&gt;B135,B135+D135+E135,($C$4*$C$8/12)/(1-((1+$C$8/12)^-$C$7))+E135+G135))))</f>
        <v>0</v>
      </c>
      <c r="G135" s="36"/>
      <c r="H135" s="26" t="str">
        <f t="shared" si="10"/>
        <v/>
      </c>
      <c r="J135" s="1">
        <f t="shared" si="11"/>
        <v>0</v>
      </c>
      <c r="L135" s="1">
        <f t="shared" si="12"/>
        <v>0</v>
      </c>
    </row>
    <row r="136" spans="1:12">
      <c r="A136" s="69">
        <f t="shared" si="9"/>
        <v>122</v>
      </c>
      <c r="B136" s="26">
        <f>IF(AND($C$6&lt;&gt;0,A136&lt;=$C$6+1),$C$4-SUM($G$15:G135),IF(B135-C135&lt;0,B135,B135-C135))</f>
        <v>0</v>
      </c>
      <c r="C136" s="26">
        <f t="shared" si="7"/>
        <v>0</v>
      </c>
      <c r="D136" s="26">
        <f t="shared" si="8"/>
        <v>0</v>
      </c>
      <c r="E136" s="28">
        <f>IF(OR(A136="",B136&lt;1),0,$F$8*($C$4-SUM($G$15:G136))/10000)</f>
        <v>0</v>
      </c>
      <c r="F136" s="28">
        <f>IF(OR(B136&lt;1,A136=""),0,IF(SUM($G$15:G135)&lt;&gt;"",IF($G$10="mensualité",IF(AND($C$6&lt;&gt;0,A136&lt;=$C$6),D136+E136+G136,IF((($C$4-SUM($G$15:G135))*$C$8/12)/(1-((1+$C$8/12)^-$C$7))&gt;B136,B136+D136+E136,(($C$4-SUM($G$15:G135))*$C$8/12)/(1-((1+$C$8/12)^-$C$7))+E136+G136)),IF(($C$4*$C$8/12)/(1-((1+$C$8/12)^-$C$7))&gt;B136,B136+D136+E136,IF(AND($C$6&lt;&gt;0,A136&lt;=$C$6),D136+E136+G136,($C$4*$C$8/12)/(1-((1+$C$8/12)^-$C$7))+E136+G136))),IF(AND($C$6&lt;&gt;0,A136&lt;=$C$6),D136+E136+G136,IF(($C$4*$C$8/12)/(1-((1+$C$8/12)^-$C$7))&gt;B136,B136+D136+E136,($C$4*$C$8/12)/(1-((1+$C$8/12)^-$C$7))+E136+G136))))</f>
        <v>0</v>
      </c>
      <c r="G136" s="36"/>
      <c r="H136" s="26" t="str">
        <f t="shared" si="10"/>
        <v/>
      </c>
      <c r="J136" s="1">
        <f t="shared" si="11"/>
        <v>0</v>
      </c>
      <c r="L136" s="1">
        <f t="shared" si="12"/>
        <v>0</v>
      </c>
    </row>
    <row r="137" spans="1:12">
      <c r="A137" s="69">
        <f t="shared" si="9"/>
        <v>123</v>
      </c>
      <c r="B137" s="26">
        <f>IF(AND($C$6&lt;&gt;0,A137&lt;=$C$6+1),$C$4-SUM($G$15:G136),IF(B136-C136&lt;0,B136,B136-C136))</f>
        <v>0</v>
      </c>
      <c r="C137" s="26">
        <f t="shared" si="7"/>
        <v>0</v>
      </c>
      <c r="D137" s="26">
        <f t="shared" si="8"/>
        <v>0</v>
      </c>
      <c r="E137" s="28">
        <f>IF(OR(A137="",B137&lt;1),0,$F$8*($C$4-SUM($G$15:G137))/10000)</f>
        <v>0</v>
      </c>
      <c r="F137" s="28">
        <f>IF(OR(B137&lt;1,A137=""),0,IF(SUM($G$15:G136)&lt;&gt;"",IF($G$10="mensualité",IF(AND($C$6&lt;&gt;0,A137&lt;=$C$6),D137+E137+G137,IF((($C$4-SUM($G$15:G136))*$C$8/12)/(1-((1+$C$8/12)^-$C$7))&gt;B137,B137+D137+E137,(($C$4-SUM($G$15:G136))*$C$8/12)/(1-((1+$C$8/12)^-$C$7))+E137+G137)),IF(($C$4*$C$8/12)/(1-((1+$C$8/12)^-$C$7))&gt;B137,B137+D137+E137,IF(AND($C$6&lt;&gt;0,A137&lt;=$C$6),D137+E137+G137,($C$4*$C$8/12)/(1-((1+$C$8/12)^-$C$7))+E137+G137))),IF(AND($C$6&lt;&gt;0,A137&lt;=$C$6),D137+E137+G137,IF(($C$4*$C$8/12)/(1-((1+$C$8/12)^-$C$7))&gt;B137,B137+D137+E137,($C$4*$C$8/12)/(1-((1+$C$8/12)^-$C$7))+E137+G137))))</f>
        <v>0</v>
      </c>
      <c r="G137" s="36"/>
      <c r="H137" s="26" t="str">
        <f t="shared" si="10"/>
        <v/>
      </c>
      <c r="J137" s="1">
        <f t="shared" si="11"/>
        <v>0</v>
      </c>
      <c r="L137" s="1">
        <f t="shared" si="12"/>
        <v>0</v>
      </c>
    </row>
    <row r="138" spans="1:12">
      <c r="A138" s="69">
        <f t="shared" si="9"/>
        <v>124</v>
      </c>
      <c r="B138" s="26">
        <f>IF(AND($C$6&lt;&gt;0,A138&lt;=$C$6+1),$C$4-SUM($G$15:G137),IF(B137-C137&lt;0,B137,B137-C137))</f>
        <v>0</v>
      </c>
      <c r="C138" s="26">
        <f t="shared" si="7"/>
        <v>0</v>
      </c>
      <c r="D138" s="26">
        <f t="shared" si="8"/>
        <v>0</v>
      </c>
      <c r="E138" s="28">
        <f>IF(OR(A138="",B138&lt;1),0,$F$8*($C$4-SUM($G$15:G138))/10000)</f>
        <v>0</v>
      </c>
      <c r="F138" s="28">
        <f>IF(OR(B138&lt;1,A138=""),0,IF(SUM($G$15:G137)&lt;&gt;"",IF($G$10="mensualité",IF(AND($C$6&lt;&gt;0,A138&lt;=$C$6),D138+E138+G138,IF((($C$4-SUM($G$15:G137))*$C$8/12)/(1-((1+$C$8/12)^-$C$7))&gt;B138,B138+D138+E138,(($C$4-SUM($G$15:G137))*$C$8/12)/(1-((1+$C$8/12)^-$C$7))+E138+G138)),IF(($C$4*$C$8/12)/(1-((1+$C$8/12)^-$C$7))&gt;B138,B138+D138+E138,IF(AND($C$6&lt;&gt;0,A138&lt;=$C$6),D138+E138+G138,($C$4*$C$8/12)/(1-((1+$C$8/12)^-$C$7))+E138+G138))),IF(AND($C$6&lt;&gt;0,A138&lt;=$C$6),D138+E138+G138,IF(($C$4*$C$8/12)/(1-((1+$C$8/12)^-$C$7))&gt;B138,B138+D138+E138,($C$4*$C$8/12)/(1-((1+$C$8/12)^-$C$7))+E138+G138))))</f>
        <v>0</v>
      </c>
      <c r="G138" s="36"/>
      <c r="H138" s="26" t="str">
        <f t="shared" si="10"/>
        <v/>
      </c>
      <c r="J138" s="1">
        <f t="shared" si="11"/>
        <v>0</v>
      </c>
      <c r="L138" s="1">
        <f t="shared" si="12"/>
        <v>0</v>
      </c>
    </row>
    <row r="139" spans="1:12">
      <c r="A139" s="69">
        <f t="shared" si="9"/>
        <v>125</v>
      </c>
      <c r="B139" s="26">
        <f>IF(AND($C$6&lt;&gt;0,A139&lt;=$C$6+1),$C$4-SUM($G$15:G138),IF(B138-C138&lt;0,B138,B138-C138))</f>
        <v>0</v>
      </c>
      <c r="C139" s="26">
        <f t="shared" si="7"/>
        <v>0</v>
      </c>
      <c r="D139" s="26">
        <f t="shared" si="8"/>
        <v>0</v>
      </c>
      <c r="E139" s="28">
        <f>IF(OR(A139="",B139&lt;1),0,$F$8*($C$4-SUM($G$15:G139))/10000)</f>
        <v>0</v>
      </c>
      <c r="F139" s="28">
        <f>IF(OR(B139&lt;1,A139=""),0,IF(SUM($G$15:G138)&lt;&gt;"",IF($G$10="mensualité",IF(AND($C$6&lt;&gt;0,A139&lt;=$C$6),D139+E139+G139,IF((($C$4-SUM($G$15:G138))*$C$8/12)/(1-((1+$C$8/12)^-$C$7))&gt;B139,B139+D139+E139,(($C$4-SUM($G$15:G138))*$C$8/12)/(1-((1+$C$8/12)^-$C$7))+E139+G139)),IF(($C$4*$C$8/12)/(1-((1+$C$8/12)^-$C$7))&gt;B139,B139+D139+E139,IF(AND($C$6&lt;&gt;0,A139&lt;=$C$6),D139+E139+G139,($C$4*$C$8/12)/(1-((1+$C$8/12)^-$C$7))+E139+G139))),IF(AND($C$6&lt;&gt;0,A139&lt;=$C$6),D139+E139+G139,IF(($C$4*$C$8/12)/(1-((1+$C$8/12)^-$C$7))&gt;B139,B139+D139+E139,($C$4*$C$8/12)/(1-((1+$C$8/12)^-$C$7))+E139+G139))))</f>
        <v>0</v>
      </c>
      <c r="G139" s="36"/>
      <c r="H139" s="26" t="str">
        <f t="shared" si="10"/>
        <v/>
      </c>
      <c r="J139" s="1">
        <f t="shared" si="11"/>
        <v>0</v>
      </c>
      <c r="L139" s="1">
        <f t="shared" si="12"/>
        <v>0</v>
      </c>
    </row>
    <row r="140" spans="1:12">
      <c r="A140" s="69">
        <f t="shared" si="9"/>
        <v>126</v>
      </c>
      <c r="B140" s="26">
        <f>IF(AND($C$6&lt;&gt;0,A140&lt;=$C$6+1),$C$4-SUM($G$15:G139),IF(B139-C139&lt;0,B139,B139-C139))</f>
        <v>0</v>
      </c>
      <c r="C140" s="26">
        <f t="shared" si="7"/>
        <v>0</v>
      </c>
      <c r="D140" s="26">
        <f t="shared" si="8"/>
        <v>0</v>
      </c>
      <c r="E140" s="28">
        <f>IF(OR(A140="",B140&lt;1),0,$F$8*($C$4-SUM($G$15:G140))/10000)</f>
        <v>0</v>
      </c>
      <c r="F140" s="28">
        <f>IF(OR(B140&lt;1,A140=""),0,IF(SUM($G$15:G139)&lt;&gt;"",IF($G$10="mensualité",IF(AND($C$6&lt;&gt;0,A140&lt;=$C$6),D140+E140+G140,IF((($C$4-SUM($G$15:G139))*$C$8/12)/(1-((1+$C$8/12)^-$C$7))&gt;B140,B140+D140+E140,(($C$4-SUM($G$15:G139))*$C$8/12)/(1-((1+$C$8/12)^-$C$7))+E140+G140)),IF(($C$4*$C$8/12)/(1-((1+$C$8/12)^-$C$7))&gt;B140,B140+D140+E140,IF(AND($C$6&lt;&gt;0,A140&lt;=$C$6),D140+E140+G140,($C$4*$C$8/12)/(1-((1+$C$8/12)^-$C$7))+E140+G140))),IF(AND($C$6&lt;&gt;0,A140&lt;=$C$6),D140+E140+G140,IF(($C$4*$C$8/12)/(1-((1+$C$8/12)^-$C$7))&gt;B140,B140+D140+E140,($C$4*$C$8/12)/(1-((1+$C$8/12)^-$C$7))+E140+G140))))</f>
        <v>0</v>
      </c>
      <c r="G140" s="36"/>
      <c r="H140" s="26" t="str">
        <f t="shared" si="10"/>
        <v/>
      </c>
      <c r="J140" s="1">
        <f t="shared" si="11"/>
        <v>0</v>
      </c>
      <c r="L140" s="1">
        <f t="shared" si="12"/>
        <v>0</v>
      </c>
    </row>
    <row r="141" spans="1:12">
      <c r="A141" s="69">
        <f t="shared" si="9"/>
        <v>127</v>
      </c>
      <c r="B141" s="26">
        <f>IF(AND($C$6&lt;&gt;0,A141&lt;=$C$6+1),$C$4-SUM($G$15:G140),IF(B140-C140&lt;0,B140,B140-C140))</f>
        <v>0</v>
      </c>
      <c r="C141" s="26">
        <f t="shared" si="7"/>
        <v>0</v>
      </c>
      <c r="D141" s="26">
        <f t="shared" si="8"/>
        <v>0</v>
      </c>
      <c r="E141" s="28">
        <f>IF(OR(A141="",B141&lt;1),0,$F$8*($C$4-SUM($G$15:G141))/10000)</f>
        <v>0</v>
      </c>
      <c r="F141" s="28">
        <f>IF(OR(B141&lt;1,A141=""),0,IF(SUM($G$15:G140)&lt;&gt;"",IF($G$10="mensualité",IF(AND($C$6&lt;&gt;0,A141&lt;=$C$6),D141+E141+G141,IF((($C$4-SUM($G$15:G140))*$C$8/12)/(1-((1+$C$8/12)^-$C$7))&gt;B141,B141+D141+E141,(($C$4-SUM($G$15:G140))*$C$8/12)/(1-((1+$C$8/12)^-$C$7))+E141+G141)),IF(($C$4*$C$8/12)/(1-((1+$C$8/12)^-$C$7))&gt;B141,B141+D141+E141,IF(AND($C$6&lt;&gt;0,A141&lt;=$C$6),D141+E141+G141,($C$4*$C$8/12)/(1-((1+$C$8/12)^-$C$7))+E141+G141))),IF(AND($C$6&lt;&gt;0,A141&lt;=$C$6),D141+E141+G141,IF(($C$4*$C$8/12)/(1-((1+$C$8/12)^-$C$7))&gt;B141,B141+D141+E141,($C$4*$C$8/12)/(1-((1+$C$8/12)^-$C$7))+E141+G141))))</f>
        <v>0</v>
      </c>
      <c r="G141" s="36"/>
      <c r="H141" s="26" t="str">
        <f t="shared" si="10"/>
        <v/>
      </c>
      <c r="J141" s="1">
        <f t="shared" si="11"/>
        <v>0</v>
      </c>
      <c r="L141" s="1">
        <f t="shared" si="12"/>
        <v>0</v>
      </c>
    </row>
    <row r="142" spans="1:12">
      <c r="A142" s="69">
        <f t="shared" si="9"/>
        <v>128</v>
      </c>
      <c r="B142" s="26">
        <f>IF(AND($C$6&lt;&gt;0,A142&lt;=$C$6+1),$C$4-SUM($G$15:G141),IF(B141-C141&lt;0,B141,B141-C141))</f>
        <v>0</v>
      </c>
      <c r="C142" s="26">
        <f t="shared" si="7"/>
        <v>0</v>
      </c>
      <c r="D142" s="26">
        <f t="shared" si="8"/>
        <v>0</v>
      </c>
      <c r="E142" s="28">
        <f>IF(OR(A142="",B142&lt;1),0,$F$8*($C$4-SUM($G$15:G142))/10000)</f>
        <v>0</v>
      </c>
      <c r="F142" s="28">
        <f>IF(OR(B142&lt;1,A142=""),0,IF(SUM($G$15:G141)&lt;&gt;"",IF($G$10="mensualité",IF(AND($C$6&lt;&gt;0,A142&lt;=$C$6),D142+E142+G142,IF((($C$4-SUM($G$15:G141))*$C$8/12)/(1-((1+$C$8/12)^-$C$7))&gt;B142,B142+D142+E142,(($C$4-SUM($G$15:G141))*$C$8/12)/(1-((1+$C$8/12)^-$C$7))+E142+G142)),IF(($C$4*$C$8/12)/(1-((1+$C$8/12)^-$C$7))&gt;B142,B142+D142+E142,IF(AND($C$6&lt;&gt;0,A142&lt;=$C$6),D142+E142+G142,($C$4*$C$8/12)/(1-((1+$C$8/12)^-$C$7))+E142+G142))),IF(AND($C$6&lt;&gt;0,A142&lt;=$C$6),D142+E142+G142,IF(($C$4*$C$8/12)/(1-((1+$C$8/12)^-$C$7))&gt;B142,B142+D142+E142,($C$4*$C$8/12)/(1-((1+$C$8/12)^-$C$7))+E142+G142))))</f>
        <v>0</v>
      </c>
      <c r="G142" s="36"/>
      <c r="H142" s="26" t="str">
        <f t="shared" si="10"/>
        <v/>
      </c>
      <c r="J142" s="1">
        <f t="shared" si="11"/>
        <v>0</v>
      </c>
      <c r="L142" s="1">
        <f t="shared" si="12"/>
        <v>0</v>
      </c>
    </row>
    <row r="143" spans="1:12">
      <c r="A143" s="69">
        <f t="shared" si="9"/>
        <v>129</v>
      </c>
      <c r="B143" s="26">
        <f>IF(AND($C$6&lt;&gt;0,A143&lt;=$C$6+1),$C$4-SUM($G$15:G142),IF(B142-C142&lt;0,B142,B142-C142))</f>
        <v>0</v>
      </c>
      <c r="C143" s="26">
        <f t="shared" ref="C143:C206" si="13">F143-E143-D143</f>
        <v>0</v>
      </c>
      <c r="D143" s="26">
        <f t="shared" ref="D143:D206" si="14">B143*$C$8/12</f>
        <v>0</v>
      </c>
      <c r="E143" s="28">
        <f>IF(OR(A143="",B143&lt;1),0,$F$8*($C$4-SUM($G$15:G143))/10000)</f>
        <v>0</v>
      </c>
      <c r="F143" s="28">
        <f>IF(OR(B143&lt;1,A143=""),0,IF(SUM($G$15:G142)&lt;&gt;"",IF($G$10="mensualité",IF(AND($C$6&lt;&gt;0,A143&lt;=$C$6),D143+E143+G143,IF((($C$4-SUM($G$15:G142))*$C$8/12)/(1-((1+$C$8/12)^-$C$7))&gt;B143,B143+D143+E143,(($C$4-SUM($G$15:G142))*$C$8/12)/(1-((1+$C$8/12)^-$C$7))+E143+G143)),IF(($C$4*$C$8/12)/(1-((1+$C$8/12)^-$C$7))&gt;B143,B143+D143+E143,IF(AND($C$6&lt;&gt;0,A143&lt;=$C$6),D143+E143+G143,($C$4*$C$8/12)/(1-((1+$C$8/12)^-$C$7))+E143+G143))),IF(AND($C$6&lt;&gt;0,A143&lt;=$C$6),D143+E143+G143,IF(($C$4*$C$8/12)/(1-((1+$C$8/12)^-$C$7))&gt;B143,B143+D143+E143,($C$4*$C$8/12)/(1-((1+$C$8/12)^-$C$7))+E143+G143))))</f>
        <v>0</v>
      </c>
      <c r="G143" s="36"/>
      <c r="H143" s="26" t="str">
        <f t="shared" si="10"/>
        <v/>
      </c>
      <c r="J143" s="1">
        <f t="shared" si="11"/>
        <v>0</v>
      </c>
      <c r="L143" s="1">
        <f t="shared" si="12"/>
        <v>0</v>
      </c>
    </row>
    <row r="144" spans="1:12">
      <c r="A144" s="69">
        <f t="shared" ref="A144:A207" si="15">IF(A143="","",IF(A143+1&lt;=$C$5,A143+1,""))</f>
        <v>130</v>
      </c>
      <c r="B144" s="26">
        <f>IF(AND($C$6&lt;&gt;0,A144&lt;=$C$6+1),$C$4-SUM($G$15:G143),IF(B143-C143&lt;0,B143,B143-C143))</f>
        <v>0</v>
      </c>
      <c r="C144" s="26">
        <f t="shared" si="13"/>
        <v>0</v>
      </c>
      <c r="D144" s="26">
        <f t="shared" si="14"/>
        <v>0</v>
      </c>
      <c r="E144" s="28">
        <f>IF(OR(A144="",B144&lt;1),0,$F$8*($C$4-SUM($G$15:G144))/10000)</f>
        <v>0</v>
      </c>
      <c r="F144" s="28">
        <f>IF(OR(B144&lt;1,A144=""),0,IF(SUM($G$15:G143)&lt;&gt;"",IF($G$10="mensualité",IF(AND($C$6&lt;&gt;0,A144&lt;=$C$6),D144+E144+G144,IF((($C$4-SUM($G$15:G143))*$C$8/12)/(1-((1+$C$8/12)^-$C$7))&gt;B144,B144+D144+E144,(($C$4-SUM($G$15:G143))*$C$8/12)/(1-((1+$C$8/12)^-$C$7))+E144+G144)),IF(($C$4*$C$8/12)/(1-((1+$C$8/12)^-$C$7))&gt;B144,B144+D144+E144,IF(AND($C$6&lt;&gt;0,A144&lt;=$C$6),D144+E144+G144,($C$4*$C$8/12)/(1-((1+$C$8/12)^-$C$7))+E144+G144))),IF(AND($C$6&lt;&gt;0,A144&lt;=$C$6),D144+E144+G144,IF(($C$4*$C$8/12)/(1-((1+$C$8/12)^-$C$7))&gt;B144,B144+D144+E144,($C$4*$C$8/12)/(1-((1+$C$8/12)^-$C$7))+E144+G144))))</f>
        <v>0</v>
      </c>
      <c r="G144" s="36"/>
      <c r="H144" s="26" t="str">
        <f t="shared" ref="H144:H207" si="16">IF(G144="","",IF(OR(AND(G144&gt;=10000,$H$10="conso"),$H$10="immo"),G144*$C$8/2,0))</f>
        <v/>
      </c>
      <c r="J144" s="1">
        <f t="shared" ref="J144:J207" si="17">IF(AND(A144&lt;&gt;"",B144&lt;1,B143&gt;1),A143,0)</f>
        <v>0</v>
      </c>
      <c r="L144" s="1">
        <f t="shared" ref="L144:L207" si="18">IF(AND(G144&lt;&gt;"",C144&gt;B144),1,0)</f>
        <v>0</v>
      </c>
    </row>
    <row r="145" spans="1:12">
      <c r="A145" s="69">
        <f t="shared" si="15"/>
        <v>131</v>
      </c>
      <c r="B145" s="26">
        <f>IF(AND($C$6&lt;&gt;0,A145&lt;=$C$6+1),$C$4-SUM($G$15:G144),IF(B144-C144&lt;0,B144,B144-C144))</f>
        <v>0</v>
      </c>
      <c r="C145" s="26">
        <f t="shared" si="13"/>
        <v>0</v>
      </c>
      <c r="D145" s="26">
        <f t="shared" si="14"/>
        <v>0</v>
      </c>
      <c r="E145" s="28">
        <f>IF(OR(A145="",B145&lt;1),0,$F$8*($C$4-SUM($G$15:G145))/10000)</f>
        <v>0</v>
      </c>
      <c r="F145" s="28">
        <f>IF(OR(B145&lt;1,A145=""),0,IF(SUM($G$15:G144)&lt;&gt;"",IF($G$10="mensualité",IF(AND($C$6&lt;&gt;0,A145&lt;=$C$6),D145+E145+G145,IF((($C$4-SUM($G$15:G144))*$C$8/12)/(1-((1+$C$8/12)^-$C$7))&gt;B145,B145+D145+E145,(($C$4-SUM($G$15:G144))*$C$8/12)/(1-((1+$C$8/12)^-$C$7))+E145+G145)),IF(($C$4*$C$8/12)/(1-((1+$C$8/12)^-$C$7))&gt;B145,B145+D145+E145,IF(AND($C$6&lt;&gt;0,A145&lt;=$C$6),D145+E145+G145,($C$4*$C$8/12)/(1-((1+$C$8/12)^-$C$7))+E145+G145))),IF(AND($C$6&lt;&gt;0,A145&lt;=$C$6),D145+E145+G145,IF(($C$4*$C$8/12)/(1-((1+$C$8/12)^-$C$7))&gt;B145,B145+D145+E145,($C$4*$C$8/12)/(1-((1+$C$8/12)^-$C$7))+E145+G145))))</f>
        <v>0</v>
      </c>
      <c r="G145" s="36"/>
      <c r="H145" s="26" t="str">
        <f t="shared" si="16"/>
        <v/>
      </c>
      <c r="J145" s="1">
        <f t="shared" si="17"/>
        <v>0</v>
      </c>
      <c r="L145" s="1">
        <f t="shared" si="18"/>
        <v>0</v>
      </c>
    </row>
    <row r="146" spans="1:12">
      <c r="A146" s="69">
        <f t="shared" si="15"/>
        <v>132</v>
      </c>
      <c r="B146" s="26">
        <f>IF(AND($C$6&lt;&gt;0,A146&lt;=$C$6+1),$C$4-SUM($G$15:G145),IF(B145-C145&lt;0,B145,B145-C145))</f>
        <v>0</v>
      </c>
      <c r="C146" s="26">
        <f t="shared" si="13"/>
        <v>0</v>
      </c>
      <c r="D146" s="26">
        <f t="shared" si="14"/>
        <v>0</v>
      </c>
      <c r="E146" s="28">
        <f>IF(OR(A146="",B146&lt;1),0,$F$8*($C$4-SUM($G$15:G146))/10000)</f>
        <v>0</v>
      </c>
      <c r="F146" s="28">
        <f>IF(OR(B146&lt;1,A146=""),0,IF(SUM($G$15:G145)&lt;&gt;"",IF($G$10="mensualité",IF(AND($C$6&lt;&gt;0,A146&lt;=$C$6),D146+E146+G146,IF((($C$4-SUM($G$15:G145))*$C$8/12)/(1-((1+$C$8/12)^-$C$7))&gt;B146,B146+D146+E146,(($C$4-SUM($G$15:G145))*$C$8/12)/(1-((1+$C$8/12)^-$C$7))+E146+G146)),IF(($C$4*$C$8/12)/(1-((1+$C$8/12)^-$C$7))&gt;B146,B146+D146+E146,IF(AND($C$6&lt;&gt;0,A146&lt;=$C$6),D146+E146+G146,($C$4*$C$8/12)/(1-((1+$C$8/12)^-$C$7))+E146+G146))),IF(AND($C$6&lt;&gt;0,A146&lt;=$C$6),D146+E146+G146,IF(($C$4*$C$8/12)/(1-((1+$C$8/12)^-$C$7))&gt;B146,B146+D146+E146,($C$4*$C$8/12)/(1-((1+$C$8/12)^-$C$7))+E146+G146))))</f>
        <v>0</v>
      </c>
      <c r="G146" s="36"/>
      <c r="H146" s="26" t="str">
        <f t="shared" si="16"/>
        <v/>
      </c>
      <c r="J146" s="1">
        <f t="shared" si="17"/>
        <v>0</v>
      </c>
      <c r="L146" s="1">
        <f t="shared" si="18"/>
        <v>0</v>
      </c>
    </row>
    <row r="147" spans="1:12">
      <c r="A147" s="69">
        <f t="shared" si="15"/>
        <v>133</v>
      </c>
      <c r="B147" s="26">
        <f>IF(AND($C$6&lt;&gt;0,A147&lt;=$C$6+1),$C$4-SUM($G$15:G146),IF(B146-C146&lt;0,B146,B146-C146))</f>
        <v>0</v>
      </c>
      <c r="C147" s="26">
        <f t="shared" si="13"/>
        <v>0</v>
      </c>
      <c r="D147" s="26">
        <f t="shared" si="14"/>
        <v>0</v>
      </c>
      <c r="E147" s="28">
        <f>IF(OR(A147="",B147&lt;1),0,$F$8*($C$4-SUM($G$15:G147))/10000)</f>
        <v>0</v>
      </c>
      <c r="F147" s="28">
        <f>IF(OR(B147&lt;1,A147=""),0,IF(SUM($G$15:G146)&lt;&gt;"",IF($G$10="mensualité",IF(AND($C$6&lt;&gt;0,A147&lt;=$C$6),D147+E147+G147,IF((($C$4-SUM($G$15:G146))*$C$8/12)/(1-((1+$C$8/12)^-$C$7))&gt;B147,B147+D147+E147,(($C$4-SUM($G$15:G146))*$C$8/12)/(1-((1+$C$8/12)^-$C$7))+E147+G147)),IF(($C$4*$C$8/12)/(1-((1+$C$8/12)^-$C$7))&gt;B147,B147+D147+E147,IF(AND($C$6&lt;&gt;0,A147&lt;=$C$6),D147+E147+G147,($C$4*$C$8/12)/(1-((1+$C$8/12)^-$C$7))+E147+G147))),IF(AND($C$6&lt;&gt;0,A147&lt;=$C$6),D147+E147+G147,IF(($C$4*$C$8/12)/(1-((1+$C$8/12)^-$C$7))&gt;B147,B147+D147+E147,($C$4*$C$8/12)/(1-((1+$C$8/12)^-$C$7))+E147+G147))))</f>
        <v>0</v>
      </c>
      <c r="G147" s="36"/>
      <c r="H147" s="26" t="str">
        <f t="shared" si="16"/>
        <v/>
      </c>
      <c r="J147" s="1">
        <f t="shared" si="17"/>
        <v>0</v>
      </c>
      <c r="L147" s="1">
        <f t="shared" si="18"/>
        <v>0</v>
      </c>
    </row>
    <row r="148" spans="1:12">
      <c r="A148" s="69">
        <f t="shared" si="15"/>
        <v>134</v>
      </c>
      <c r="B148" s="26">
        <f>IF(AND($C$6&lt;&gt;0,A148&lt;=$C$6+1),$C$4-SUM($G$15:G147),IF(B147-C147&lt;0,B147,B147-C147))</f>
        <v>0</v>
      </c>
      <c r="C148" s="26">
        <f t="shared" si="13"/>
        <v>0</v>
      </c>
      <c r="D148" s="26">
        <f t="shared" si="14"/>
        <v>0</v>
      </c>
      <c r="E148" s="28">
        <f>IF(OR(A148="",B148&lt;1),0,$F$8*($C$4-SUM($G$15:G148))/10000)</f>
        <v>0</v>
      </c>
      <c r="F148" s="28">
        <f>IF(OR(B148&lt;1,A148=""),0,IF(SUM($G$15:G147)&lt;&gt;"",IF($G$10="mensualité",IF(AND($C$6&lt;&gt;0,A148&lt;=$C$6),D148+E148+G148,IF((($C$4-SUM($G$15:G147))*$C$8/12)/(1-((1+$C$8/12)^-$C$7))&gt;B148,B148+D148+E148,(($C$4-SUM($G$15:G147))*$C$8/12)/(1-((1+$C$8/12)^-$C$7))+E148+G148)),IF(($C$4*$C$8/12)/(1-((1+$C$8/12)^-$C$7))&gt;B148,B148+D148+E148,IF(AND($C$6&lt;&gt;0,A148&lt;=$C$6),D148+E148+G148,($C$4*$C$8/12)/(1-((1+$C$8/12)^-$C$7))+E148+G148))),IF(AND($C$6&lt;&gt;0,A148&lt;=$C$6),D148+E148+G148,IF(($C$4*$C$8/12)/(1-((1+$C$8/12)^-$C$7))&gt;B148,B148+D148+E148,($C$4*$C$8/12)/(1-((1+$C$8/12)^-$C$7))+E148+G148))))</f>
        <v>0</v>
      </c>
      <c r="G148" s="36"/>
      <c r="H148" s="26" t="str">
        <f t="shared" si="16"/>
        <v/>
      </c>
      <c r="J148" s="1">
        <f t="shared" si="17"/>
        <v>0</v>
      </c>
      <c r="L148" s="1">
        <f t="shared" si="18"/>
        <v>0</v>
      </c>
    </row>
    <row r="149" spans="1:12">
      <c r="A149" s="69">
        <f t="shared" si="15"/>
        <v>135</v>
      </c>
      <c r="B149" s="26">
        <f>IF(AND($C$6&lt;&gt;0,A149&lt;=$C$6+1),$C$4-SUM($G$15:G148),IF(B148-C148&lt;0,B148,B148-C148))</f>
        <v>0</v>
      </c>
      <c r="C149" s="26">
        <f t="shared" si="13"/>
        <v>0</v>
      </c>
      <c r="D149" s="26">
        <f t="shared" si="14"/>
        <v>0</v>
      </c>
      <c r="E149" s="28">
        <f>IF(OR(A149="",B149&lt;1),0,$F$8*($C$4-SUM($G$15:G149))/10000)</f>
        <v>0</v>
      </c>
      <c r="F149" s="28">
        <f>IF(OR(B149&lt;1,A149=""),0,IF(SUM($G$15:G148)&lt;&gt;"",IF($G$10="mensualité",IF(AND($C$6&lt;&gt;0,A149&lt;=$C$6),D149+E149+G149,IF((($C$4-SUM($G$15:G148))*$C$8/12)/(1-((1+$C$8/12)^-$C$7))&gt;B149,B149+D149+E149,(($C$4-SUM($G$15:G148))*$C$8/12)/(1-((1+$C$8/12)^-$C$7))+E149+G149)),IF(($C$4*$C$8/12)/(1-((1+$C$8/12)^-$C$7))&gt;B149,B149+D149+E149,IF(AND($C$6&lt;&gt;0,A149&lt;=$C$6),D149+E149+G149,($C$4*$C$8/12)/(1-((1+$C$8/12)^-$C$7))+E149+G149))),IF(AND($C$6&lt;&gt;0,A149&lt;=$C$6),D149+E149+G149,IF(($C$4*$C$8/12)/(1-((1+$C$8/12)^-$C$7))&gt;B149,B149+D149+E149,($C$4*$C$8/12)/(1-((1+$C$8/12)^-$C$7))+E149+G149))))</f>
        <v>0</v>
      </c>
      <c r="G149" s="36"/>
      <c r="H149" s="26" t="str">
        <f t="shared" si="16"/>
        <v/>
      </c>
      <c r="J149" s="1">
        <f t="shared" si="17"/>
        <v>0</v>
      </c>
      <c r="L149" s="1">
        <f t="shared" si="18"/>
        <v>0</v>
      </c>
    </row>
    <row r="150" spans="1:12">
      <c r="A150" s="69">
        <f t="shared" si="15"/>
        <v>136</v>
      </c>
      <c r="B150" s="26">
        <f>IF(AND($C$6&lt;&gt;0,A150&lt;=$C$6+1),$C$4-SUM($G$15:G149),IF(B149-C149&lt;0,B149,B149-C149))</f>
        <v>0</v>
      </c>
      <c r="C150" s="26">
        <f t="shared" si="13"/>
        <v>0</v>
      </c>
      <c r="D150" s="26">
        <f t="shared" si="14"/>
        <v>0</v>
      </c>
      <c r="E150" s="28">
        <f>IF(OR(A150="",B150&lt;1),0,$F$8*($C$4-SUM($G$15:G150))/10000)</f>
        <v>0</v>
      </c>
      <c r="F150" s="28">
        <f>IF(OR(B150&lt;1,A150=""),0,IF(SUM($G$15:G149)&lt;&gt;"",IF($G$10="mensualité",IF(AND($C$6&lt;&gt;0,A150&lt;=$C$6),D150+E150+G150,IF((($C$4-SUM($G$15:G149))*$C$8/12)/(1-((1+$C$8/12)^-$C$7))&gt;B150,B150+D150+E150,(($C$4-SUM($G$15:G149))*$C$8/12)/(1-((1+$C$8/12)^-$C$7))+E150+G150)),IF(($C$4*$C$8/12)/(1-((1+$C$8/12)^-$C$7))&gt;B150,B150+D150+E150,IF(AND($C$6&lt;&gt;0,A150&lt;=$C$6),D150+E150+G150,($C$4*$C$8/12)/(1-((1+$C$8/12)^-$C$7))+E150+G150))),IF(AND($C$6&lt;&gt;0,A150&lt;=$C$6),D150+E150+G150,IF(($C$4*$C$8/12)/(1-((1+$C$8/12)^-$C$7))&gt;B150,B150+D150+E150,($C$4*$C$8/12)/(1-((1+$C$8/12)^-$C$7))+E150+G150))))</f>
        <v>0</v>
      </c>
      <c r="G150" s="36"/>
      <c r="H150" s="26" t="str">
        <f t="shared" si="16"/>
        <v/>
      </c>
      <c r="J150" s="1">
        <f t="shared" si="17"/>
        <v>0</v>
      </c>
      <c r="L150" s="1">
        <f t="shared" si="18"/>
        <v>0</v>
      </c>
    </row>
    <row r="151" spans="1:12">
      <c r="A151" s="69">
        <f t="shared" si="15"/>
        <v>137</v>
      </c>
      <c r="B151" s="26">
        <f>IF(AND($C$6&lt;&gt;0,A151&lt;=$C$6+1),$C$4-SUM($G$15:G150),IF(B150-C150&lt;0,B150,B150-C150))</f>
        <v>0</v>
      </c>
      <c r="C151" s="26">
        <f t="shared" si="13"/>
        <v>0</v>
      </c>
      <c r="D151" s="26">
        <f t="shared" si="14"/>
        <v>0</v>
      </c>
      <c r="E151" s="28">
        <f>IF(OR(A151="",B151&lt;1),0,$F$8*($C$4-SUM($G$15:G151))/10000)</f>
        <v>0</v>
      </c>
      <c r="F151" s="28">
        <f>IF(OR(B151&lt;1,A151=""),0,IF(SUM($G$15:G150)&lt;&gt;"",IF($G$10="mensualité",IF(AND($C$6&lt;&gt;0,A151&lt;=$C$6),D151+E151+G151,IF((($C$4-SUM($G$15:G150))*$C$8/12)/(1-((1+$C$8/12)^-$C$7))&gt;B151,B151+D151+E151,(($C$4-SUM($G$15:G150))*$C$8/12)/(1-((1+$C$8/12)^-$C$7))+E151+G151)),IF(($C$4*$C$8/12)/(1-((1+$C$8/12)^-$C$7))&gt;B151,B151+D151+E151,IF(AND($C$6&lt;&gt;0,A151&lt;=$C$6),D151+E151+G151,($C$4*$C$8/12)/(1-((1+$C$8/12)^-$C$7))+E151+G151))),IF(AND($C$6&lt;&gt;0,A151&lt;=$C$6),D151+E151+G151,IF(($C$4*$C$8/12)/(1-((1+$C$8/12)^-$C$7))&gt;B151,B151+D151+E151,($C$4*$C$8/12)/(1-((1+$C$8/12)^-$C$7))+E151+G151))))</f>
        <v>0</v>
      </c>
      <c r="G151" s="36"/>
      <c r="H151" s="26" t="str">
        <f t="shared" si="16"/>
        <v/>
      </c>
      <c r="J151" s="1">
        <f t="shared" si="17"/>
        <v>0</v>
      </c>
      <c r="L151" s="1">
        <f t="shared" si="18"/>
        <v>0</v>
      </c>
    </row>
    <row r="152" spans="1:12">
      <c r="A152" s="69">
        <f t="shared" si="15"/>
        <v>138</v>
      </c>
      <c r="B152" s="26">
        <f>IF(AND($C$6&lt;&gt;0,A152&lt;=$C$6+1),$C$4-SUM($G$15:G151),IF(B151-C151&lt;0,B151,B151-C151))</f>
        <v>0</v>
      </c>
      <c r="C152" s="26">
        <f t="shared" si="13"/>
        <v>0</v>
      </c>
      <c r="D152" s="26">
        <f t="shared" si="14"/>
        <v>0</v>
      </c>
      <c r="E152" s="28">
        <f>IF(OR(A152="",B152&lt;1),0,$F$8*($C$4-SUM($G$15:G152))/10000)</f>
        <v>0</v>
      </c>
      <c r="F152" s="28">
        <f>IF(OR(B152&lt;1,A152=""),0,IF(SUM($G$15:G151)&lt;&gt;"",IF($G$10="mensualité",IF(AND($C$6&lt;&gt;0,A152&lt;=$C$6),D152+E152+G152,IF((($C$4-SUM($G$15:G151))*$C$8/12)/(1-((1+$C$8/12)^-$C$7))&gt;B152,B152+D152+E152,(($C$4-SUM($G$15:G151))*$C$8/12)/(1-((1+$C$8/12)^-$C$7))+E152+G152)),IF(($C$4*$C$8/12)/(1-((1+$C$8/12)^-$C$7))&gt;B152,B152+D152+E152,IF(AND($C$6&lt;&gt;0,A152&lt;=$C$6),D152+E152+G152,($C$4*$C$8/12)/(1-((1+$C$8/12)^-$C$7))+E152+G152))),IF(AND($C$6&lt;&gt;0,A152&lt;=$C$6),D152+E152+G152,IF(($C$4*$C$8/12)/(1-((1+$C$8/12)^-$C$7))&gt;B152,B152+D152+E152,($C$4*$C$8/12)/(1-((1+$C$8/12)^-$C$7))+E152+G152))))</f>
        <v>0</v>
      </c>
      <c r="G152" s="36"/>
      <c r="H152" s="26" t="str">
        <f t="shared" si="16"/>
        <v/>
      </c>
      <c r="J152" s="1">
        <f t="shared" si="17"/>
        <v>0</v>
      </c>
      <c r="L152" s="1">
        <f t="shared" si="18"/>
        <v>0</v>
      </c>
    </row>
    <row r="153" spans="1:12">
      <c r="A153" s="69">
        <f t="shared" si="15"/>
        <v>139</v>
      </c>
      <c r="B153" s="26">
        <f>IF(AND($C$6&lt;&gt;0,A153&lt;=$C$6+1),$C$4-SUM($G$15:G152),IF(B152-C152&lt;0,B152,B152-C152))</f>
        <v>0</v>
      </c>
      <c r="C153" s="26">
        <f t="shared" si="13"/>
        <v>0</v>
      </c>
      <c r="D153" s="26">
        <f t="shared" si="14"/>
        <v>0</v>
      </c>
      <c r="E153" s="28">
        <f>IF(OR(A153="",B153&lt;1),0,$F$8*($C$4-SUM($G$15:G153))/10000)</f>
        <v>0</v>
      </c>
      <c r="F153" s="28">
        <f>IF(OR(B153&lt;1,A153=""),0,IF(SUM($G$15:G152)&lt;&gt;"",IF($G$10="mensualité",IF(AND($C$6&lt;&gt;0,A153&lt;=$C$6),D153+E153+G153,IF((($C$4-SUM($G$15:G152))*$C$8/12)/(1-((1+$C$8/12)^-$C$7))&gt;B153,B153+D153+E153,(($C$4-SUM($G$15:G152))*$C$8/12)/(1-((1+$C$8/12)^-$C$7))+E153+G153)),IF(($C$4*$C$8/12)/(1-((1+$C$8/12)^-$C$7))&gt;B153,B153+D153+E153,IF(AND($C$6&lt;&gt;0,A153&lt;=$C$6),D153+E153+G153,($C$4*$C$8/12)/(1-((1+$C$8/12)^-$C$7))+E153+G153))),IF(AND($C$6&lt;&gt;0,A153&lt;=$C$6),D153+E153+G153,IF(($C$4*$C$8/12)/(1-((1+$C$8/12)^-$C$7))&gt;B153,B153+D153+E153,($C$4*$C$8/12)/(1-((1+$C$8/12)^-$C$7))+E153+G153))))</f>
        <v>0</v>
      </c>
      <c r="G153" s="36"/>
      <c r="H153" s="26" t="str">
        <f t="shared" si="16"/>
        <v/>
      </c>
      <c r="J153" s="1">
        <f t="shared" si="17"/>
        <v>0</v>
      </c>
      <c r="L153" s="1">
        <f t="shared" si="18"/>
        <v>0</v>
      </c>
    </row>
    <row r="154" spans="1:12">
      <c r="A154" s="69">
        <f t="shared" si="15"/>
        <v>140</v>
      </c>
      <c r="B154" s="26">
        <f>IF(AND($C$6&lt;&gt;0,A154&lt;=$C$6+1),$C$4-SUM($G$15:G153),IF(B153-C153&lt;0,B153,B153-C153))</f>
        <v>0</v>
      </c>
      <c r="C154" s="26">
        <f t="shared" si="13"/>
        <v>0</v>
      </c>
      <c r="D154" s="26">
        <f t="shared" si="14"/>
        <v>0</v>
      </c>
      <c r="E154" s="28">
        <f>IF(OR(A154="",B154&lt;1),0,$F$8*($C$4-SUM($G$15:G154))/10000)</f>
        <v>0</v>
      </c>
      <c r="F154" s="28">
        <f>IF(OR(B154&lt;1,A154=""),0,IF(SUM($G$15:G153)&lt;&gt;"",IF($G$10="mensualité",IF(AND($C$6&lt;&gt;0,A154&lt;=$C$6),D154+E154+G154,IF((($C$4-SUM($G$15:G153))*$C$8/12)/(1-((1+$C$8/12)^-$C$7))&gt;B154,B154+D154+E154,(($C$4-SUM($G$15:G153))*$C$8/12)/(1-((1+$C$8/12)^-$C$7))+E154+G154)),IF(($C$4*$C$8/12)/(1-((1+$C$8/12)^-$C$7))&gt;B154,B154+D154+E154,IF(AND($C$6&lt;&gt;0,A154&lt;=$C$6),D154+E154+G154,($C$4*$C$8/12)/(1-((1+$C$8/12)^-$C$7))+E154+G154))),IF(AND($C$6&lt;&gt;0,A154&lt;=$C$6),D154+E154+G154,IF(($C$4*$C$8/12)/(1-((1+$C$8/12)^-$C$7))&gt;B154,B154+D154+E154,($C$4*$C$8/12)/(1-((1+$C$8/12)^-$C$7))+E154+G154))))</f>
        <v>0</v>
      </c>
      <c r="G154" s="36"/>
      <c r="H154" s="26" t="str">
        <f t="shared" si="16"/>
        <v/>
      </c>
      <c r="J154" s="1">
        <f t="shared" si="17"/>
        <v>0</v>
      </c>
      <c r="L154" s="1">
        <f t="shared" si="18"/>
        <v>0</v>
      </c>
    </row>
    <row r="155" spans="1:12">
      <c r="A155" s="69">
        <f t="shared" si="15"/>
        <v>141</v>
      </c>
      <c r="B155" s="26">
        <f>IF(AND($C$6&lt;&gt;0,A155&lt;=$C$6+1),$C$4-SUM($G$15:G154),IF(B154-C154&lt;0,B154,B154-C154))</f>
        <v>0</v>
      </c>
      <c r="C155" s="26">
        <f t="shared" si="13"/>
        <v>0</v>
      </c>
      <c r="D155" s="26">
        <f t="shared" si="14"/>
        <v>0</v>
      </c>
      <c r="E155" s="28">
        <f>IF(OR(A155="",B155&lt;1),0,$F$8*($C$4-SUM($G$15:G155))/10000)</f>
        <v>0</v>
      </c>
      <c r="F155" s="28">
        <f>IF(OR(B155&lt;1,A155=""),0,IF(SUM($G$15:G154)&lt;&gt;"",IF($G$10="mensualité",IF(AND($C$6&lt;&gt;0,A155&lt;=$C$6),D155+E155+G155,IF((($C$4-SUM($G$15:G154))*$C$8/12)/(1-((1+$C$8/12)^-$C$7))&gt;B155,B155+D155+E155,(($C$4-SUM($G$15:G154))*$C$8/12)/(1-((1+$C$8/12)^-$C$7))+E155+G155)),IF(($C$4*$C$8/12)/(1-((1+$C$8/12)^-$C$7))&gt;B155,B155+D155+E155,IF(AND($C$6&lt;&gt;0,A155&lt;=$C$6),D155+E155+G155,($C$4*$C$8/12)/(1-((1+$C$8/12)^-$C$7))+E155+G155))),IF(AND($C$6&lt;&gt;0,A155&lt;=$C$6),D155+E155+G155,IF(($C$4*$C$8/12)/(1-((1+$C$8/12)^-$C$7))&gt;B155,B155+D155+E155,($C$4*$C$8/12)/(1-((1+$C$8/12)^-$C$7))+E155+G155))))</f>
        <v>0</v>
      </c>
      <c r="G155" s="36"/>
      <c r="H155" s="26" t="str">
        <f t="shared" si="16"/>
        <v/>
      </c>
      <c r="J155" s="1">
        <f t="shared" si="17"/>
        <v>0</v>
      </c>
      <c r="L155" s="1">
        <f t="shared" si="18"/>
        <v>0</v>
      </c>
    </row>
    <row r="156" spans="1:12">
      <c r="A156" s="69">
        <f t="shared" si="15"/>
        <v>142</v>
      </c>
      <c r="B156" s="26">
        <f>IF(AND($C$6&lt;&gt;0,A156&lt;=$C$6+1),$C$4-SUM($G$15:G155),IF(B155-C155&lt;0,B155,B155-C155))</f>
        <v>0</v>
      </c>
      <c r="C156" s="26">
        <f t="shared" si="13"/>
        <v>0</v>
      </c>
      <c r="D156" s="26">
        <f t="shared" si="14"/>
        <v>0</v>
      </c>
      <c r="E156" s="28">
        <f>IF(OR(A156="",B156&lt;1),0,$F$8*($C$4-SUM($G$15:G156))/10000)</f>
        <v>0</v>
      </c>
      <c r="F156" s="28">
        <f>IF(OR(B156&lt;1,A156=""),0,IF(SUM($G$15:G155)&lt;&gt;"",IF($G$10="mensualité",IF(AND($C$6&lt;&gt;0,A156&lt;=$C$6),D156+E156+G156,IF((($C$4-SUM($G$15:G155))*$C$8/12)/(1-((1+$C$8/12)^-$C$7))&gt;B156,B156+D156+E156,(($C$4-SUM($G$15:G155))*$C$8/12)/(1-((1+$C$8/12)^-$C$7))+E156+G156)),IF(($C$4*$C$8/12)/(1-((1+$C$8/12)^-$C$7))&gt;B156,B156+D156+E156,IF(AND($C$6&lt;&gt;0,A156&lt;=$C$6),D156+E156+G156,($C$4*$C$8/12)/(1-((1+$C$8/12)^-$C$7))+E156+G156))),IF(AND($C$6&lt;&gt;0,A156&lt;=$C$6),D156+E156+G156,IF(($C$4*$C$8/12)/(1-((1+$C$8/12)^-$C$7))&gt;B156,B156+D156+E156,($C$4*$C$8/12)/(1-((1+$C$8/12)^-$C$7))+E156+G156))))</f>
        <v>0</v>
      </c>
      <c r="G156" s="36"/>
      <c r="H156" s="26" t="str">
        <f t="shared" si="16"/>
        <v/>
      </c>
      <c r="J156" s="1">
        <f t="shared" si="17"/>
        <v>0</v>
      </c>
      <c r="L156" s="1">
        <f t="shared" si="18"/>
        <v>0</v>
      </c>
    </row>
    <row r="157" spans="1:12">
      <c r="A157" s="69">
        <f t="shared" si="15"/>
        <v>143</v>
      </c>
      <c r="B157" s="26">
        <f>IF(AND($C$6&lt;&gt;0,A157&lt;=$C$6+1),$C$4-SUM($G$15:G156),IF(B156-C156&lt;0,B156,B156-C156))</f>
        <v>0</v>
      </c>
      <c r="C157" s="26">
        <f t="shared" si="13"/>
        <v>0</v>
      </c>
      <c r="D157" s="26">
        <f t="shared" si="14"/>
        <v>0</v>
      </c>
      <c r="E157" s="28">
        <f>IF(OR(A157="",B157&lt;1),0,$F$8*($C$4-SUM($G$15:G157))/10000)</f>
        <v>0</v>
      </c>
      <c r="F157" s="28">
        <f>IF(OR(B157&lt;1,A157=""),0,IF(SUM($G$15:G156)&lt;&gt;"",IF($G$10="mensualité",IF(AND($C$6&lt;&gt;0,A157&lt;=$C$6),D157+E157+G157,IF((($C$4-SUM($G$15:G156))*$C$8/12)/(1-((1+$C$8/12)^-$C$7))&gt;B157,B157+D157+E157,(($C$4-SUM($G$15:G156))*$C$8/12)/(1-((1+$C$8/12)^-$C$7))+E157+G157)),IF(($C$4*$C$8/12)/(1-((1+$C$8/12)^-$C$7))&gt;B157,B157+D157+E157,IF(AND($C$6&lt;&gt;0,A157&lt;=$C$6),D157+E157+G157,($C$4*$C$8/12)/(1-((1+$C$8/12)^-$C$7))+E157+G157))),IF(AND($C$6&lt;&gt;0,A157&lt;=$C$6),D157+E157+G157,IF(($C$4*$C$8/12)/(1-((1+$C$8/12)^-$C$7))&gt;B157,B157+D157+E157,($C$4*$C$8/12)/(1-((1+$C$8/12)^-$C$7))+E157+G157))))</f>
        <v>0</v>
      </c>
      <c r="G157" s="36"/>
      <c r="H157" s="26" t="str">
        <f t="shared" si="16"/>
        <v/>
      </c>
      <c r="J157" s="1">
        <f t="shared" si="17"/>
        <v>0</v>
      </c>
      <c r="L157" s="1">
        <f t="shared" si="18"/>
        <v>0</v>
      </c>
    </row>
    <row r="158" spans="1:12">
      <c r="A158" s="69">
        <f t="shared" si="15"/>
        <v>144</v>
      </c>
      <c r="B158" s="26">
        <f>IF(AND($C$6&lt;&gt;0,A158&lt;=$C$6+1),$C$4-SUM($G$15:G157),IF(B157-C157&lt;0,B157,B157-C157))</f>
        <v>0</v>
      </c>
      <c r="C158" s="26">
        <f t="shared" si="13"/>
        <v>0</v>
      </c>
      <c r="D158" s="26">
        <f t="shared" si="14"/>
        <v>0</v>
      </c>
      <c r="E158" s="28">
        <f>IF(OR(A158="",B158&lt;1),0,$F$8*($C$4-SUM($G$15:G158))/10000)</f>
        <v>0</v>
      </c>
      <c r="F158" s="28">
        <f>IF(OR(B158&lt;1,A158=""),0,IF(SUM($G$15:G157)&lt;&gt;"",IF($G$10="mensualité",IF(AND($C$6&lt;&gt;0,A158&lt;=$C$6),D158+E158+G158,IF((($C$4-SUM($G$15:G157))*$C$8/12)/(1-((1+$C$8/12)^-$C$7))&gt;B158,B158+D158+E158,(($C$4-SUM($G$15:G157))*$C$8/12)/(1-((1+$C$8/12)^-$C$7))+E158+G158)),IF(($C$4*$C$8/12)/(1-((1+$C$8/12)^-$C$7))&gt;B158,B158+D158+E158,IF(AND($C$6&lt;&gt;0,A158&lt;=$C$6),D158+E158+G158,($C$4*$C$8/12)/(1-((1+$C$8/12)^-$C$7))+E158+G158))),IF(AND($C$6&lt;&gt;0,A158&lt;=$C$6),D158+E158+G158,IF(($C$4*$C$8/12)/(1-((1+$C$8/12)^-$C$7))&gt;B158,B158+D158+E158,($C$4*$C$8/12)/(1-((1+$C$8/12)^-$C$7))+E158+G158))))</f>
        <v>0</v>
      </c>
      <c r="G158" s="36"/>
      <c r="H158" s="26" t="str">
        <f t="shared" si="16"/>
        <v/>
      </c>
      <c r="J158" s="1">
        <f t="shared" si="17"/>
        <v>0</v>
      </c>
      <c r="L158" s="1">
        <f t="shared" si="18"/>
        <v>0</v>
      </c>
    </row>
    <row r="159" spans="1:12">
      <c r="A159" s="69">
        <f t="shared" si="15"/>
        <v>145</v>
      </c>
      <c r="B159" s="26">
        <f>IF(AND($C$6&lt;&gt;0,A159&lt;=$C$6+1),$C$4-SUM($G$15:G158),IF(B158-C158&lt;0,B158,B158-C158))</f>
        <v>0</v>
      </c>
      <c r="C159" s="26">
        <f t="shared" si="13"/>
        <v>0</v>
      </c>
      <c r="D159" s="26">
        <f t="shared" si="14"/>
        <v>0</v>
      </c>
      <c r="E159" s="28">
        <f>IF(OR(A159="",B159&lt;1),0,$F$8*($C$4-SUM($G$15:G159))/10000)</f>
        <v>0</v>
      </c>
      <c r="F159" s="28">
        <f>IF(OR(B159&lt;1,A159=""),0,IF(SUM($G$15:G158)&lt;&gt;"",IF($G$10="mensualité",IF(AND($C$6&lt;&gt;0,A159&lt;=$C$6),D159+E159+G159,IF((($C$4-SUM($G$15:G158))*$C$8/12)/(1-((1+$C$8/12)^-$C$7))&gt;B159,B159+D159+E159,(($C$4-SUM($G$15:G158))*$C$8/12)/(1-((1+$C$8/12)^-$C$7))+E159+G159)),IF(($C$4*$C$8/12)/(1-((1+$C$8/12)^-$C$7))&gt;B159,B159+D159+E159,IF(AND($C$6&lt;&gt;0,A159&lt;=$C$6),D159+E159+G159,($C$4*$C$8/12)/(1-((1+$C$8/12)^-$C$7))+E159+G159))),IF(AND($C$6&lt;&gt;0,A159&lt;=$C$6),D159+E159+G159,IF(($C$4*$C$8/12)/(1-((1+$C$8/12)^-$C$7))&gt;B159,B159+D159+E159,($C$4*$C$8/12)/(1-((1+$C$8/12)^-$C$7))+E159+G159))))</f>
        <v>0</v>
      </c>
      <c r="G159" s="36"/>
      <c r="H159" s="26" t="str">
        <f t="shared" si="16"/>
        <v/>
      </c>
      <c r="J159" s="1">
        <f t="shared" si="17"/>
        <v>0</v>
      </c>
      <c r="L159" s="1">
        <f t="shared" si="18"/>
        <v>0</v>
      </c>
    </row>
    <row r="160" spans="1:12">
      <c r="A160" s="69">
        <f t="shared" si="15"/>
        <v>146</v>
      </c>
      <c r="B160" s="26">
        <f>IF(AND($C$6&lt;&gt;0,A160&lt;=$C$6+1),$C$4-SUM($G$15:G159),IF(B159-C159&lt;0,B159,B159-C159))</f>
        <v>0</v>
      </c>
      <c r="C160" s="26">
        <f t="shared" si="13"/>
        <v>0</v>
      </c>
      <c r="D160" s="26">
        <f t="shared" si="14"/>
        <v>0</v>
      </c>
      <c r="E160" s="28">
        <f>IF(OR(A160="",B160&lt;1),0,$F$8*($C$4-SUM($G$15:G160))/10000)</f>
        <v>0</v>
      </c>
      <c r="F160" s="28">
        <f>IF(OR(B160&lt;1,A160=""),0,IF(SUM($G$15:G159)&lt;&gt;"",IF($G$10="mensualité",IF(AND($C$6&lt;&gt;0,A160&lt;=$C$6),D160+E160+G160,IF((($C$4-SUM($G$15:G159))*$C$8/12)/(1-((1+$C$8/12)^-$C$7))&gt;B160,B160+D160+E160,(($C$4-SUM($G$15:G159))*$C$8/12)/(1-((1+$C$8/12)^-$C$7))+E160+G160)),IF(($C$4*$C$8/12)/(1-((1+$C$8/12)^-$C$7))&gt;B160,B160+D160+E160,IF(AND($C$6&lt;&gt;0,A160&lt;=$C$6),D160+E160+G160,($C$4*$C$8/12)/(1-((1+$C$8/12)^-$C$7))+E160+G160))),IF(AND($C$6&lt;&gt;0,A160&lt;=$C$6),D160+E160+G160,IF(($C$4*$C$8/12)/(1-((1+$C$8/12)^-$C$7))&gt;B160,B160+D160+E160,($C$4*$C$8/12)/(1-((1+$C$8/12)^-$C$7))+E160+G160))))</f>
        <v>0</v>
      </c>
      <c r="G160" s="36"/>
      <c r="H160" s="26" t="str">
        <f t="shared" si="16"/>
        <v/>
      </c>
      <c r="J160" s="1">
        <f t="shared" si="17"/>
        <v>0</v>
      </c>
      <c r="L160" s="1">
        <f t="shared" si="18"/>
        <v>0</v>
      </c>
    </row>
    <row r="161" spans="1:12">
      <c r="A161" s="69">
        <f t="shared" si="15"/>
        <v>147</v>
      </c>
      <c r="B161" s="26">
        <f>IF(AND($C$6&lt;&gt;0,A161&lt;=$C$6+1),$C$4-SUM($G$15:G160),IF(B160-C160&lt;0,B160,B160-C160))</f>
        <v>0</v>
      </c>
      <c r="C161" s="26">
        <f t="shared" si="13"/>
        <v>0</v>
      </c>
      <c r="D161" s="26">
        <f t="shared" si="14"/>
        <v>0</v>
      </c>
      <c r="E161" s="28">
        <f>IF(OR(A161="",B161&lt;1),0,$F$8*($C$4-SUM($G$15:G161))/10000)</f>
        <v>0</v>
      </c>
      <c r="F161" s="28">
        <f>IF(OR(B161&lt;1,A161=""),0,IF(SUM($G$15:G160)&lt;&gt;"",IF($G$10="mensualité",IF(AND($C$6&lt;&gt;0,A161&lt;=$C$6),D161+E161+G161,IF((($C$4-SUM($G$15:G160))*$C$8/12)/(1-((1+$C$8/12)^-$C$7))&gt;B161,B161+D161+E161,(($C$4-SUM($G$15:G160))*$C$8/12)/(1-((1+$C$8/12)^-$C$7))+E161+G161)),IF(($C$4*$C$8/12)/(1-((1+$C$8/12)^-$C$7))&gt;B161,B161+D161+E161,IF(AND($C$6&lt;&gt;0,A161&lt;=$C$6),D161+E161+G161,($C$4*$C$8/12)/(1-((1+$C$8/12)^-$C$7))+E161+G161))),IF(AND($C$6&lt;&gt;0,A161&lt;=$C$6),D161+E161+G161,IF(($C$4*$C$8/12)/(1-((1+$C$8/12)^-$C$7))&gt;B161,B161+D161+E161,($C$4*$C$8/12)/(1-((1+$C$8/12)^-$C$7))+E161+G161))))</f>
        <v>0</v>
      </c>
      <c r="G161" s="36"/>
      <c r="H161" s="26" t="str">
        <f t="shared" si="16"/>
        <v/>
      </c>
      <c r="J161" s="1">
        <f t="shared" si="17"/>
        <v>0</v>
      </c>
      <c r="L161" s="1">
        <f t="shared" si="18"/>
        <v>0</v>
      </c>
    </row>
    <row r="162" spans="1:12">
      <c r="A162" s="69">
        <f t="shared" si="15"/>
        <v>148</v>
      </c>
      <c r="B162" s="26">
        <f>IF(AND($C$6&lt;&gt;0,A162&lt;=$C$6+1),$C$4-SUM($G$15:G161),IF(B161-C161&lt;0,B161,B161-C161))</f>
        <v>0</v>
      </c>
      <c r="C162" s="26">
        <f t="shared" si="13"/>
        <v>0</v>
      </c>
      <c r="D162" s="26">
        <f t="shared" si="14"/>
        <v>0</v>
      </c>
      <c r="E162" s="28">
        <f>IF(OR(A162="",B162&lt;1),0,$F$8*($C$4-SUM($G$15:G162))/10000)</f>
        <v>0</v>
      </c>
      <c r="F162" s="28">
        <f>IF(OR(B162&lt;1,A162=""),0,IF(SUM($G$15:G161)&lt;&gt;"",IF($G$10="mensualité",IF(AND($C$6&lt;&gt;0,A162&lt;=$C$6),D162+E162+G162,IF((($C$4-SUM($G$15:G161))*$C$8/12)/(1-((1+$C$8/12)^-$C$7))&gt;B162,B162+D162+E162,(($C$4-SUM($G$15:G161))*$C$8/12)/(1-((1+$C$8/12)^-$C$7))+E162+G162)),IF(($C$4*$C$8/12)/(1-((1+$C$8/12)^-$C$7))&gt;B162,B162+D162+E162,IF(AND($C$6&lt;&gt;0,A162&lt;=$C$6),D162+E162+G162,($C$4*$C$8/12)/(1-((1+$C$8/12)^-$C$7))+E162+G162))),IF(AND($C$6&lt;&gt;0,A162&lt;=$C$6),D162+E162+G162,IF(($C$4*$C$8/12)/(1-((1+$C$8/12)^-$C$7))&gt;B162,B162+D162+E162,($C$4*$C$8/12)/(1-((1+$C$8/12)^-$C$7))+E162+G162))))</f>
        <v>0</v>
      </c>
      <c r="G162" s="36"/>
      <c r="H162" s="26" t="str">
        <f t="shared" si="16"/>
        <v/>
      </c>
      <c r="J162" s="1">
        <f t="shared" si="17"/>
        <v>0</v>
      </c>
      <c r="L162" s="1">
        <f t="shared" si="18"/>
        <v>0</v>
      </c>
    </row>
    <row r="163" spans="1:12">
      <c r="A163" s="69">
        <f t="shared" si="15"/>
        <v>149</v>
      </c>
      <c r="B163" s="26">
        <f>IF(AND($C$6&lt;&gt;0,A163&lt;=$C$6+1),$C$4-SUM($G$15:G162),IF(B162-C162&lt;0,B162,B162-C162))</f>
        <v>0</v>
      </c>
      <c r="C163" s="26">
        <f t="shared" si="13"/>
        <v>0</v>
      </c>
      <c r="D163" s="26">
        <f t="shared" si="14"/>
        <v>0</v>
      </c>
      <c r="E163" s="28">
        <f>IF(OR(A163="",B163&lt;1),0,$F$8*($C$4-SUM($G$15:G163))/10000)</f>
        <v>0</v>
      </c>
      <c r="F163" s="28">
        <f>IF(OR(B163&lt;1,A163=""),0,IF(SUM($G$15:G162)&lt;&gt;"",IF($G$10="mensualité",IF(AND($C$6&lt;&gt;0,A163&lt;=$C$6),D163+E163+G163,IF((($C$4-SUM($G$15:G162))*$C$8/12)/(1-((1+$C$8/12)^-$C$7))&gt;B163,B163+D163+E163,(($C$4-SUM($G$15:G162))*$C$8/12)/(1-((1+$C$8/12)^-$C$7))+E163+G163)),IF(($C$4*$C$8/12)/(1-((1+$C$8/12)^-$C$7))&gt;B163,B163+D163+E163,IF(AND($C$6&lt;&gt;0,A163&lt;=$C$6),D163+E163+G163,($C$4*$C$8/12)/(1-((1+$C$8/12)^-$C$7))+E163+G163))),IF(AND($C$6&lt;&gt;0,A163&lt;=$C$6),D163+E163+G163,IF(($C$4*$C$8/12)/(1-((1+$C$8/12)^-$C$7))&gt;B163,B163+D163+E163,($C$4*$C$8/12)/(1-((1+$C$8/12)^-$C$7))+E163+G163))))</f>
        <v>0</v>
      </c>
      <c r="G163" s="36"/>
      <c r="H163" s="26" t="str">
        <f t="shared" si="16"/>
        <v/>
      </c>
      <c r="J163" s="1">
        <f t="shared" si="17"/>
        <v>0</v>
      </c>
      <c r="L163" s="1">
        <f t="shared" si="18"/>
        <v>0</v>
      </c>
    </row>
    <row r="164" spans="1:12">
      <c r="A164" s="69">
        <f t="shared" si="15"/>
        <v>150</v>
      </c>
      <c r="B164" s="26">
        <f>IF(AND($C$6&lt;&gt;0,A164&lt;=$C$6+1),$C$4-SUM($G$15:G163),IF(B163-C163&lt;0,B163,B163-C163))</f>
        <v>0</v>
      </c>
      <c r="C164" s="26">
        <f t="shared" si="13"/>
        <v>0</v>
      </c>
      <c r="D164" s="26">
        <f t="shared" si="14"/>
        <v>0</v>
      </c>
      <c r="E164" s="28">
        <f>IF(OR(A164="",B164&lt;1),0,$F$8*($C$4-SUM($G$15:G164))/10000)</f>
        <v>0</v>
      </c>
      <c r="F164" s="28">
        <f>IF(OR(B164&lt;1,A164=""),0,IF(SUM($G$15:G163)&lt;&gt;"",IF($G$10="mensualité",IF(AND($C$6&lt;&gt;0,A164&lt;=$C$6),D164+E164+G164,IF((($C$4-SUM($G$15:G163))*$C$8/12)/(1-((1+$C$8/12)^-$C$7))&gt;B164,B164+D164+E164,(($C$4-SUM($G$15:G163))*$C$8/12)/(1-((1+$C$8/12)^-$C$7))+E164+G164)),IF(($C$4*$C$8/12)/(1-((1+$C$8/12)^-$C$7))&gt;B164,B164+D164+E164,IF(AND($C$6&lt;&gt;0,A164&lt;=$C$6),D164+E164+G164,($C$4*$C$8/12)/(1-((1+$C$8/12)^-$C$7))+E164+G164))),IF(AND($C$6&lt;&gt;0,A164&lt;=$C$6),D164+E164+G164,IF(($C$4*$C$8/12)/(1-((1+$C$8/12)^-$C$7))&gt;B164,B164+D164+E164,($C$4*$C$8/12)/(1-((1+$C$8/12)^-$C$7))+E164+G164))))</f>
        <v>0</v>
      </c>
      <c r="G164" s="36"/>
      <c r="H164" s="26" t="str">
        <f t="shared" si="16"/>
        <v/>
      </c>
      <c r="J164" s="1">
        <f t="shared" si="17"/>
        <v>0</v>
      </c>
      <c r="L164" s="1">
        <f t="shared" si="18"/>
        <v>0</v>
      </c>
    </row>
    <row r="165" spans="1:12">
      <c r="A165" s="69">
        <f t="shared" si="15"/>
        <v>151</v>
      </c>
      <c r="B165" s="26">
        <f>IF(AND($C$6&lt;&gt;0,A165&lt;=$C$6+1),$C$4-SUM($G$15:G164),IF(B164-C164&lt;0,B164,B164-C164))</f>
        <v>0</v>
      </c>
      <c r="C165" s="26">
        <f t="shared" si="13"/>
        <v>0</v>
      </c>
      <c r="D165" s="26">
        <f t="shared" si="14"/>
        <v>0</v>
      </c>
      <c r="E165" s="28">
        <f>IF(OR(A165="",B165&lt;1),0,$F$8*($C$4-SUM($G$15:G165))/10000)</f>
        <v>0</v>
      </c>
      <c r="F165" s="28">
        <f>IF(OR(B165&lt;1,A165=""),0,IF(SUM($G$15:G164)&lt;&gt;"",IF($G$10="mensualité",IF(AND($C$6&lt;&gt;0,A165&lt;=$C$6),D165+E165+G165,IF((($C$4-SUM($G$15:G164))*$C$8/12)/(1-((1+$C$8/12)^-$C$7))&gt;B165,B165+D165+E165,(($C$4-SUM($G$15:G164))*$C$8/12)/(1-((1+$C$8/12)^-$C$7))+E165+G165)),IF(($C$4*$C$8/12)/(1-((1+$C$8/12)^-$C$7))&gt;B165,B165+D165+E165,IF(AND($C$6&lt;&gt;0,A165&lt;=$C$6),D165+E165+G165,($C$4*$C$8/12)/(1-((1+$C$8/12)^-$C$7))+E165+G165))),IF(AND($C$6&lt;&gt;0,A165&lt;=$C$6),D165+E165+G165,IF(($C$4*$C$8/12)/(1-((1+$C$8/12)^-$C$7))&gt;B165,B165+D165+E165,($C$4*$C$8/12)/(1-((1+$C$8/12)^-$C$7))+E165+G165))))</f>
        <v>0</v>
      </c>
      <c r="G165" s="36"/>
      <c r="H165" s="26" t="str">
        <f t="shared" si="16"/>
        <v/>
      </c>
      <c r="J165" s="1">
        <f t="shared" si="17"/>
        <v>0</v>
      </c>
      <c r="L165" s="1">
        <f t="shared" si="18"/>
        <v>0</v>
      </c>
    </row>
    <row r="166" spans="1:12">
      <c r="A166" s="69">
        <f t="shared" si="15"/>
        <v>152</v>
      </c>
      <c r="B166" s="26">
        <f>IF(AND($C$6&lt;&gt;0,A166&lt;=$C$6+1),$C$4-SUM($G$15:G165),IF(B165-C165&lt;0,B165,B165-C165))</f>
        <v>0</v>
      </c>
      <c r="C166" s="26">
        <f t="shared" si="13"/>
        <v>0</v>
      </c>
      <c r="D166" s="26">
        <f t="shared" si="14"/>
        <v>0</v>
      </c>
      <c r="E166" s="28">
        <f>IF(OR(A166="",B166&lt;1),0,$F$8*($C$4-SUM($G$15:G166))/10000)</f>
        <v>0</v>
      </c>
      <c r="F166" s="28">
        <f>IF(OR(B166&lt;1,A166=""),0,IF(SUM($G$15:G165)&lt;&gt;"",IF($G$10="mensualité",IF(AND($C$6&lt;&gt;0,A166&lt;=$C$6),D166+E166+G166,IF((($C$4-SUM($G$15:G165))*$C$8/12)/(1-((1+$C$8/12)^-$C$7))&gt;B166,B166+D166+E166,(($C$4-SUM($G$15:G165))*$C$8/12)/(1-((1+$C$8/12)^-$C$7))+E166+G166)),IF(($C$4*$C$8/12)/(1-((1+$C$8/12)^-$C$7))&gt;B166,B166+D166+E166,IF(AND($C$6&lt;&gt;0,A166&lt;=$C$6),D166+E166+G166,($C$4*$C$8/12)/(1-((1+$C$8/12)^-$C$7))+E166+G166))),IF(AND($C$6&lt;&gt;0,A166&lt;=$C$6),D166+E166+G166,IF(($C$4*$C$8/12)/(1-((1+$C$8/12)^-$C$7))&gt;B166,B166+D166+E166,($C$4*$C$8/12)/(1-((1+$C$8/12)^-$C$7))+E166+G166))))</f>
        <v>0</v>
      </c>
      <c r="G166" s="36"/>
      <c r="H166" s="26" t="str">
        <f t="shared" si="16"/>
        <v/>
      </c>
      <c r="J166" s="1">
        <f t="shared" si="17"/>
        <v>0</v>
      </c>
      <c r="L166" s="1">
        <f t="shared" si="18"/>
        <v>0</v>
      </c>
    </row>
    <row r="167" spans="1:12">
      <c r="A167" s="69">
        <f t="shared" si="15"/>
        <v>153</v>
      </c>
      <c r="B167" s="26">
        <f>IF(AND($C$6&lt;&gt;0,A167&lt;=$C$6+1),$C$4-SUM($G$15:G166),IF(B166-C166&lt;0,B166,B166-C166))</f>
        <v>0</v>
      </c>
      <c r="C167" s="26">
        <f t="shared" si="13"/>
        <v>0</v>
      </c>
      <c r="D167" s="26">
        <f t="shared" si="14"/>
        <v>0</v>
      </c>
      <c r="E167" s="28">
        <f>IF(OR(A167="",B167&lt;1),0,$F$8*($C$4-SUM($G$15:G167))/10000)</f>
        <v>0</v>
      </c>
      <c r="F167" s="28">
        <f>IF(OR(B167&lt;1,A167=""),0,IF(SUM($G$15:G166)&lt;&gt;"",IF($G$10="mensualité",IF(AND($C$6&lt;&gt;0,A167&lt;=$C$6),D167+E167+G167,IF((($C$4-SUM($G$15:G166))*$C$8/12)/(1-((1+$C$8/12)^-$C$7))&gt;B167,B167+D167+E167,(($C$4-SUM($G$15:G166))*$C$8/12)/(1-((1+$C$8/12)^-$C$7))+E167+G167)),IF(($C$4*$C$8/12)/(1-((1+$C$8/12)^-$C$7))&gt;B167,B167+D167+E167,IF(AND($C$6&lt;&gt;0,A167&lt;=$C$6),D167+E167+G167,($C$4*$C$8/12)/(1-((1+$C$8/12)^-$C$7))+E167+G167))),IF(AND($C$6&lt;&gt;0,A167&lt;=$C$6),D167+E167+G167,IF(($C$4*$C$8/12)/(1-((1+$C$8/12)^-$C$7))&gt;B167,B167+D167+E167,($C$4*$C$8/12)/(1-((1+$C$8/12)^-$C$7))+E167+G167))))</f>
        <v>0</v>
      </c>
      <c r="G167" s="36"/>
      <c r="H167" s="26" t="str">
        <f t="shared" si="16"/>
        <v/>
      </c>
      <c r="J167" s="1">
        <f t="shared" si="17"/>
        <v>0</v>
      </c>
      <c r="L167" s="1">
        <f t="shared" si="18"/>
        <v>0</v>
      </c>
    </row>
    <row r="168" spans="1:12">
      <c r="A168" s="69">
        <f t="shared" si="15"/>
        <v>154</v>
      </c>
      <c r="B168" s="26">
        <f>IF(AND($C$6&lt;&gt;0,A168&lt;=$C$6+1),$C$4-SUM($G$15:G167),IF(B167-C167&lt;0,B167,B167-C167))</f>
        <v>0</v>
      </c>
      <c r="C168" s="26">
        <f t="shared" si="13"/>
        <v>0</v>
      </c>
      <c r="D168" s="26">
        <f t="shared" si="14"/>
        <v>0</v>
      </c>
      <c r="E168" s="28">
        <f>IF(OR(A168="",B168&lt;1),0,$F$8*($C$4-SUM($G$15:G168))/10000)</f>
        <v>0</v>
      </c>
      <c r="F168" s="28">
        <f>IF(OR(B168&lt;1,A168=""),0,IF(SUM($G$15:G167)&lt;&gt;"",IF($G$10="mensualité",IF(AND($C$6&lt;&gt;0,A168&lt;=$C$6),D168+E168+G168,IF((($C$4-SUM($G$15:G167))*$C$8/12)/(1-((1+$C$8/12)^-$C$7))&gt;B168,B168+D168+E168,(($C$4-SUM($G$15:G167))*$C$8/12)/(1-((1+$C$8/12)^-$C$7))+E168+G168)),IF(($C$4*$C$8/12)/(1-((1+$C$8/12)^-$C$7))&gt;B168,B168+D168+E168,IF(AND($C$6&lt;&gt;0,A168&lt;=$C$6),D168+E168+G168,($C$4*$C$8/12)/(1-((1+$C$8/12)^-$C$7))+E168+G168))),IF(AND($C$6&lt;&gt;0,A168&lt;=$C$6),D168+E168+G168,IF(($C$4*$C$8/12)/(1-((1+$C$8/12)^-$C$7))&gt;B168,B168+D168+E168,($C$4*$C$8/12)/(1-((1+$C$8/12)^-$C$7))+E168+G168))))</f>
        <v>0</v>
      </c>
      <c r="G168" s="36"/>
      <c r="H168" s="26" t="str">
        <f t="shared" si="16"/>
        <v/>
      </c>
      <c r="J168" s="1">
        <f t="shared" si="17"/>
        <v>0</v>
      </c>
      <c r="L168" s="1">
        <f t="shared" si="18"/>
        <v>0</v>
      </c>
    </row>
    <row r="169" spans="1:12">
      <c r="A169" s="69">
        <f t="shared" si="15"/>
        <v>155</v>
      </c>
      <c r="B169" s="26">
        <f>IF(AND($C$6&lt;&gt;0,A169&lt;=$C$6+1),$C$4-SUM($G$15:G168),IF(B168-C168&lt;0,B168,B168-C168))</f>
        <v>0</v>
      </c>
      <c r="C169" s="26">
        <f t="shared" si="13"/>
        <v>0</v>
      </c>
      <c r="D169" s="26">
        <f t="shared" si="14"/>
        <v>0</v>
      </c>
      <c r="E169" s="28">
        <f>IF(OR(A169="",B169&lt;1),0,$F$8*($C$4-SUM($G$15:G169))/10000)</f>
        <v>0</v>
      </c>
      <c r="F169" s="28">
        <f>IF(OR(B169&lt;1,A169=""),0,IF(SUM($G$15:G168)&lt;&gt;"",IF($G$10="mensualité",IF(AND($C$6&lt;&gt;0,A169&lt;=$C$6),D169+E169+G169,IF((($C$4-SUM($G$15:G168))*$C$8/12)/(1-((1+$C$8/12)^-$C$7))&gt;B169,B169+D169+E169,(($C$4-SUM($G$15:G168))*$C$8/12)/(1-((1+$C$8/12)^-$C$7))+E169+G169)),IF(($C$4*$C$8/12)/(1-((1+$C$8/12)^-$C$7))&gt;B169,B169+D169+E169,IF(AND($C$6&lt;&gt;0,A169&lt;=$C$6),D169+E169+G169,($C$4*$C$8/12)/(1-((1+$C$8/12)^-$C$7))+E169+G169))),IF(AND($C$6&lt;&gt;0,A169&lt;=$C$6),D169+E169+G169,IF(($C$4*$C$8/12)/(1-((1+$C$8/12)^-$C$7))&gt;B169,B169+D169+E169,($C$4*$C$8/12)/(1-((1+$C$8/12)^-$C$7))+E169+G169))))</f>
        <v>0</v>
      </c>
      <c r="G169" s="36"/>
      <c r="H169" s="26" t="str">
        <f t="shared" si="16"/>
        <v/>
      </c>
      <c r="J169" s="1">
        <f t="shared" si="17"/>
        <v>0</v>
      </c>
      <c r="L169" s="1">
        <f t="shared" si="18"/>
        <v>0</v>
      </c>
    </row>
    <row r="170" spans="1:12">
      <c r="A170" s="69">
        <f t="shared" si="15"/>
        <v>156</v>
      </c>
      <c r="B170" s="26">
        <f>IF(AND($C$6&lt;&gt;0,A170&lt;=$C$6+1),$C$4-SUM($G$15:G169),IF(B169-C169&lt;0,B169,B169-C169))</f>
        <v>0</v>
      </c>
      <c r="C170" s="26">
        <f t="shared" si="13"/>
        <v>0</v>
      </c>
      <c r="D170" s="26">
        <f t="shared" si="14"/>
        <v>0</v>
      </c>
      <c r="E170" s="28">
        <f>IF(OR(A170="",B170&lt;1),0,$F$8*($C$4-SUM($G$15:G170))/10000)</f>
        <v>0</v>
      </c>
      <c r="F170" s="28">
        <f>IF(OR(B170&lt;1,A170=""),0,IF(SUM($G$15:G169)&lt;&gt;"",IF($G$10="mensualité",IF(AND($C$6&lt;&gt;0,A170&lt;=$C$6),D170+E170+G170,IF((($C$4-SUM($G$15:G169))*$C$8/12)/(1-((1+$C$8/12)^-$C$7))&gt;B170,B170+D170+E170,(($C$4-SUM($G$15:G169))*$C$8/12)/(1-((1+$C$8/12)^-$C$7))+E170+G170)),IF(($C$4*$C$8/12)/(1-((1+$C$8/12)^-$C$7))&gt;B170,B170+D170+E170,IF(AND($C$6&lt;&gt;0,A170&lt;=$C$6),D170+E170+G170,($C$4*$C$8/12)/(1-((1+$C$8/12)^-$C$7))+E170+G170))),IF(AND($C$6&lt;&gt;0,A170&lt;=$C$6),D170+E170+G170,IF(($C$4*$C$8/12)/(1-((1+$C$8/12)^-$C$7))&gt;B170,B170+D170+E170,($C$4*$C$8/12)/(1-((1+$C$8/12)^-$C$7))+E170+G170))))</f>
        <v>0</v>
      </c>
      <c r="G170" s="36"/>
      <c r="H170" s="26" t="str">
        <f t="shared" si="16"/>
        <v/>
      </c>
      <c r="J170" s="1">
        <f t="shared" si="17"/>
        <v>0</v>
      </c>
      <c r="L170" s="1">
        <f t="shared" si="18"/>
        <v>0</v>
      </c>
    </row>
    <row r="171" spans="1:12">
      <c r="A171" s="69">
        <f t="shared" si="15"/>
        <v>157</v>
      </c>
      <c r="B171" s="26">
        <f>IF(AND($C$6&lt;&gt;0,A171&lt;=$C$6+1),$C$4-SUM($G$15:G170),IF(B170-C170&lt;0,B170,B170-C170))</f>
        <v>0</v>
      </c>
      <c r="C171" s="26">
        <f t="shared" si="13"/>
        <v>0</v>
      </c>
      <c r="D171" s="26">
        <f t="shared" si="14"/>
        <v>0</v>
      </c>
      <c r="E171" s="28">
        <f>IF(OR(A171="",B171&lt;1),0,$F$8*($C$4-SUM($G$15:G171))/10000)</f>
        <v>0</v>
      </c>
      <c r="F171" s="28">
        <f>IF(OR(B171&lt;1,A171=""),0,IF(SUM($G$15:G170)&lt;&gt;"",IF($G$10="mensualité",IF(AND($C$6&lt;&gt;0,A171&lt;=$C$6),D171+E171+G171,IF((($C$4-SUM($G$15:G170))*$C$8/12)/(1-((1+$C$8/12)^-$C$7))&gt;B171,B171+D171+E171,(($C$4-SUM($G$15:G170))*$C$8/12)/(1-((1+$C$8/12)^-$C$7))+E171+G171)),IF(($C$4*$C$8/12)/(1-((1+$C$8/12)^-$C$7))&gt;B171,B171+D171+E171,IF(AND($C$6&lt;&gt;0,A171&lt;=$C$6),D171+E171+G171,($C$4*$C$8/12)/(1-((1+$C$8/12)^-$C$7))+E171+G171))),IF(AND($C$6&lt;&gt;0,A171&lt;=$C$6),D171+E171+G171,IF(($C$4*$C$8/12)/(1-((1+$C$8/12)^-$C$7))&gt;B171,B171+D171+E171,($C$4*$C$8/12)/(1-((1+$C$8/12)^-$C$7))+E171+G171))))</f>
        <v>0</v>
      </c>
      <c r="G171" s="36"/>
      <c r="H171" s="26" t="str">
        <f t="shared" si="16"/>
        <v/>
      </c>
      <c r="J171" s="1">
        <f t="shared" si="17"/>
        <v>0</v>
      </c>
      <c r="L171" s="1">
        <f t="shared" si="18"/>
        <v>0</v>
      </c>
    </row>
    <row r="172" spans="1:12">
      <c r="A172" s="69">
        <f t="shared" si="15"/>
        <v>158</v>
      </c>
      <c r="B172" s="26">
        <f>IF(AND($C$6&lt;&gt;0,A172&lt;=$C$6+1),$C$4-SUM($G$15:G171),IF(B171-C171&lt;0,B171,B171-C171))</f>
        <v>0</v>
      </c>
      <c r="C172" s="26">
        <f t="shared" si="13"/>
        <v>0</v>
      </c>
      <c r="D172" s="26">
        <f t="shared" si="14"/>
        <v>0</v>
      </c>
      <c r="E172" s="28">
        <f>IF(OR(A172="",B172&lt;1),0,$F$8*($C$4-SUM($G$15:G172))/10000)</f>
        <v>0</v>
      </c>
      <c r="F172" s="28">
        <f>IF(OR(B172&lt;1,A172=""),0,IF(SUM($G$15:G171)&lt;&gt;"",IF($G$10="mensualité",IF(AND($C$6&lt;&gt;0,A172&lt;=$C$6),D172+E172+G172,IF((($C$4-SUM($G$15:G171))*$C$8/12)/(1-((1+$C$8/12)^-$C$7))&gt;B172,B172+D172+E172,(($C$4-SUM($G$15:G171))*$C$8/12)/(1-((1+$C$8/12)^-$C$7))+E172+G172)),IF(($C$4*$C$8/12)/(1-((1+$C$8/12)^-$C$7))&gt;B172,B172+D172+E172,IF(AND($C$6&lt;&gt;0,A172&lt;=$C$6),D172+E172+G172,($C$4*$C$8/12)/(1-((1+$C$8/12)^-$C$7))+E172+G172))),IF(AND($C$6&lt;&gt;0,A172&lt;=$C$6),D172+E172+G172,IF(($C$4*$C$8/12)/(1-((1+$C$8/12)^-$C$7))&gt;B172,B172+D172+E172,($C$4*$C$8/12)/(1-((1+$C$8/12)^-$C$7))+E172+G172))))</f>
        <v>0</v>
      </c>
      <c r="G172" s="36"/>
      <c r="H172" s="26" t="str">
        <f t="shared" si="16"/>
        <v/>
      </c>
      <c r="J172" s="1">
        <f t="shared" si="17"/>
        <v>0</v>
      </c>
      <c r="L172" s="1">
        <f t="shared" si="18"/>
        <v>0</v>
      </c>
    </row>
    <row r="173" spans="1:12">
      <c r="A173" s="69">
        <f t="shared" si="15"/>
        <v>159</v>
      </c>
      <c r="B173" s="26">
        <f>IF(AND($C$6&lt;&gt;0,A173&lt;=$C$6+1),$C$4-SUM($G$15:G172),IF(B172-C172&lt;0,B172,B172-C172))</f>
        <v>0</v>
      </c>
      <c r="C173" s="26">
        <f t="shared" si="13"/>
        <v>0</v>
      </c>
      <c r="D173" s="26">
        <f t="shared" si="14"/>
        <v>0</v>
      </c>
      <c r="E173" s="28">
        <f>IF(OR(A173="",B173&lt;1),0,$F$8*($C$4-SUM($G$15:G173))/10000)</f>
        <v>0</v>
      </c>
      <c r="F173" s="28">
        <f>IF(OR(B173&lt;1,A173=""),0,IF(SUM($G$15:G172)&lt;&gt;"",IF($G$10="mensualité",IF(AND($C$6&lt;&gt;0,A173&lt;=$C$6),D173+E173+G173,IF((($C$4-SUM($G$15:G172))*$C$8/12)/(1-((1+$C$8/12)^-$C$7))&gt;B173,B173+D173+E173,(($C$4-SUM($G$15:G172))*$C$8/12)/(1-((1+$C$8/12)^-$C$7))+E173+G173)),IF(($C$4*$C$8/12)/(1-((1+$C$8/12)^-$C$7))&gt;B173,B173+D173+E173,IF(AND($C$6&lt;&gt;0,A173&lt;=$C$6),D173+E173+G173,($C$4*$C$8/12)/(1-((1+$C$8/12)^-$C$7))+E173+G173))),IF(AND($C$6&lt;&gt;0,A173&lt;=$C$6),D173+E173+G173,IF(($C$4*$C$8/12)/(1-((1+$C$8/12)^-$C$7))&gt;B173,B173+D173+E173,($C$4*$C$8/12)/(1-((1+$C$8/12)^-$C$7))+E173+G173))))</f>
        <v>0</v>
      </c>
      <c r="G173" s="36"/>
      <c r="H173" s="26" t="str">
        <f t="shared" si="16"/>
        <v/>
      </c>
      <c r="J173" s="1">
        <f t="shared" si="17"/>
        <v>0</v>
      </c>
      <c r="L173" s="1">
        <f t="shared" si="18"/>
        <v>0</v>
      </c>
    </row>
    <row r="174" spans="1:12">
      <c r="A174" s="69">
        <f t="shared" si="15"/>
        <v>160</v>
      </c>
      <c r="B174" s="26">
        <f>IF(AND($C$6&lt;&gt;0,A174&lt;=$C$6+1),$C$4-SUM($G$15:G173),IF(B173-C173&lt;0,B173,B173-C173))</f>
        <v>0</v>
      </c>
      <c r="C174" s="26">
        <f t="shared" si="13"/>
        <v>0</v>
      </c>
      <c r="D174" s="26">
        <f t="shared" si="14"/>
        <v>0</v>
      </c>
      <c r="E174" s="28">
        <f>IF(OR(A174="",B174&lt;1),0,$F$8*($C$4-SUM($G$15:G174))/10000)</f>
        <v>0</v>
      </c>
      <c r="F174" s="28">
        <f>IF(OR(B174&lt;1,A174=""),0,IF(SUM($G$15:G173)&lt;&gt;"",IF($G$10="mensualité",IF(AND($C$6&lt;&gt;0,A174&lt;=$C$6),D174+E174+G174,IF((($C$4-SUM($G$15:G173))*$C$8/12)/(1-((1+$C$8/12)^-$C$7))&gt;B174,B174+D174+E174,(($C$4-SUM($G$15:G173))*$C$8/12)/(1-((1+$C$8/12)^-$C$7))+E174+G174)),IF(($C$4*$C$8/12)/(1-((1+$C$8/12)^-$C$7))&gt;B174,B174+D174+E174,IF(AND($C$6&lt;&gt;0,A174&lt;=$C$6),D174+E174+G174,($C$4*$C$8/12)/(1-((1+$C$8/12)^-$C$7))+E174+G174))),IF(AND($C$6&lt;&gt;0,A174&lt;=$C$6),D174+E174+G174,IF(($C$4*$C$8/12)/(1-((1+$C$8/12)^-$C$7))&gt;B174,B174+D174+E174,($C$4*$C$8/12)/(1-((1+$C$8/12)^-$C$7))+E174+G174))))</f>
        <v>0</v>
      </c>
      <c r="G174" s="36"/>
      <c r="H174" s="26" t="str">
        <f t="shared" si="16"/>
        <v/>
      </c>
      <c r="J174" s="1">
        <f t="shared" si="17"/>
        <v>0</v>
      </c>
      <c r="L174" s="1">
        <f t="shared" si="18"/>
        <v>0</v>
      </c>
    </row>
    <row r="175" spans="1:12">
      <c r="A175" s="69">
        <f t="shared" si="15"/>
        <v>161</v>
      </c>
      <c r="B175" s="26">
        <f>IF(AND($C$6&lt;&gt;0,A175&lt;=$C$6+1),$C$4-SUM($G$15:G174),IF(B174-C174&lt;0,B174,B174-C174))</f>
        <v>0</v>
      </c>
      <c r="C175" s="26">
        <f t="shared" si="13"/>
        <v>0</v>
      </c>
      <c r="D175" s="26">
        <f t="shared" si="14"/>
        <v>0</v>
      </c>
      <c r="E175" s="28">
        <f>IF(OR(A175="",B175&lt;1),0,$F$8*($C$4-SUM($G$15:G175))/10000)</f>
        <v>0</v>
      </c>
      <c r="F175" s="28">
        <f>IF(OR(B175&lt;1,A175=""),0,IF(SUM($G$15:G174)&lt;&gt;"",IF($G$10="mensualité",IF(AND($C$6&lt;&gt;0,A175&lt;=$C$6),D175+E175+G175,IF((($C$4-SUM($G$15:G174))*$C$8/12)/(1-((1+$C$8/12)^-$C$7))&gt;B175,B175+D175+E175,(($C$4-SUM($G$15:G174))*$C$8/12)/(1-((1+$C$8/12)^-$C$7))+E175+G175)),IF(($C$4*$C$8/12)/(1-((1+$C$8/12)^-$C$7))&gt;B175,B175+D175+E175,IF(AND($C$6&lt;&gt;0,A175&lt;=$C$6),D175+E175+G175,($C$4*$C$8/12)/(1-((1+$C$8/12)^-$C$7))+E175+G175))),IF(AND($C$6&lt;&gt;0,A175&lt;=$C$6),D175+E175+G175,IF(($C$4*$C$8/12)/(1-((1+$C$8/12)^-$C$7))&gt;B175,B175+D175+E175,($C$4*$C$8/12)/(1-((1+$C$8/12)^-$C$7))+E175+G175))))</f>
        <v>0</v>
      </c>
      <c r="G175" s="36"/>
      <c r="H175" s="26" t="str">
        <f t="shared" si="16"/>
        <v/>
      </c>
      <c r="J175" s="1">
        <f t="shared" si="17"/>
        <v>0</v>
      </c>
      <c r="L175" s="1">
        <f t="shared" si="18"/>
        <v>0</v>
      </c>
    </row>
    <row r="176" spans="1:12">
      <c r="A176" s="69">
        <f t="shared" si="15"/>
        <v>162</v>
      </c>
      <c r="B176" s="26">
        <f>IF(AND($C$6&lt;&gt;0,A176&lt;=$C$6+1),$C$4-SUM($G$15:G175),IF(B175-C175&lt;0,B175,B175-C175))</f>
        <v>0</v>
      </c>
      <c r="C176" s="26">
        <f t="shared" si="13"/>
        <v>0</v>
      </c>
      <c r="D176" s="26">
        <f t="shared" si="14"/>
        <v>0</v>
      </c>
      <c r="E176" s="28">
        <f>IF(OR(A176="",B176&lt;1),0,$F$8*($C$4-SUM($G$15:G176))/10000)</f>
        <v>0</v>
      </c>
      <c r="F176" s="28">
        <f>IF(OR(B176&lt;1,A176=""),0,IF(SUM($G$15:G175)&lt;&gt;"",IF($G$10="mensualité",IF(AND($C$6&lt;&gt;0,A176&lt;=$C$6),D176+E176+G176,IF((($C$4-SUM($G$15:G175))*$C$8/12)/(1-((1+$C$8/12)^-$C$7))&gt;B176,B176+D176+E176,(($C$4-SUM($G$15:G175))*$C$8/12)/(1-((1+$C$8/12)^-$C$7))+E176+G176)),IF(($C$4*$C$8/12)/(1-((1+$C$8/12)^-$C$7))&gt;B176,B176+D176+E176,IF(AND($C$6&lt;&gt;0,A176&lt;=$C$6),D176+E176+G176,($C$4*$C$8/12)/(1-((1+$C$8/12)^-$C$7))+E176+G176))),IF(AND($C$6&lt;&gt;0,A176&lt;=$C$6),D176+E176+G176,IF(($C$4*$C$8/12)/(1-((1+$C$8/12)^-$C$7))&gt;B176,B176+D176+E176,($C$4*$C$8/12)/(1-((1+$C$8/12)^-$C$7))+E176+G176))))</f>
        <v>0</v>
      </c>
      <c r="G176" s="36"/>
      <c r="H176" s="26" t="str">
        <f t="shared" si="16"/>
        <v/>
      </c>
      <c r="J176" s="1">
        <f t="shared" si="17"/>
        <v>0</v>
      </c>
      <c r="L176" s="1">
        <f t="shared" si="18"/>
        <v>0</v>
      </c>
    </row>
    <row r="177" spans="1:12">
      <c r="A177" s="69">
        <f t="shared" si="15"/>
        <v>163</v>
      </c>
      <c r="B177" s="26">
        <f>IF(AND($C$6&lt;&gt;0,A177&lt;=$C$6+1),$C$4-SUM($G$15:G176),IF(B176-C176&lt;0,B176,B176-C176))</f>
        <v>0</v>
      </c>
      <c r="C177" s="26">
        <f t="shared" si="13"/>
        <v>0</v>
      </c>
      <c r="D177" s="26">
        <f t="shared" si="14"/>
        <v>0</v>
      </c>
      <c r="E177" s="28">
        <f>IF(OR(A177="",B177&lt;1),0,$F$8*($C$4-SUM($G$15:G177))/10000)</f>
        <v>0</v>
      </c>
      <c r="F177" s="28">
        <f>IF(OR(B177&lt;1,A177=""),0,IF(SUM($G$15:G176)&lt;&gt;"",IF($G$10="mensualité",IF(AND($C$6&lt;&gt;0,A177&lt;=$C$6),D177+E177+G177,IF((($C$4-SUM($G$15:G176))*$C$8/12)/(1-((1+$C$8/12)^-$C$7))&gt;B177,B177+D177+E177,(($C$4-SUM($G$15:G176))*$C$8/12)/(1-((1+$C$8/12)^-$C$7))+E177+G177)),IF(($C$4*$C$8/12)/(1-((1+$C$8/12)^-$C$7))&gt;B177,B177+D177+E177,IF(AND($C$6&lt;&gt;0,A177&lt;=$C$6),D177+E177+G177,($C$4*$C$8/12)/(1-((1+$C$8/12)^-$C$7))+E177+G177))),IF(AND($C$6&lt;&gt;0,A177&lt;=$C$6),D177+E177+G177,IF(($C$4*$C$8/12)/(1-((1+$C$8/12)^-$C$7))&gt;B177,B177+D177+E177,($C$4*$C$8/12)/(1-((1+$C$8/12)^-$C$7))+E177+G177))))</f>
        <v>0</v>
      </c>
      <c r="G177" s="36"/>
      <c r="H177" s="26" t="str">
        <f t="shared" si="16"/>
        <v/>
      </c>
      <c r="J177" s="1">
        <f t="shared" si="17"/>
        <v>0</v>
      </c>
      <c r="L177" s="1">
        <f t="shared" si="18"/>
        <v>0</v>
      </c>
    </row>
    <row r="178" spans="1:12">
      <c r="A178" s="69">
        <f t="shared" si="15"/>
        <v>164</v>
      </c>
      <c r="B178" s="26">
        <f>IF(AND($C$6&lt;&gt;0,A178&lt;=$C$6+1),$C$4-SUM($G$15:G177),IF(B177-C177&lt;0,B177,B177-C177))</f>
        <v>0</v>
      </c>
      <c r="C178" s="26">
        <f t="shared" si="13"/>
        <v>0</v>
      </c>
      <c r="D178" s="26">
        <f t="shared" si="14"/>
        <v>0</v>
      </c>
      <c r="E178" s="28">
        <f>IF(OR(A178="",B178&lt;1),0,$F$8*($C$4-SUM($G$15:G178))/10000)</f>
        <v>0</v>
      </c>
      <c r="F178" s="28">
        <f>IF(OR(B178&lt;1,A178=""),0,IF(SUM($G$15:G177)&lt;&gt;"",IF($G$10="mensualité",IF(AND($C$6&lt;&gt;0,A178&lt;=$C$6),D178+E178+G178,IF((($C$4-SUM($G$15:G177))*$C$8/12)/(1-((1+$C$8/12)^-$C$7))&gt;B178,B178+D178+E178,(($C$4-SUM($G$15:G177))*$C$8/12)/(1-((1+$C$8/12)^-$C$7))+E178+G178)),IF(($C$4*$C$8/12)/(1-((1+$C$8/12)^-$C$7))&gt;B178,B178+D178+E178,IF(AND($C$6&lt;&gt;0,A178&lt;=$C$6),D178+E178+G178,($C$4*$C$8/12)/(1-((1+$C$8/12)^-$C$7))+E178+G178))),IF(AND($C$6&lt;&gt;0,A178&lt;=$C$6),D178+E178+G178,IF(($C$4*$C$8/12)/(1-((1+$C$8/12)^-$C$7))&gt;B178,B178+D178+E178,($C$4*$C$8/12)/(1-((1+$C$8/12)^-$C$7))+E178+G178))))</f>
        <v>0</v>
      </c>
      <c r="G178" s="36"/>
      <c r="H178" s="26" t="str">
        <f t="shared" si="16"/>
        <v/>
      </c>
      <c r="J178" s="1">
        <f t="shared" si="17"/>
        <v>0</v>
      </c>
      <c r="L178" s="1">
        <f t="shared" si="18"/>
        <v>0</v>
      </c>
    </row>
    <row r="179" spans="1:12">
      <c r="A179" s="69">
        <f t="shared" si="15"/>
        <v>165</v>
      </c>
      <c r="B179" s="26">
        <f>IF(AND($C$6&lt;&gt;0,A179&lt;=$C$6+1),$C$4-SUM($G$15:G178),IF(B178-C178&lt;0,B178,B178-C178))</f>
        <v>0</v>
      </c>
      <c r="C179" s="26">
        <f t="shared" si="13"/>
        <v>0</v>
      </c>
      <c r="D179" s="26">
        <f t="shared" si="14"/>
        <v>0</v>
      </c>
      <c r="E179" s="28">
        <f>IF(OR(A179="",B179&lt;1),0,$F$8*($C$4-SUM($G$15:G179))/10000)</f>
        <v>0</v>
      </c>
      <c r="F179" s="28">
        <f>IF(OR(B179&lt;1,A179=""),0,IF(SUM($G$15:G178)&lt;&gt;"",IF($G$10="mensualité",IF(AND($C$6&lt;&gt;0,A179&lt;=$C$6),D179+E179+G179,IF((($C$4-SUM($G$15:G178))*$C$8/12)/(1-((1+$C$8/12)^-$C$7))&gt;B179,B179+D179+E179,(($C$4-SUM($G$15:G178))*$C$8/12)/(1-((1+$C$8/12)^-$C$7))+E179+G179)),IF(($C$4*$C$8/12)/(1-((1+$C$8/12)^-$C$7))&gt;B179,B179+D179+E179,IF(AND($C$6&lt;&gt;0,A179&lt;=$C$6),D179+E179+G179,($C$4*$C$8/12)/(1-((1+$C$8/12)^-$C$7))+E179+G179))),IF(AND($C$6&lt;&gt;0,A179&lt;=$C$6),D179+E179+G179,IF(($C$4*$C$8/12)/(1-((1+$C$8/12)^-$C$7))&gt;B179,B179+D179+E179,($C$4*$C$8/12)/(1-((1+$C$8/12)^-$C$7))+E179+G179))))</f>
        <v>0</v>
      </c>
      <c r="G179" s="36"/>
      <c r="H179" s="26" t="str">
        <f t="shared" si="16"/>
        <v/>
      </c>
      <c r="J179" s="1">
        <f t="shared" si="17"/>
        <v>0</v>
      </c>
      <c r="L179" s="1">
        <f t="shared" si="18"/>
        <v>0</v>
      </c>
    </row>
    <row r="180" spans="1:12">
      <c r="A180" s="69">
        <f t="shared" si="15"/>
        <v>166</v>
      </c>
      <c r="B180" s="26">
        <f>IF(AND($C$6&lt;&gt;0,A180&lt;=$C$6+1),$C$4-SUM($G$15:G179),IF(B179-C179&lt;0,B179,B179-C179))</f>
        <v>0</v>
      </c>
      <c r="C180" s="26">
        <f t="shared" si="13"/>
        <v>0</v>
      </c>
      <c r="D180" s="26">
        <f t="shared" si="14"/>
        <v>0</v>
      </c>
      <c r="E180" s="28">
        <f>IF(OR(A180="",B180&lt;1),0,$F$8*($C$4-SUM($G$15:G180))/10000)</f>
        <v>0</v>
      </c>
      <c r="F180" s="28">
        <f>IF(OR(B180&lt;1,A180=""),0,IF(SUM($G$15:G179)&lt;&gt;"",IF($G$10="mensualité",IF(AND($C$6&lt;&gt;0,A180&lt;=$C$6),D180+E180+G180,IF((($C$4-SUM($G$15:G179))*$C$8/12)/(1-((1+$C$8/12)^-$C$7))&gt;B180,B180+D180+E180,(($C$4-SUM($G$15:G179))*$C$8/12)/(1-((1+$C$8/12)^-$C$7))+E180+G180)),IF(($C$4*$C$8/12)/(1-((1+$C$8/12)^-$C$7))&gt;B180,B180+D180+E180,IF(AND($C$6&lt;&gt;0,A180&lt;=$C$6),D180+E180+G180,($C$4*$C$8/12)/(1-((1+$C$8/12)^-$C$7))+E180+G180))),IF(AND($C$6&lt;&gt;0,A180&lt;=$C$6),D180+E180+G180,IF(($C$4*$C$8/12)/(1-((1+$C$8/12)^-$C$7))&gt;B180,B180+D180+E180,($C$4*$C$8/12)/(1-((1+$C$8/12)^-$C$7))+E180+G180))))</f>
        <v>0</v>
      </c>
      <c r="G180" s="36"/>
      <c r="H180" s="26" t="str">
        <f t="shared" si="16"/>
        <v/>
      </c>
      <c r="J180" s="1">
        <f t="shared" si="17"/>
        <v>0</v>
      </c>
      <c r="L180" s="1">
        <f t="shared" si="18"/>
        <v>0</v>
      </c>
    </row>
    <row r="181" spans="1:12">
      <c r="A181" s="69">
        <f t="shared" si="15"/>
        <v>167</v>
      </c>
      <c r="B181" s="26">
        <f>IF(AND($C$6&lt;&gt;0,A181&lt;=$C$6+1),$C$4-SUM($G$15:G180),IF(B180-C180&lt;0,B180,B180-C180))</f>
        <v>0</v>
      </c>
      <c r="C181" s="26">
        <f t="shared" si="13"/>
        <v>0</v>
      </c>
      <c r="D181" s="26">
        <f t="shared" si="14"/>
        <v>0</v>
      </c>
      <c r="E181" s="28">
        <f>IF(OR(A181="",B181&lt;1),0,$F$8*($C$4-SUM($G$15:G181))/10000)</f>
        <v>0</v>
      </c>
      <c r="F181" s="28">
        <f>IF(OR(B181&lt;1,A181=""),0,IF(SUM($G$15:G180)&lt;&gt;"",IF($G$10="mensualité",IF(AND($C$6&lt;&gt;0,A181&lt;=$C$6),D181+E181+G181,IF((($C$4-SUM($G$15:G180))*$C$8/12)/(1-((1+$C$8/12)^-$C$7))&gt;B181,B181+D181+E181,(($C$4-SUM($G$15:G180))*$C$8/12)/(1-((1+$C$8/12)^-$C$7))+E181+G181)),IF(($C$4*$C$8/12)/(1-((1+$C$8/12)^-$C$7))&gt;B181,B181+D181+E181,IF(AND($C$6&lt;&gt;0,A181&lt;=$C$6),D181+E181+G181,($C$4*$C$8/12)/(1-((1+$C$8/12)^-$C$7))+E181+G181))),IF(AND($C$6&lt;&gt;0,A181&lt;=$C$6),D181+E181+G181,IF(($C$4*$C$8/12)/(1-((1+$C$8/12)^-$C$7))&gt;B181,B181+D181+E181,($C$4*$C$8/12)/(1-((1+$C$8/12)^-$C$7))+E181+G181))))</f>
        <v>0</v>
      </c>
      <c r="G181" s="36"/>
      <c r="H181" s="26" t="str">
        <f t="shared" si="16"/>
        <v/>
      </c>
      <c r="J181" s="1">
        <f t="shared" si="17"/>
        <v>0</v>
      </c>
      <c r="L181" s="1">
        <f t="shared" si="18"/>
        <v>0</v>
      </c>
    </row>
    <row r="182" spans="1:12">
      <c r="A182" s="69">
        <f t="shared" si="15"/>
        <v>168</v>
      </c>
      <c r="B182" s="26">
        <f>IF(AND($C$6&lt;&gt;0,A182&lt;=$C$6+1),$C$4-SUM($G$15:G181),IF(B181-C181&lt;0,B181,B181-C181))</f>
        <v>0</v>
      </c>
      <c r="C182" s="26">
        <f t="shared" si="13"/>
        <v>0</v>
      </c>
      <c r="D182" s="26">
        <f t="shared" si="14"/>
        <v>0</v>
      </c>
      <c r="E182" s="28">
        <f>IF(OR(A182="",B182&lt;1),0,$F$8*($C$4-SUM($G$15:G182))/10000)</f>
        <v>0</v>
      </c>
      <c r="F182" s="28">
        <f>IF(OR(B182&lt;1,A182=""),0,IF(SUM($G$15:G181)&lt;&gt;"",IF($G$10="mensualité",IF(AND($C$6&lt;&gt;0,A182&lt;=$C$6),D182+E182+G182,IF((($C$4-SUM($G$15:G181))*$C$8/12)/(1-((1+$C$8/12)^-$C$7))&gt;B182,B182+D182+E182,(($C$4-SUM($G$15:G181))*$C$8/12)/(1-((1+$C$8/12)^-$C$7))+E182+G182)),IF(($C$4*$C$8/12)/(1-((1+$C$8/12)^-$C$7))&gt;B182,B182+D182+E182,IF(AND($C$6&lt;&gt;0,A182&lt;=$C$6),D182+E182+G182,($C$4*$C$8/12)/(1-((1+$C$8/12)^-$C$7))+E182+G182))),IF(AND($C$6&lt;&gt;0,A182&lt;=$C$6),D182+E182+G182,IF(($C$4*$C$8/12)/(1-((1+$C$8/12)^-$C$7))&gt;B182,B182+D182+E182,($C$4*$C$8/12)/(1-((1+$C$8/12)^-$C$7))+E182+G182))))</f>
        <v>0</v>
      </c>
      <c r="G182" s="36"/>
      <c r="H182" s="26" t="str">
        <f t="shared" si="16"/>
        <v/>
      </c>
      <c r="J182" s="1">
        <f t="shared" si="17"/>
        <v>0</v>
      </c>
      <c r="L182" s="1">
        <f t="shared" si="18"/>
        <v>0</v>
      </c>
    </row>
    <row r="183" spans="1:12">
      <c r="A183" s="69">
        <f t="shared" si="15"/>
        <v>169</v>
      </c>
      <c r="B183" s="26">
        <f>IF(AND($C$6&lt;&gt;0,A183&lt;=$C$6+1),$C$4-SUM($G$15:G182),IF(B182-C182&lt;0,B182,B182-C182))</f>
        <v>0</v>
      </c>
      <c r="C183" s="26">
        <f t="shared" si="13"/>
        <v>0</v>
      </c>
      <c r="D183" s="26">
        <f t="shared" si="14"/>
        <v>0</v>
      </c>
      <c r="E183" s="28">
        <f>IF(OR(A183="",B183&lt;1),0,$F$8*($C$4-SUM($G$15:G183))/10000)</f>
        <v>0</v>
      </c>
      <c r="F183" s="28">
        <f>IF(OR(B183&lt;1,A183=""),0,IF(SUM($G$15:G182)&lt;&gt;"",IF($G$10="mensualité",IF(AND($C$6&lt;&gt;0,A183&lt;=$C$6),D183+E183+G183,IF((($C$4-SUM($G$15:G182))*$C$8/12)/(1-((1+$C$8/12)^-$C$7))&gt;B183,B183+D183+E183,(($C$4-SUM($G$15:G182))*$C$8/12)/(1-((1+$C$8/12)^-$C$7))+E183+G183)),IF(($C$4*$C$8/12)/(1-((1+$C$8/12)^-$C$7))&gt;B183,B183+D183+E183,IF(AND($C$6&lt;&gt;0,A183&lt;=$C$6),D183+E183+G183,($C$4*$C$8/12)/(1-((1+$C$8/12)^-$C$7))+E183+G183))),IF(AND($C$6&lt;&gt;0,A183&lt;=$C$6),D183+E183+G183,IF(($C$4*$C$8/12)/(1-((1+$C$8/12)^-$C$7))&gt;B183,B183+D183+E183,($C$4*$C$8/12)/(1-((1+$C$8/12)^-$C$7))+E183+G183))))</f>
        <v>0</v>
      </c>
      <c r="G183" s="36"/>
      <c r="H183" s="26" t="str">
        <f t="shared" si="16"/>
        <v/>
      </c>
      <c r="J183" s="1">
        <f t="shared" si="17"/>
        <v>0</v>
      </c>
      <c r="L183" s="1">
        <f t="shared" si="18"/>
        <v>0</v>
      </c>
    </row>
    <row r="184" spans="1:12">
      <c r="A184" s="69">
        <f t="shared" si="15"/>
        <v>170</v>
      </c>
      <c r="B184" s="26">
        <f>IF(AND($C$6&lt;&gt;0,A184&lt;=$C$6+1),$C$4-SUM($G$15:G183),IF(B183-C183&lt;0,B183,B183-C183))</f>
        <v>0</v>
      </c>
      <c r="C184" s="26">
        <f t="shared" si="13"/>
        <v>0</v>
      </c>
      <c r="D184" s="26">
        <f t="shared" si="14"/>
        <v>0</v>
      </c>
      <c r="E184" s="28">
        <f>IF(OR(A184="",B184&lt;1),0,$F$8*($C$4-SUM($G$15:G184))/10000)</f>
        <v>0</v>
      </c>
      <c r="F184" s="28">
        <f>IF(OR(B184&lt;1,A184=""),0,IF(SUM($G$15:G183)&lt;&gt;"",IF($G$10="mensualité",IF(AND($C$6&lt;&gt;0,A184&lt;=$C$6),D184+E184+G184,IF((($C$4-SUM($G$15:G183))*$C$8/12)/(1-((1+$C$8/12)^-$C$7))&gt;B184,B184+D184+E184,(($C$4-SUM($G$15:G183))*$C$8/12)/(1-((1+$C$8/12)^-$C$7))+E184+G184)),IF(($C$4*$C$8/12)/(1-((1+$C$8/12)^-$C$7))&gt;B184,B184+D184+E184,IF(AND($C$6&lt;&gt;0,A184&lt;=$C$6),D184+E184+G184,($C$4*$C$8/12)/(1-((1+$C$8/12)^-$C$7))+E184+G184))),IF(AND($C$6&lt;&gt;0,A184&lt;=$C$6),D184+E184+G184,IF(($C$4*$C$8/12)/(1-((1+$C$8/12)^-$C$7))&gt;B184,B184+D184+E184,($C$4*$C$8/12)/(1-((1+$C$8/12)^-$C$7))+E184+G184))))</f>
        <v>0</v>
      </c>
      <c r="G184" s="36"/>
      <c r="H184" s="26" t="str">
        <f t="shared" si="16"/>
        <v/>
      </c>
      <c r="J184" s="1">
        <f t="shared" si="17"/>
        <v>0</v>
      </c>
      <c r="L184" s="1">
        <f t="shared" si="18"/>
        <v>0</v>
      </c>
    </row>
    <row r="185" spans="1:12">
      <c r="A185" s="69">
        <f t="shared" si="15"/>
        <v>171</v>
      </c>
      <c r="B185" s="26">
        <f>IF(AND($C$6&lt;&gt;0,A185&lt;=$C$6+1),$C$4-SUM($G$15:G184),IF(B184-C184&lt;0,B184,B184-C184))</f>
        <v>0</v>
      </c>
      <c r="C185" s="26">
        <f t="shared" si="13"/>
        <v>0</v>
      </c>
      <c r="D185" s="26">
        <f t="shared" si="14"/>
        <v>0</v>
      </c>
      <c r="E185" s="28">
        <f>IF(OR(A185="",B185&lt;1),0,$F$8*($C$4-SUM($G$15:G185))/10000)</f>
        <v>0</v>
      </c>
      <c r="F185" s="28">
        <f>IF(OR(B185&lt;1,A185=""),0,IF(SUM($G$15:G184)&lt;&gt;"",IF($G$10="mensualité",IF(AND($C$6&lt;&gt;0,A185&lt;=$C$6),D185+E185+G185,IF((($C$4-SUM($G$15:G184))*$C$8/12)/(1-((1+$C$8/12)^-$C$7))&gt;B185,B185+D185+E185,(($C$4-SUM($G$15:G184))*$C$8/12)/(1-((1+$C$8/12)^-$C$7))+E185+G185)),IF(($C$4*$C$8/12)/(1-((1+$C$8/12)^-$C$7))&gt;B185,B185+D185+E185,IF(AND($C$6&lt;&gt;0,A185&lt;=$C$6),D185+E185+G185,($C$4*$C$8/12)/(1-((1+$C$8/12)^-$C$7))+E185+G185))),IF(AND($C$6&lt;&gt;0,A185&lt;=$C$6),D185+E185+G185,IF(($C$4*$C$8/12)/(1-((1+$C$8/12)^-$C$7))&gt;B185,B185+D185+E185,($C$4*$C$8/12)/(1-((1+$C$8/12)^-$C$7))+E185+G185))))</f>
        <v>0</v>
      </c>
      <c r="G185" s="36"/>
      <c r="H185" s="26" t="str">
        <f t="shared" si="16"/>
        <v/>
      </c>
      <c r="J185" s="1">
        <f t="shared" si="17"/>
        <v>0</v>
      </c>
      <c r="L185" s="1">
        <f t="shared" si="18"/>
        <v>0</v>
      </c>
    </row>
    <row r="186" spans="1:12">
      <c r="A186" s="69">
        <f t="shared" si="15"/>
        <v>172</v>
      </c>
      <c r="B186" s="26">
        <f>IF(AND($C$6&lt;&gt;0,A186&lt;=$C$6+1),$C$4-SUM($G$15:G185),IF(B185-C185&lt;0,B185,B185-C185))</f>
        <v>0</v>
      </c>
      <c r="C186" s="26">
        <f t="shared" si="13"/>
        <v>0</v>
      </c>
      <c r="D186" s="26">
        <f t="shared" si="14"/>
        <v>0</v>
      </c>
      <c r="E186" s="28">
        <f>IF(OR(A186="",B186&lt;1),0,$F$8*($C$4-SUM($G$15:G186))/10000)</f>
        <v>0</v>
      </c>
      <c r="F186" s="28">
        <f>IF(OR(B186&lt;1,A186=""),0,IF(SUM($G$15:G185)&lt;&gt;"",IF($G$10="mensualité",IF(AND($C$6&lt;&gt;0,A186&lt;=$C$6),D186+E186+G186,IF((($C$4-SUM($G$15:G185))*$C$8/12)/(1-((1+$C$8/12)^-$C$7))&gt;B186,B186+D186+E186,(($C$4-SUM($G$15:G185))*$C$8/12)/(1-((1+$C$8/12)^-$C$7))+E186+G186)),IF(($C$4*$C$8/12)/(1-((1+$C$8/12)^-$C$7))&gt;B186,B186+D186+E186,IF(AND($C$6&lt;&gt;0,A186&lt;=$C$6),D186+E186+G186,($C$4*$C$8/12)/(1-((1+$C$8/12)^-$C$7))+E186+G186))),IF(AND($C$6&lt;&gt;0,A186&lt;=$C$6),D186+E186+G186,IF(($C$4*$C$8/12)/(1-((1+$C$8/12)^-$C$7))&gt;B186,B186+D186+E186,($C$4*$C$8/12)/(1-((1+$C$8/12)^-$C$7))+E186+G186))))</f>
        <v>0</v>
      </c>
      <c r="G186" s="36"/>
      <c r="H186" s="26" t="str">
        <f t="shared" si="16"/>
        <v/>
      </c>
      <c r="J186" s="1">
        <f t="shared" si="17"/>
        <v>0</v>
      </c>
      <c r="L186" s="1">
        <f t="shared" si="18"/>
        <v>0</v>
      </c>
    </row>
    <row r="187" spans="1:12">
      <c r="A187" s="69">
        <f t="shared" si="15"/>
        <v>173</v>
      </c>
      <c r="B187" s="26">
        <f>IF(AND($C$6&lt;&gt;0,A187&lt;=$C$6+1),$C$4-SUM($G$15:G186),IF(B186-C186&lt;0,B186,B186-C186))</f>
        <v>0</v>
      </c>
      <c r="C187" s="26">
        <f t="shared" si="13"/>
        <v>0</v>
      </c>
      <c r="D187" s="26">
        <f t="shared" si="14"/>
        <v>0</v>
      </c>
      <c r="E187" s="28">
        <f>IF(OR(A187="",B187&lt;1),0,$F$8*($C$4-SUM($G$15:G187))/10000)</f>
        <v>0</v>
      </c>
      <c r="F187" s="28">
        <f>IF(OR(B187&lt;1,A187=""),0,IF(SUM($G$15:G186)&lt;&gt;"",IF($G$10="mensualité",IF(AND($C$6&lt;&gt;0,A187&lt;=$C$6),D187+E187+G187,IF((($C$4-SUM($G$15:G186))*$C$8/12)/(1-((1+$C$8/12)^-$C$7))&gt;B187,B187+D187+E187,(($C$4-SUM($G$15:G186))*$C$8/12)/(1-((1+$C$8/12)^-$C$7))+E187+G187)),IF(($C$4*$C$8/12)/(1-((1+$C$8/12)^-$C$7))&gt;B187,B187+D187+E187,IF(AND($C$6&lt;&gt;0,A187&lt;=$C$6),D187+E187+G187,($C$4*$C$8/12)/(1-((1+$C$8/12)^-$C$7))+E187+G187))),IF(AND($C$6&lt;&gt;0,A187&lt;=$C$6),D187+E187+G187,IF(($C$4*$C$8/12)/(1-((1+$C$8/12)^-$C$7))&gt;B187,B187+D187+E187,($C$4*$C$8/12)/(1-((1+$C$8/12)^-$C$7))+E187+G187))))</f>
        <v>0</v>
      </c>
      <c r="G187" s="36"/>
      <c r="H187" s="26" t="str">
        <f t="shared" si="16"/>
        <v/>
      </c>
      <c r="J187" s="1">
        <f t="shared" si="17"/>
        <v>0</v>
      </c>
      <c r="L187" s="1">
        <f t="shared" si="18"/>
        <v>0</v>
      </c>
    </row>
    <row r="188" spans="1:12">
      <c r="A188" s="69">
        <f t="shared" si="15"/>
        <v>174</v>
      </c>
      <c r="B188" s="26">
        <f>IF(AND($C$6&lt;&gt;0,A188&lt;=$C$6+1),$C$4-SUM($G$15:G187),IF(B187-C187&lt;0,B187,B187-C187))</f>
        <v>0</v>
      </c>
      <c r="C188" s="26">
        <f t="shared" si="13"/>
        <v>0</v>
      </c>
      <c r="D188" s="26">
        <f t="shared" si="14"/>
        <v>0</v>
      </c>
      <c r="E188" s="28">
        <f>IF(OR(A188="",B188&lt;1),0,$F$8*($C$4-SUM($G$15:G188))/10000)</f>
        <v>0</v>
      </c>
      <c r="F188" s="28">
        <f>IF(OR(B188&lt;1,A188=""),0,IF(SUM($G$15:G187)&lt;&gt;"",IF($G$10="mensualité",IF(AND($C$6&lt;&gt;0,A188&lt;=$C$6),D188+E188+G188,IF((($C$4-SUM($G$15:G187))*$C$8/12)/(1-((1+$C$8/12)^-$C$7))&gt;B188,B188+D188+E188,(($C$4-SUM($G$15:G187))*$C$8/12)/(1-((1+$C$8/12)^-$C$7))+E188+G188)),IF(($C$4*$C$8/12)/(1-((1+$C$8/12)^-$C$7))&gt;B188,B188+D188+E188,IF(AND($C$6&lt;&gt;0,A188&lt;=$C$6),D188+E188+G188,($C$4*$C$8/12)/(1-((1+$C$8/12)^-$C$7))+E188+G188))),IF(AND($C$6&lt;&gt;0,A188&lt;=$C$6),D188+E188+G188,IF(($C$4*$C$8/12)/(1-((1+$C$8/12)^-$C$7))&gt;B188,B188+D188+E188,($C$4*$C$8/12)/(1-((1+$C$8/12)^-$C$7))+E188+G188))))</f>
        <v>0</v>
      </c>
      <c r="G188" s="36"/>
      <c r="H188" s="26" t="str">
        <f t="shared" si="16"/>
        <v/>
      </c>
      <c r="J188" s="1">
        <f t="shared" si="17"/>
        <v>0</v>
      </c>
      <c r="L188" s="1">
        <f t="shared" si="18"/>
        <v>0</v>
      </c>
    </row>
    <row r="189" spans="1:12">
      <c r="A189" s="69">
        <f t="shared" si="15"/>
        <v>175</v>
      </c>
      <c r="B189" s="26">
        <f>IF(AND($C$6&lt;&gt;0,A189&lt;=$C$6+1),$C$4-SUM($G$15:G188),IF(B188-C188&lt;0,B188,B188-C188))</f>
        <v>0</v>
      </c>
      <c r="C189" s="26">
        <f t="shared" si="13"/>
        <v>0</v>
      </c>
      <c r="D189" s="26">
        <f t="shared" si="14"/>
        <v>0</v>
      </c>
      <c r="E189" s="28">
        <f>IF(OR(A189="",B189&lt;1),0,$F$8*($C$4-SUM($G$15:G189))/10000)</f>
        <v>0</v>
      </c>
      <c r="F189" s="28">
        <f>IF(OR(B189&lt;1,A189=""),0,IF(SUM($G$15:G188)&lt;&gt;"",IF($G$10="mensualité",IF(AND($C$6&lt;&gt;0,A189&lt;=$C$6),D189+E189+G189,IF((($C$4-SUM($G$15:G188))*$C$8/12)/(1-((1+$C$8/12)^-$C$7))&gt;B189,B189+D189+E189,(($C$4-SUM($G$15:G188))*$C$8/12)/(1-((1+$C$8/12)^-$C$7))+E189+G189)),IF(($C$4*$C$8/12)/(1-((1+$C$8/12)^-$C$7))&gt;B189,B189+D189+E189,IF(AND($C$6&lt;&gt;0,A189&lt;=$C$6),D189+E189+G189,($C$4*$C$8/12)/(1-((1+$C$8/12)^-$C$7))+E189+G189))),IF(AND($C$6&lt;&gt;0,A189&lt;=$C$6),D189+E189+G189,IF(($C$4*$C$8/12)/(1-((1+$C$8/12)^-$C$7))&gt;B189,B189+D189+E189,($C$4*$C$8/12)/(1-((1+$C$8/12)^-$C$7))+E189+G189))))</f>
        <v>0</v>
      </c>
      <c r="G189" s="36"/>
      <c r="H189" s="26" t="str">
        <f t="shared" si="16"/>
        <v/>
      </c>
      <c r="J189" s="1">
        <f t="shared" si="17"/>
        <v>0</v>
      </c>
      <c r="L189" s="1">
        <f t="shared" si="18"/>
        <v>0</v>
      </c>
    </row>
    <row r="190" spans="1:12">
      <c r="A190" s="69">
        <f t="shared" si="15"/>
        <v>176</v>
      </c>
      <c r="B190" s="26">
        <f>IF(AND($C$6&lt;&gt;0,A190&lt;=$C$6+1),$C$4-SUM($G$15:G189),IF(B189-C189&lt;0,B189,B189-C189))</f>
        <v>0</v>
      </c>
      <c r="C190" s="26">
        <f t="shared" si="13"/>
        <v>0</v>
      </c>
      <c r="D190" s="26">
        <f t="shared" si="14"/>
        <v>0</v>
      </c>
      <c r="E190" s="28">
        <f>IF(OR(A190="",B190&lt;1),0,$F$8*($C$4-SUM($G$15:G190))/10000)</f>
        <v>0</v>
      </c>
      <c r="F190" s="28">
        <f>IF(OR(B190&lt;1,A190=""),0,IF(SUM($G$15:G189)&lt;&gt;"",IF($G$10="mensualité",IF(AND($C$6&lt;&gt;0,A190&lt;=$C$6),D190+E190+G190,IF((($C$4-SUM($G$15:G189))*$C$8/12)/(1-((1+$C$8/12)^-$C$7))&gt;B190,B190+D190+E190,(($C$4-SUM($G$15:G189))*$C$8/12)/(1-((1+$C$8/12)^-$C$7))+E190+G190)),IF(($C$4*$C$8/12)/(1-((1+$C$8/12)^-$C$7))&gt;B190,B190+D190+E190,IF(AND($C$6&lt;&gt;0,A190&lt;=$C$6),D190+E190+G190,($C$4*$C$8/12)/(1-((1+$C$8/12)^-$C$7))+E190+G190))),IF(AND($C$6&lt;&gt;0,A190&lt;=$C$6),D190+E190+G190,IF(($C$4*$C$8/12)/(1-((1+$C$8/12)^-$C$7))&gt;B190,B190+D190+E190,($C$4*$C$8/12)/(1-((1+$C$8/12)^-$C$7))+E190+G190))))</f>
        <v>0</v>
      </c>
      <c r="G190" s="36"/>
      <c r="H190" s="26" t="str">
        <f t="shared" si="16"/>
        <v/>
      </c>
      <c r="J190" s="1">
        <f t="shared" si="17"/>
        <v>0</v>
      </c>
      <c r="L190" s="1">
        <f t="shared" si="18"/>
        <v>0</v>
      </c>
    </row>
    <row r="191" spans="1:12">
      <c r="A191" s="69">
        <f t="shared" si="15"/>
        <v>177</v>
      </c>
      <c r="B191" s="26">
        <f>IF(AND($C$6&lt;&gt;0,A191&lt;=$C$6+1),$C$4-SUM($G$15:G190),IF(B190-C190&lt;0,B190,B190-C190))</f>
        <v>0</v>
      </c>
      <c r="C191" s="26">
        <f t="shared" si="13"/>
        <v>0</v>
      </c>
      <c r="D191" s="26">
        <f t="shared" si="14"/>
        <v>0</v>
      </c>
      <c r="E191" s="28">
        <f>IF(OR(A191="",B191&lt;1),0,$F$8*($C$4-SUM($G$15:G191))/10000)</f>
        <v>0</v>
      </c>
      <c r="F191" s="28">
        <f>IF(OR(B191&lt;1,A191=""),0,IF(SUM($G$15:G190)&lt;&gt;"",IF($G$10="mensualité",IF(AND($C$6&lt;&gt;0,A191&lt;=$C$6),D191+E191+G191,IF((($C$4-SUM($G$15:G190))*$C$8/12)/(1-((1+$C$8/12)^-$C$7))&gt;B191,B191+D191+E191,(($C$4-SUM($G$15:G190))*$C$8/12)/(1-((1+$C$8/12)^-$C$7))+E191+G191)),IF(($C$4*$C$8/12)/(1-((1+$C$8/12)^-$C$7))&gt;B191,B191+D191+E191,IF(AND($C$6&lt;&gt;0,A191&lt;=$C$6),D191+E191+G191,($C$4*$C$8/12)/(1-((1+$C$8/12)^-$C$7))+E191+G191))),IF(AND($C$6&lt;&gt;0,A191&lt;=$C$6),D191+E191+G191,IF(($C$4*$C$8/12)/(1-((1+$C$8/12)^-$C$7))&gt;B191,B191+D191+E191,($C$4*$C$8/12)/(1-((1+$C$8/12)^-$C$7))+E191+G191))))</f>
        <v>0</v>
      </c>
      <c r="G191" s="36"/>
      <c r="H191" s="26" t="str">
        <f t="shared" si="16"/>
        <v/>
      </c>
      <c r="J191" s="1">
        <f t="shared" si="17"/>
        <v>0</v>
      </c>
      <c r="L191" s="1">
        <f t="shared" si="18"/>
        <v>0</v>
      </c>
    </row>
    <row r="192" spans="1:12">
      <c r="A192" s="69">
        <f t="shared" si="15"/>
        <v>178</v>
      </c>
      <c r="B192" s="26">
        <f>IF(AND($C$6&lt;&gt;0,A192&lt;=$C$6+1),$C$4-SUM($G$15:G191),IF(B191-C191&lt;0,B191,B191-C191))</f>
        <v>0</v>
      </c>
      <c r="C192" s="26">
        <f t="shared" si="13"/>
        <v>0</v>
      </c>
      <c r="D192" s="26">
        <f t="shared" si="14"/>
        <v>0</v>
      </c>
      <c r="E192" s="28">
        <f>IF(OR(A192="",B192&lt;1),0,$F$8*($C$4-SUM($G$15:G192))/10000)</f>
        <v>0</v>
      </c>
      <c r="F192" s="28">
        <f>IF(OR(B192&lt;1,A192=""),0,IF(SUM($G$15:G191)&lt;&gt;"",IF($G$10="mensualité",IF(AND($C$6&lt;&gt;0,A192&lt;=$C$6),D192+E192+G192,IF((($C$4-SUM($G$15:G191))*$C$8/12)/(1-((1+$C$8/12)^-$C$7))&gt;B192,B192+D192+E192,(($C$4-SUM($G$15:G191))*$C$8/12)/(1-((1+$C$8/12)^-$C$7))+E192+G192)),IF(($C$4*$C$8/12)/(1-((1+$C$8/12)^-$C$7))&gt;B192,B192+D192+E192,IF(AND($C$6&lt;&gt;0,A192&lt;=$C$6),D192+E192+G192,($C$4*$C$8/12)/(1-((1+$C$8/12)^-$C$7))+E192+G192))),IF(AND($C$6&lt;&gt;0,A192&lt;=$C$6),D192+E192+G192,IF(($C$4*$C$8/12)/(1-((1+$C$8/12)^-$C$7))&gt;B192,B192+D192+E192,($C$4*$C$8/12)/(1-((1+$C$8/12)^-$C$7))+E192+G192))))</f>
        <v>0</v>
      </c>
      <c r="G192" s="36"/>
      <c r="H192" s="26" t="str">
        <f t="shared" si="16"/>
        <v/>
      </c>
      <c r="J192" s="1">
        <f t="shared" si="17"/>
        <v>0</v>
      </c>
      <c r="L192" s="1">
        <f t="shared" si="18"/>
        <v>0</v>
      </c>
    </row>
    <row r="193" spans="1:12">
      <c r="A193" s="69">
        <f t="shared" si="15"/>
        <v>179</v>
      </c>
      <c r="B193" s="26">
        <f>IF(AND($C$6&lt;&gt;0,A193&lt;=$C$6+1),$C$4-SUM($G$15:G192),IF(B192-C192&lt;0,B192,B192-C192))</f>
        <v>0</v>
      </c>
      <c r="C193" s="26">
        <f t="shared" si="13"/>
        <v>0</v>
      </c>
      <c r="D193" s="26">
        <f t="shared" si="14"/>
        <v>0</v>
      </c>
      <c r="E193" s="28">
        <f>IF(OR(A193="",B193&lt;1),0,$F$8*($C$4-SUM($G$15:G193))/10000)</f>
        <v>0</v>
      </c>
      <c r="F193" s="28">
        <f>IF(OR(B193&lt;1,A193=""),0,IF(SUM($G$15:G192)&lt;&gt;"",IF($G$10="mensualité",IF(AND($C$6&lt;&gt;0,A193&lt;=$C$6),D193+E193+G193,IF((($C$4-SUM($G$15:G192))*$C$8/12)/(1-((1+$C$8/12)^-$C$7))&gt;B193,B193+D193+E193,(($C$4-SUM($G$15:G192))*$C$8/12)/(1-((1+$C$8/12)^-$C$7))+E193+G193)),IF(($C$4*$C$8/12)/(1-((1+$C$8/12)^-$C$7))&gt;B193,B193+D193+E193,IF(AND($C$6&lt;&gt;0,A193&lt;=$C$6),D193+E193+G193,($C$4*$C$8/12)/(1-((1+$C$8/12)^-$C$7))+E193+G193))),IF(AND($C$6&lt;&gt;0,A193&lt;=$C$6),D193+E193+G193,IF(($C$4*$C$8/12)/(1-((1+$C$8/12)^-$C$7))&gt;B193,B193+D193+E193,($C$4*$C$8/12)/(1-((1+$C$8/12)^-$C$7))+E193+G193))))</f>
        <v>0</v>
      </c>
      <c r="G193" s="36"/>
      <c r="H193" s="26" t="str">
        <f t="shared" si="16"/>
        <v/>
      </c>
      <c r="J193" s="1">
        <f t="shared" si="17"/>
        <v>0</v>
      </c>
      <c r="L193" s="1">
        <f t="shared" si="18"/>
        <v>0</v>
      </c>
    </row>
    <row r="194" spans="1:12">
      <c r="A194" s="69">
        <f t="shared" si="15"/>
        <v>180</v>
      </c>
      <c r="B194" s="26">
        <f>IF(AND($C$6&lt;&gt;0,A194&lt;=$C$6+1),$C$4-SUM($G$15:G193),IF(B193-C193&lt;0,B193,B193-C193))</f>
        <v>0</v>
      </c>
      <c r="C194" s="26">
        <f t="shared" si="13"/>
        <v>0</v>
      </c>
      <c r="D194" s="26">
        <f t="shared" si="14"/>
        <v>0</v>
      </c>
      <c r="E194" s="28">
        <f>IF(OR(A194="",B194&lt;1),0,$F$8*($C$4-SUM($G$15:G194))/10000)</f>
        <v>0</v>
      </c>
      <c r="F194" s="28">
        <f>IF(OR(B194&lt;1,A194=""),0,IF(SUM($G$15:G193)&lt;&gt;"",IF($G$10="mensualité",IF(AND($C$6&lt;&gt;0,A194&lt;=$C$6),D194+E194+G194,IF((($C$4-SUM($G$15:G193))*$C$8/12)/(1-((1+$C$8/12)^-$C$7))&gt;B194,B194+D194+E194,(($C$4-SUM($G$15:G193))*$C$8/12)/(1-((1+$C$8/12)^-$C$7))+E194+G194)),IF(($C$4*$C$8/12)/(1-((1+$C$8/12)^-$C$7))&gt;B194,B194+D194+E194,IF(AND($C$6&lt;&gt;0,A194&lt;=$C$6),D194+E194+G194,($C$4*$C$8/12)/(1-((1+$C$8/12)^-$C$7))+E194+G194))),IF(AND($C$6&lt;&gt;0,A194&lt;=$C$6),D194+E194+G194,IF(($C$4*$C$8/12)/(1-((1+$C$8/12)^-$C$7))&gt;B194,B194+D194+E194,($C$4*$C$8/12)/(1-((1+$C$8/12)^-$C$7))+E194+G194))))</f>
        <v>0</v>
      </c>
      <c r="G194" s="36"/>
      <c r="H194" s="26" t="str">
        <f t="shared" si="16"/>
        <v/>
      </c>
      <c r="J194" s="1">
        <f t="shared" si="17"/>
        <v>0</v>
      </c>
      <c r="L194" s="1">
        <f t="shared" si="18"/>
        <v>0</v>
      </c>
    </row>
    <row r="195" spans="1:12">
      <c r="A195" s="69">
        <f t="shared" si="15"/>
        <v>181</v>
      </c>
      <c r="B195" s="26">
        <f>IF(AND($C$6&lt;&gt;0,A195&lt;=$C$6+1),$C$4-SUM($G$15:G194),IF(B194-C194&lt;0,B194,B194-C194))</f>
        <v>0</v>
      </c>
      <c r="C195" s="26">
        <f t="shared" si="13"/>
        <v>0</v>
      </c>
      <c r="D195" s="26">
        <f t="shared" si="14"/>
        <v>0</v>
      </c>
      <c r="E195" s="28">
        <f>IF(OR(A195="",B195&lt;1),0,$F$8*($C$4-SUM($G$15:G195))/10000)</f>
        <v>0</v>
      </c>
      <c r="F195" s="28">
        <f>IF(OR(B195&lt;1,A195=""),0,IF(SUM($G$15:G194)&lt;&gt;"",IF($G$10="mensualité",IF(AND($C$6&lt;&gt;0,A195&lt;=$C$6),D195+E195+G195,IF((($C$4-SUM($G$15:G194))*$C$8/12)/(1-((1+$C$8/12)^-$C$7))&gt;B195,B195+D195+E195,(($C$4-SUM($G$15:G194))*$C$8/12)/(1-((1+$C$8/12)^-$C$7))+E195+G195)),IF(($C$4*$C$8/12)/(1-((1+$C$8/12)^-$C$7))&gt;B195,B195+D195+E195,IF(AND($C$6&lt;&gt;0,A195&lt;=$C$6),D195+E195+G195,($C$4*$C$8/12)/(1-((1+$C$8/12)^-$C$7))+E195+G195))),IF(AND($C$6&lt;&gt;0,A195&lt;=$C$6),D195+E195+G195,IF(($C$4*$C$8/12)/(1-((1+$C$8/12)^-$C$7))&gt;B195,B195+D195+E195,($C$4*$C$8/12)/(1-((1+$C$8/12)^-$C$7))+E195+G195))))</f>
        <v>0</v>
      </c>
      <c r="G195" s="36"/>
      <c r="H195" s="26" t="str">
        <f t="shared" si="16"/>
        <v/>
      </c>
      <c r="J195" s="1">
        <f t="shared" si="17"/>
        <v>0</v>
      </c>
      <c r="L195" s="1">
        <f t="shared" si="18"/>
        <v>0</v>
      </c>
    </row>
    <row r="196" spans="1:12">
      <c r="A196" s="69">
        <f t="shared" si="15"/>
        <v>182</v>
      </c>
      <c r="B196" s="26">
        <f>IF(AND($C$6&lt;&gt;0,A196&lt;=$C$6+1),$C$4-SUM($G$15:G195),IF(B195-C195&lt;0,B195,B195-C195))</f>
        <v>0</v>
      </c>
      <c r="C196" s="26">
        <f t="shared" si="13"/>
        <v>0</v>
      </c>
      <c r="D196" s="26">
        <f t="shared" si="14"/>
        <v>0</v>
      </c>
      <c r="E196" s="28">
        <f>IF(OR(A196="",B196&lt;1),0,$F$8*($C$4-SUM($G$15:G196))/10000)</f>
        <v>0</v>
      </c>
      <c r="F196" s="28">
        <f>IF(OR(B196&lt;1,A196=""),0,IF(SUM($G$15:G195)&lt;&gt;"",IF($G$10="mensualité",IF(AND($C$6&lt;&gt;0,A196&lt;=$C$6),D196+E196+G196,IF((($C$4-SUM($G$15:G195))*$C$8/12)/(1-((1+$C$8/12)^-$C$7))&gt;B196,B196+D196+E196,(($C$4-SUM($G$15:G195))*$C$8/12)/(1-((1+$C$8/12)^-$C$7))+E196+G196)),IF(($C$4*$C$8/12)/(1-((1+$C$8/12)^-$C$7))&gt;B196,B196+D196+E196,IF(AND($C$6&lt;&gt;0,A196&lt;=$C$6),D196+E196+G196,($C$4*$C$8/12)/(1-((1+$C$8/12)^-$C$7))+E196+G196))),IF(AND($C$6&lt;&gt;0,A196&lt;=$C$6),D196+E196+G196,IF(($C$4*$C$8/12)/(1-((1+$C$8/12)^-$C$7))&gt;B196,B196+D196+E196,($C$4*$C$8/12)/(1-((1+$C$8/12)^-$C$7))+E196+G196))))</f>
        <v>0</v>
      </c>
      <c r="G196" s="36"/>
      <c r="H196" s="26" t="str">
        <f t="shared" si="16"/>
        <v/>
      </c>
      <c r="J196" s="1">
        <f t="shared" si="17"/>
        <v>0</v>
      </c>
      <c r="L196" s="1">
        <f t="shared" si="18"/>
        <v>0</v>
      </c>
    </row>
    <row r="197" spans="1:12">
      <c r="A197" s="69">
        <f t="shared" si="15"/>
        <v>183</v>
      </c>
      <c r="B197" s="26">
        <f>IF(AND($C$6&lt;&gt;0,A197&lt;=$C$6+1),$C$4-SUM($G$15:G196),IF(B196-C196&lt;0,B196,B196-C196))</f>
        <v>0</v>
      </c>
      <c r="C197" s="26">
        <f t="shared" si="13"/>
        <v>0</v>
      </c>
      <c r="D197" s="26">
        <f t="shared" si="14"/>
        <v>0</v>
      </c>
      <c r="E197" s="28">
        <f>IF(OR(A197="",B197&lt;1),0,$F$8*($C$4-SUM($G$15:G197))/10000)</f>
        <v>0</v>
      </c>
      <c r="F197" s="28">
        <f>IF(OR(B197&lt;1,A197=""),0,IF(SUM($G$15:G196)&lt;&gt;"",IF($G$10="mensualité",IF(AND($C$6&lt;&gt;0,A197&lt;=$C$6),D197+E197+G197,IF((($C$4-SUM($G$15:G196))*$C$8/12)/(1-((1+$C$8/12)^-$C$7))&gt;B197,B197+D197+E197,(($C$4-SUM($G$15:G196))*$C$8/12)/(1-((1+$C$8/12)^-$C$7))+E197+G197)),IF(($C$4*$C$8/12)/(1-((1+$C$8/12)^-$C$7))&gt;B197,B197+D197+E197,IF(AND($C$6&lt;&gt;0,A197&lt;=$C$6),D197+E197+G197,($C$4*$C$8/12)/(1-((1+$C$8/12)^-$C$7))+E197+G197))),IF(AND($C$6&lt;&gt;0,A197&lt;=$C$6),D197+E197+G197,IF(($C$4*$C$8/12)/(1-((1+$C$8/12)^-$C$7))&gt;B197,B197+D197+E197,($C$4*$C$8/12)/(1-((1+$C$8/12)^-$C$7))+E197+G197))))</f>
        <v>0</v>
      </c>
      <c r="G197" s="36"/>
      <c r="H197" s="26" t="str">
        <f t="shared" si="16"/>
        <v/>
      </c>
      <c r="J197" s="1">
        <f t="shared" si="17"/>
        <v>0</v>
      </c>
      <c r="L197" s="1">
        <f t="shared" si="18"/>
        <v>0</v>
      </c>
    </row>
    <row r="198" spans="1:12">
      <c r="A198" s="69">
        <f t="shared" si="15"/>
        <v>184</v>
      </c>
      <c r="B198" s="26">
        <f>IF(AND($C$6&lt;&gt;0,A198&lt;=$C$6+1),$C$4-SUM($G$15:G197),IF(B197-C197&lt;0,B197,B197-C197))</f>
        <v>0</v>
      </c>
      <c r="C198" s="26">
        <f t="shared" si="13"/>
        <v>0</v>
      </c>
      <c r="D198" s="26">
        <f t="shared" si="14"/>
        <v>0</v>
      </c>
      <c r="E198" s="28">
        <f>IF(OR(A198="",B198&lt;1),0,$F$8*($C$4-SUM($G$15:G198))/10000)</f>
        <v>0</v>
      </c>
      <c r="F198" s="28">
        <f>IF(OR(B198&lt;1,A198=""),0,IF(SUM($G$15:G197)&lt;&gt;"",IF($G$10="mensualité",IF(AND($C$6&lt;&gt;0,A198&lt;=$C$6),D198+E198+G198,IF((($C$4-SUM($G$15:G197))*$C$8/12)/(1-((1+$C$8/12)^-$C$7))&gt;B198,B198+D198+E198,(($C$4-SUM($G$15:G197))*$C$8/12)/(1-((1+$C$8/12)^-$C$7))+E198+G198)),IF(($C$4*$C$8/12)/(1-((1+$C$8/12)^-$C$7))&gt;B198,B198+D198+E198,IF(AND($C$6&lt;&gt;0,A198&lt;=$C$6),D198+E198+G198,($C$4*$C$8/12)/(1-((1+$C$8/12)^-$C$7))+E198+G198))),IF(AND($C$6&lt;&gt;0,A198&lt;=$C$6),D198+E198+G198,IF(($C$4*$C$8/12)/(1-((1+$C$8/12)^-$C$7))&gt;B198,B198+D198+E198,($C$4*$C$8/12)/(1-((1+$C$8/12)^-$C$7))+E198+G198))))</f>
        <v>0</v>
      </c>
      <c r="G198" s="36"/>
      <c r="H198" s="26" t="str">
        <f t="shared" si="16"/>
        <v/>
      </c>
      <c r="J198" s="1">
        <f t="shared" si="17"/>
        <v>0</v>
      </c>
      <c r="L198" s="1">
        <f t="shared" si="18"/>
        <v>0</v>
      </c>
    </row>
    <row r="199" spans="1:12">
      <c r="A199" s="69">
        <f t="shared" si="15"/>
        <v>185</v>
      </c>
      <c r="B199" s="26">
        <f>IF(AND($C$6&lt;&gt;0,A199&lt;=$C$6+1),$C$4-SUM($G$15:G198),IF(B198-C198&lt;0,B198,B198-C198))</f>
        <v>0</v>
      </c>
      <c r="C199" s="26">
        <f t="shared" si="13"/>
        <v>0</v>
      </c>
      <c r="D199" s="26">
        <f t="shared" si="14"/>
        <v>0</v>
      </c>
      <c r="E199" s="28">
        <f>IF(OR(A199="",B199&lt;1),0,$F$8*($C$4-SUM($G$15:G199))/10000)</f>
        <v>0</v>
      </c>
      <c r="F199" s="28">
        <f>IF(OR(B199&lt;1,A199=""),0,IF(SUM($G$15:G198)&lt;&gt;"",IF($G$10="mensualité",IF(AND($C$6&lt;&gt;0,A199&lt;=$C$6),D199+E199+G199,IF((($C$4-SUM($G$15:G198))*$C$8/12)/(1-((1+$C$8/12)^-$C$7))&gt;B199,B199+D199+E199,(($C$4-SUM($G$15:G198))*$C$8/12)/(1-((1+$C$8/12)^-$C$7))+E199+G199)),IF(($C$4*$C$8/12)/(1-((1+$C$8/12)^-$C$7))&gt;B199,B199+D199+E199,IF(AND($C$6&lt;&gt;0,A199&lt;=$C$6),D199+E199+G199,($C$4*$C$8/12)/(1-((1+$C$8/12)^-$C$7))+E199+G199))),IF(AND($C$6&lt;&gt;0,A199&lt;=$C$6),D199+E199+G199,IF(($C$4*$C$8/12)/(1-((1+$C$8/12)^-$C$7))&gt;B199,B199+D199+E199,($C$4*$C$8/12)/(1-((1+$C$8/12)^-$C$7))+E199+G199))))</f>
        <v>0</v>
      </c>
      <c r="G199" s="36"/>
      <c r="H199" s="26" t="str">
        <f t="shared" si="16"/>
        <v/>
      </c>
      <c r="J199" s="1">
        <f t="shared" si="17"/>
        <v>0</v>
      </c>
      <c r="L199" s="1">
        <f t="shared" si="18"/>
        <v>0</v>
      </c>
    </row>
    <row r="200" spans="1:12">
      <c r="A200" s="69">
        <f t="shared" si="15"/>
        <v>186</v>
      </c>
      <c r="B200" s="26">
        <f>IF(AND($C$6&lt;&gt;0,A200&lt;=$C$6+1),$C$4-SUM($G$15:G199),IF(B199-C199&lt;0,B199,B199-C199))</f>
        <v>0</v>
      </c>
      <c r="C200" s="26">
        <f t="shared" si="13"/>
        <v>0</v>
      </c>
      <c r="D200" s="26">
        <f t="shared" si="14"/>
        <v>0</v>
      </c>
      <c r="E200" s="28">
        <f>IF(OR(A200="",B200&lt;1),0,$F$8*($C$4-SUM($G$15:G200))/10000)</f>
        <v>0</v>
      </c>
      <c r="F200" s="28">
        <f>IF(OR(B200&lt;1,A200=""),0,IF(SUM($G$15:G199)&lt;&gt;"",IF($G$10="mensualité",IF(AND($C$6&lt;&gt;0,A200&lt;=$C$6),D200+E200+G200,IF((($C$4-SUM($G$15:G199))*$C$8/12)/(1-((1+$C$8/12)^-$C$7))&gt;B200,B200+D200+E200,(($C$4-SUM($G$15:G199))*$C$8/12)/(1-((1+$C$8/12)^-$C$7))+E200+G200)),IF(($C$4*$C$8/12)/(1-((1+$C$8/12)^-$C$7))&gt;B200,B200+D200+E200,IF(AND($C$6&lt;&gt;0,A200&lt;=$C$6),D200+E200+G200,($C$4*$C$8/12)/(1-((1+$C$8/12)^-$C$7))+E200+G200))),IF(AND($C$6&lt;&gt;0,A200&lt;=$C$6),D200+E200+G200,IF(($C$4*$C$8/12)/(1-((1+$C$8/12)^-$C$7))&gt;B200,B200+D200+E200,($C$4*$C$8/12)/(1-((1+$C$8/12)^-$C$7))+E200+G200))))</f>
        <v>0</v>
      </c>
      <c r="G200" s="36"/>
      <c r="H200" s="26" t="str">
        <f t="shared" si="16"/>
        <v/>
      </c>
      <c r="J200" s="1">
        <f t="shared" si="17"/>
        <v>0</v>
      </c>
      <c r="L200" s="1">
        <f t="shared" si="18"/>
        <v>0</v>
      </c>
    </row>
    <row r="201" spans="1:12">
      <c r="A201" s="69">
        <f t="shared" si="15"/>
        <v>187</v>
      </c>
      <c r="B201" s="26">
        <f>IF(AND($C$6&lt;&gt;0,A201&lt;=$C$6+1),$C$4-SUM($G$15:G200),IF(B200-C200&lt;0,B200,B200-C200))</f>
        <v>0</v>
      </c>
      <c r="C201" s="26">
        <f t="shared" si="13"/>
        <v>0</v>
      </c>
      <c r="D201" s="26">
        <f t="shared" si="14"/>
        <v>0</v>
      </c>
      <c r="E201" s="28">
        <f>IF(OR(A201="",B201&lt;1),0,$F$8*($C$4-SUM($G$15:G201))/10000)</f>
        <v>0</v>
      </c>
      <c r="F201" s="28">
        <f>IF(OR(B201&lt;1,A201=""),0,IF(SUM($G$15:G200)&lt;&gt;"",IF($G$10="mensualité",IF(AND($C$6&lt;&gt;0,A201&lt;=$C$6),D201+E201+G201,IF((($C$4-SUM($G$15:G200))*$C$8/12)/(1-((1+$C$8/12)^-$C$7))&gt;B201,B201+D201+E201,(($C$4-SUM($G$15:G200))*$C$8/12)/(1-((1+$C$8/12)^-$C$7))+E201+G201)),IF(($C$4*$C$8/12)/(1-((1+$C$8/12)^-$C$7))&gt;B201,B201+D201+E201,IF(AND($C$6&lt;&gt;0,A201&lt;=$C$6),D201+E201+G201,($C$4*$C$8/12)/(1-((1+$C$8/12)^-$C$7))+E201+G201))),IF(AND($C$6&lt;&gt;0,A201&lt;=$C$6),D201+E201+G201,IF(($C$4*$C$8/12)/(1-((1+$C$8/12)^-$C$7))&gt;B201,B201+D201+E201,($C$4*$C$8/12)/(1-((1+$C$8/12)^-$C$7))+E201+G201))))</f>
        <v>0</v>
      </c>
      <c r="G201" s="36"/>
      <c r="H201" s="26" t="str">
        <f t="shared" si="16"/>
        <v/>
      </c>
      <c r="J201" s="1">
        <f t="shared" si="17"/>
        <v>0</v>
      </c>
      <c r="L201" s="1">
        <f t="shared" si="18"/>
        <v>0</v>
      </c>
    </row>
    <row r="202" spans="1:12">
      <c r="A202" s="69">
        <f t="shared" si="15"/>
        <v>188</v>
      </c>
      <c r="B202" s="26">
        <f>IF(AND($C$6&lt;&gt;0,A202&lt;=$C$6+1),$C$4-SUM($G$15:G201),IF(B201-C201&lt;0,B201,B201-C201))</f>
        <v>0</v>
      </c>
      <c r="C202" s="26">
        <f t="shared" si="13"/>
        <v>0</v>
      </c>
      <c r="D202" s="26">
        <f t="shared" si="14"/>
        <v>0</v>
      </c>
      <c r="E202" s="28">
        <f>IF(OR(A202="",B202&lt;1),0,$F$8*($C$4-SUM($G$15:G202))/10000)</f>
        <v>0</v>
      </c>
      <c r="F202" s="28">
        <f>IF(OR(B202&lt;1,A202=""),0,IF(SUM($G$15:G201)&lt;&gt;"",IF($G$10="mensualité",IF(AND($C$6&lt;&gt;0,A202&lt;=$C$6),D202+E202+G202,IF((($C$4-SUM($G$15:G201))*$C$8/12)/(1-((1+$C$8/12)^-$C$7))&gt;B202,B202+D202+E202,(($C$4-SUM($G$15:G201))*$C$8/12)/(1-((1+$C$8/12)^-$C$7))+E202+G202)),IF(($C$4*$C$8/12)/(1-((1+$C$8/12)^-$C$7))&gt;B202,B202+D202+E202,IF(AND($C$6&lt;&gt;0,A202&lt;=$C$6),D202+E202+G202,($C$4*$C$8/12)/(1-((1+$C$8/12)^-$C$7))+E202+G202))),IF(AND($C$6&lt;&gt;0,A202&lt;=$C$6),D202+E202+G202,IF(($C$4*$C$8/12)/(1-((1+$C$8/12)^-$C$7))&gt;B202,B202+D202+E202,($C$4*$C$8/12)/(1-((1+$C$8/12)^-$C$7))+E202+G202))))</f>
        <v>0</v>
      </c>
      <c r="G202" s="36"/>
      <c r="H202" s="26" t="str">
        <f t="shared" si="16"/>
        <v/>
      </c>
      <c r="J202" s="1">
        <f t="shared" si="17"/>
        <v>0</v>
      </c>
      <c r="L202" s="1">
        <f t="shared" si="18"/>
        <v>0</v>
      </c>
    </row>
    <row r="203" spans="1:12">
      <c r="A203" s="69">
        <f t="shared" si="15"/>
        <v>189</v>
      </c>
      <c r="B203" s="26">
        <f>IF(AND($C$6&lt;&gt;0,A203&lt;=$C$6+1),$C$4-SUM($G$15:G202),IF(B202-C202&lt;0,B202,B202-C202))</f>
        <v>0</v>
      </c>
      <c r="C203" s="26">
        <f t="shared" si="13"/>
        <v>0</v>
      </c>
      <c r="D203" s="26">
        <f t="shared" si="14"/>
        <v>0</v>
      </c>
      <c r="E203" s="28">
        <f>IF(OR(A203="",B203&lt;1),0,$F$8*($C$4-SUM($G$15:G203))/10000)</f>
        <v>0</v>
      </c>
      <c r="F203" s="28">
        <f>IF(OR(B203&lt;1,A203=""),0,IF(SUM($G$15:G202)&lt;&gt;"",IF($G$10="mensualité",IF(AND($C$6&lt;&gt;0,A203&lt;=$C$6),D203+E203+G203,IF((($C$4-SUM($G$15:G202))*$C$8/12)/(1-((1+$C$8/12)^-$C$7))&gt;B203,B203+D203+E203,(($C$4-SUM($G$15:G202))*$C$8/12)/(1-((1+$C$8/12)^-$C$7))+E203+G203)),IF(($C$4*$C$8/12)/(1-((1+$C$8/12)^-$C$7))&gt;B203,B203+D203+E203,IF(AND($C$6&lt;&gt;0,A203&lt;=$C$6),D203+E203+G203,($C$4*$C$8/12)/(1-((1+$C$8/12)^-$C$7))+E203+G203))),IF(AND($C$6&lt;&gt;0,A203&lt;=$C$6),D203+E203+G203,IF(($C$4*$C$8/12)/(1-((1+$C$8/12)^-$C$7))&gt;B203,B203+D203+E203,($C$4*$C$8/12)/(1-((1+$C$8/12)^-$C$7))+E203+G203))))</f>
        <v>0</v>
      </c>
      <c r="G203" s="36"/>
      <c r="H203" s="26" t="str">
        <f t="shared" si="16"/>
        <v/>
      </c>
      <c r="J203" s="1">
        <f t="shared" si="17"/>
        <v>0</v>
      </c>
      <c r="L203" s="1">
        <f t="shared" si="18"/>
        <v>0</v>
      </c>
    </row>
    <row r="204" spans="1:12">
      <c r="A204" s="69">
        <f t="shared" si="15"/>
        <v>190</v>
      </c>
      <c r="B204" s="26">
        <f>IF(AND($C$6&lt;&gt;0,A204&lt;=$C$6+1),$C$4-SUM($G$15:G203),IF(B203-C203&lt;0,B203,B203-C203))</f>
        <v>0</v>
      </c>
      <c r="C204" s="26">
        <f t="shared" si="13"/>
        <v>0</v>
      </c>
      <c r="D204" s="26">
        <f t="shared" si="14"/>
        <v>0</v>
      </c>
      <c r="E204" s="28">
        <f>IF(OR(A204="",B204&lt;1),0,$F$8*($C$4-SUM($G$15:G204))/10000)</f>
        <v>0</v>
      </c>
      <c r="F204" s="28">
        <f>IF(OR(B204&lt;1,A204=""),0,IF(SUM($G$15:G203)&lt;&gt;"",IF($G$10="mensualité",IF(AND($C$6&lt;&gt;0,A204&lt;=$C$6),D204+E204+G204,IF((($C$4-SUM($G$15:G203))*$C$8/12)/(1-((1+$C$8/12)^-$C$7))&gt;B204,B204+D204+E204,(($C$4-SUM($G$15:G203))*$C$8/12)/(1-((1+$C$8/12)^-$C$7))+E204+G204)),IF(($C$4*$C$8/12)/(1-((1+$C$8/12)^-$C$7))&gt;B204,B204+D204+E204,IF(AND($C$6&lt;&gt;0,A204&lt;=$C$6),D204+E204+G204,($C$4*$C$8/12)/(1-((1+$C$8/12)^-$C$7))+E204+G204))),IF(AND($C$6&lt;&gt;0,A204&lt;=$C$6),D204+E204+G204,IF(($C$4*$C$8/12)/(1-((1+$C$8/12)^-$C$7))&gt;B204,B204+D204+E204,($C$4*$C$8/12)/(1-((1+$C$8/12)^-$C$7))+E204+G204))))</f>
        <v>0</v>
      </c>
      <c r="G204" s="36"/>
      <c r="H204" s="26" t="str">
        <f t="shared" si="16"/>
        <v/>
      </c>
      <c r="J204" s="1">
        <f t="shared" si="17"/>
        <v>0</v>
      </c>
      <c r="L204" s="1">
        <f t="shared" si="18"/>
        <v>0</v>
      </c>
    </row>
    <row r="205" spans="1:12">
      <c r="A205" s="69">
        <f t="shared" si="15"/>
        <v>191</v>
      </c>
      <c r="B205" s="26">
        <f>IF(AND($C$6&lt;&gt;0,A205&lt;=$C$6+1),$C$4-SUM($G$15:G204),IF(B204-C204&lt;0,B204,B204-C204))</f>
        <v>0</v>
      </c>
      <c r="C205" s="26">
        <f t="shared" si="13"/>
        <v>0</v>
      </c>
      <c r="D205" s="26">
        <f t="shared" si="14"/>
        <v>0</v>
      </c>
      <c r="E205" s="28">
        <f>IF(OR(A205="",B205&lt;1),0,$F$8*($C$4-SUM($G$15:G205))/10000)</f>
        <v>0</v>
      </c>
      <c r="F205" s="28">
        <f>IF(OR(B205&lt;1,A205=""),0,IF(SUM($G$15:G204)&lt;&gt;"",IF($G$10="mensualité",IF(AND($C$6&lt;&gt;0,A205&lt;=$C$6),D205+E205+G205,IF((($C$4-SUM($G$15:G204))*$C$8/12)/(1-((1+$C$8/12)^-$C$7))&gt;B205,B205+D205+E205,(($C$4-SUM($G$15:G204))*$C$8/12)/(1-((1+$C$8/12)^-$C$7))+E205+G205)),IF(($C$4*$C$8/12)/(1-((1+$C$8/12)^-$C$7))&gt;B205,B205+D205+E205,IF(AND($C$6&lt;&gt;0,A205&lt;=$C$6),D205+E205+G205,($C$4*$C$8/12)/(1-((1+$C$8/12)^-$C$7))+E205+G205))),IF(AND($C$6&lt;&gt;0,A205&lt;=$C$6),D205+E205+G205,IF(($C$4*$C$8/12)/(1-((1+$C$8/12)^-$C$7))&gt;B205,B205+D205+E205,($C$4*$C$8/12)/(1-((1+$C$8/12)^-$C$7))+E205+G205))))</f>
        <v>0</v>
      </c>
      <c r="G205" s="36"/>
      <c r="H205" s="26" t="str">
        <f t="shared" si="16"/>
        <v/>
      </c>
      <c r="J205" s="1">
        <f t="shared" si="17"/>
        <v>0</v>
      </c>
      <c r="L205" s="1">
        <f t="shared" si="18"/>
        <v>0</v>
      </c>
    </row>
    <row r="206" spans="1:12">
      <c r="A206" s="69">
        <f t="shared" si="15"/>
        <v>192</v>
      </c>
      <c r="B206" s="26">
        <f>IF(AND($C$6&lt;&gt;0,A206&lt;=$C$6+1),$C$4-SUM($G$15:G205),IF(B205-C205&lt;0,B205,B205-C205))</f>
        <v>0</v>
      </c>
      <c r="C206" s="26">
        <f t="shared" si="13"/>
        <v>0</v>
      </c>
      <c r="D206" s="26">
        <f t="shared" si="14"/>
        <v>0</v>
      </c>
      <c r="E206" s="28">
        <f>IF(OR(A206="",B206&lt;1),0,$F$8*($C$4-SUM($G$15:G206))/10000)</f>
        <v>0</v>
      </c>
      <c r="F206" s="28">
        <f>IF(OR(B206&lt;1,A206=""),0,IF(SUM($G$15:G205)&lt;&gt;"",IF($G$10="mensualité",IF(AND($C$6&lt;&gt;0,A206&lt;=$C$6),D206+E206+G206,IF((($C$4-SUM($G$15:G205))*$C$8/12)/(1-((1+$C$8/12)^-$C$7))&gt;B206,B206+D206+E206,(($C$4-SUM($G$15:G205))*$C$8/12)/(1-((1+$C$8/12)^-$C$7))+E206+G206)),IF(($C$4*$C$8/12)/(1-((1+$C$8/12)^-$C$7))&gt;B206,B206+D206+E206,IF(AND($C$6&lt;&gt;0,A206&lt;=$C$6),D206+E206+G206,($C$4*$C$8/12)/(1-((1+$C$8/12)^-$C$7))+E206+G206))),IF(AND($C$6&lt;&gt;0,A206&lt;=$C$6),D206+E206+G206,IF(($C$4*$C$8/12)/(1-((1+$C$8/12)^-$C$7))&gt;B206,B206+D206+E206,($C$4*$C$8/12)/(1-((1+$C$8/12)^-$C$7))+E206+G206))))</f>
        <v>0</v>
      </c>
      <c r="G206" s="36"/>
      <c r="H206" s="26" t="str">
        <f t="shared" si="16"/>
        <v/>
      </c>
      <c r="J206" s="1">
        <f t="shared" si="17"/>
        <v>0</v>
      </c>
      <c r="L206" s="1">
        <f t="shared" si="18"/>
        <v>0</v>
      </c>
    </row>
    <row r="207" spans="1:12">
      <c r="A207" s="69">
        <f t="shared" si="15"/>
        <v>193</v>
      </c>
      <c r="B207" s="26">
        <f>IF(AND($C$6&lt;&gt;0,A207&lt;=$C$6+1),$C$4-SUM($G$15:G206),IF(B206-C206&lt;0,B206,B206-C206))</f>
        <v>0</v>
      </c>
      <c r="C207" s="26">
        <f t="shared" ref="C207:C270" si="19">F207-E207-D207</f>
        <v>0</v>
      </c>
      <c r="D207" s="26">
        <f t="shared" ref="D207:D270" si="20">B207*$C$8/12</f>
        <v>0</v>
      </c>
      <c r="E207" s="28">
        <f>IF(OR(A207="",B207&lt;1),0,$F$8*($C$4-SUM($G$15:G207))/10000)</f>
        <v>0</v>
      </c>
      <c r="F207" s="28">
        <f>IF(OR(B207&lt;1,A207=""),0,IF(SUM($G$15:G206)&lt;&gt;"",IF($G$10="mensualité",IF(AND($C$6&lt;&gt;0,A207&lt;=$C$6),D207+E207+G207,IF((($C$4-SUM($G$15:G206))*$C$8/12)/(1-((1+$C$8/12)^-$C$7))&gt;B207,B207+D207+E207,(($C$4-SUM($G$15:G206))*$C$8/12)/(1-((1+$C$8/12)^-$C$7))+E207+G207)),IF(($C$4*$C$8/12)/(1-((1+$C$8/12)^-$C$7))&gt;B207,B207+D207+E207,IF(AND($C$6&lt;&gt;0,A207&lt;=$C$6),D207+E207+G207,($C$4*$C$8/12)/(1-((1+$C$8/12)^-$C$7))+E207+G207))),IF(AND($C$6&lt;&gt;0,A207&lt;=$C$6),D207+E207+G207,IF(($C$4*$C$8/12)/(1-((1+$C$8/12)^-$C$7))&gt;B207,B207+D207+E207,($C$4*$C$8/12)/(1-((1+$C$8/12)^-$C$7))+E207+G207))))</f>
        <v>0</v>
      </c>
      <c r="G207" s="36"/>
      <c r="H207" s="26" t="str">
        <f t="shared" si="16"/>
        <v/>
      </c>
      <c r="J207" s="1">
        <f t="shared" si="17"/>
        <v>0</v>
      </c>
      <c r="L207" s="1">
        <f t="shared" si="18"/>
        <v>0</v>
      </c>
    </row>
    <row r="208" spans="1:12">
      <c r="A208" s="69">
        <f t="shared" ref="A208:A271" si="21">IF(A207="","",IF(A207+1&lt;=$C$5,A207+1,""))</f>
        <v>194</v>
      </c>
      <c r="B208" s="26">
        <f>IF(AND($C$6&lt;&gt;0,A208&lt;=$C$6+1),$C$4-SUM($G$15:G207),IF(B207-C207&lt;0,B207,B207-C207))</f>
        <v>0</v>
      </c>
      <c r="C208" s="26">
        <f t="shared" si="19"/>
        <v>0</v>
      </c>
      <c r="D208" s="26">
        <f t="shared" si="20"/>
        <v>0</v>
      </c>
      <c r="E208" s="28">
        <f>IF(OR(A208="",B208&lt;1),0,$F$8*($C$4-SUM($G$15:G208))/10000)</f>
        <v>0</v>
      </c>
      <c r="F208" s="28">
        <f>IF(OR(B208&lt;1,A208=""),0,IF(SUM($G$15:G207)&lt;&gt;"",IF($G$10="mensualité",IF(AND($C$6&lt;&gt;0,A208&lt;=$C$6),D208+E208+G208,IF((($C$4-SUM($G$15:G207))*$C$8/12)/(1-((1+$C$8/12)^-$C$7))&gt;B208,B208+D208+E208,(($C$4-SUM($G$15:G207))*$C$8/12)/(1-((1+$C$8/12)^-$C$7))+E208+G208)),IF(($C$4*$C$8/12)/(1-((1+$C$8/12)^-$C$7))&gt;B208,B208+D208+E208,IF(AND($C$6&lt;&gt;0,A208&lt;=$C$6),D208+E208+G208,($C$4*$C$8/12)/(1-((1+$C$8/12)^-$C$7))+E208+G208))),IF(AND($C$6&lt;&gt;0,A208&lt;=$C$6),D208+E208+G208,IF(($C$4*$C$8/12)/(1-((1+$C$8/12)^-$C$7))&gt;B208,B208+D208+E208,($C$4*$C$8/12)/(1-((1+$C$8/12)^-$C$7))+E208+G208))))</f>
        <v>0</v>
      </c>
      <c r="G208" s="36"/>
      <c r="H208" s="26" t="str">
        <f t="shared" ref="H208:H271" si="22">IF(G208="","",IF(OR(AND(G208&gt;=10000,$H$10="conso"),$H$10="immo"),G208*$C$8/2,0))</f>
        <v/>
      </c>
      <c r="J208" s="1">
        <f t="shared" ref="J208:J271" si="23">IF(AND(A208&lt;&gt;"",B208&lt;1,B207&gt;1),A207,0)</f>
        <v>0</v>
      </c>
      <c r="L208" s="1">
        <f t="shared" ref="L208:L271" si="24">IF(AND(G208&lt;&gt;"",C208&gt;B208),1,0)</f>
        <v>0</v>
      </c>
    </row>
    <row r="209" spans="1:12">
      <c r="A209" s="69">
        <f t="shared" si="21"/>
        <v>195</v>
      </c>
      <c r="B209" s="26">
        <f>IF(AND($C$6&lt;&gt;0,A209&lt;=$C$6+1),$C$4-SUM($G$15:G208),IF(B208-C208&lt;0,B208,B208-C208))</f>
        <v>0</v>
      </c>
      <c r="C209" s="26">
        <f t="shared" si="19"/>
        <v>0</v>
      </c>
      <c r="D209" s="26">
        <f t="shared" si="20"/>
        <v>0</v>
      </c>
      <c r="E209" s="28">
        <f>IF(OR(A209="",B209&lt;1),0,$F$8*($C$4-SUM($G$15:G209))/10000)</f>
        <v>0</v>
      </c>
      <c r="F209" s="28">
        <f>IF(OR(B209&lt;1,A209=""),0,IF(SUM($G$15:G208)&lt;&gt;"",IF($G$10="mensualité",IF(AND($C$6&lt;&gt;0,A209&lt;=$C$6),D209+E209+G209,IF((($C$4-SUM($G$15:G208))*$C$8/12)/(1-((1+$C$8/12)^-$C$7))&gt;B209,B209+D209+E209,(($C$4-SUM($G$15:G208))*$C$8/12)/(1-((1+$C$8/12)^-$C$7))+E209+G209)),IF(($C$4*$C$8/12)/(1-((1+$C$8/12)^-$C$7))&gt;B209,B209+D209+E209,IF(AND($C$6&lt;&gt;0,A209&lt;=$C$6),D209+E209+G209,($C$4*$C$8/12)/(1-((1+$C$8/12)^-$C$7))+E209+G209))),IF(AND($C$6&lt;&gt;0,A209&lt;=$C$6),D209+E209+G209,IF(($C$4*$C$8/12)/(1-((1+$C$8/12)^-$C$7))&gt;B209,B209+D209+E209,($C$4*$C$8/12)/(1-((1+$C$8/12)^-$C$7))+E209+G209))))</f>
        <v>0</v>
      </c>
      <c r="G209" s="36"/>
      <c r="H209" s="26" t="str">
        <f t="shared" si="22"/>
        <v/>
      </c>
      <c r="J209" s="1">
        <f t="shared" si="23"/>
        <v>0</v>
      </c>
      <c r="L209" s="1">
        <f t="shared" si="24"/>
        <v>0</v>
      </c>
    </row>
    <row r="210" spans="1:12">
      <c r="A210" s="69">
        <f t="shared" si="21"/>
        <v>196</v>
      </c>
      <c r="B210" s="26">
        <f>IF(AND($C$6&lt;&gt;0,A210&lt;=$C$6+1),$C$4-SUM($G$15:G209),IF(B209-C209&lt;0,B209,B209-C209))</f>
        <v>0</v>
      </c>
      <c r="C210" s="26">
        <f t="shared" si="19"/>
        <v>0</v>
      </c>
      <c r="D210" s="26">
        <f t="shared" si="20"/>
        <v>0</v>
      </c>
      <c r="E210" s="28">
        <f>IF(OR(A210="",B210&lt;1),0,$F$8*($C$4-SUM($G$15:G210))/10000)</f>
        <v>0</v>
      </c>
      <c r="F210" s="28">
        <f>IF(OR(B210&lt;1,A210=""),0,IF(SUM($G$15:G209)&lt;&gt;"",IF($G$10="mensualité",IF(AND($C$6&lt;&gt;0,A210&lt;=$C$6),D210+E210+G210,IF((($C$4-SUM($G$15:G209))*$C$8/12)/(1-((1+$C$8/12)^-$C$7))&gt;B210,B210+D210+E210,(($C$4-SUM($G$15:G209))*$C$8/12)/(1-((1+$C$8/12)^-$C$7))+E210+G210)),IF(($C$4*$C$8/12)/(1-((1+$C$8/12)^-$C$7))&gt;B210,B210+D210+E210,IF(AND($C$6&lt;&gt;0,A210&lt;=$C$6),D210+E210+G210,($C$4*$C$8/12)/(1-((1+$C$8/12)^-$C$7))+E210+G210))),IF(AND($C$6&lt;&gt;0,A210&lt;=$C$6),D210+E210+G210,IF(($C$4*$C$8/12)/(1-((1+$C$8/12)^-$C$7))&gt;B210,B210+D210+E210,($C$4*$C$8/12)/(1-((1+$C$8/12)^-$C$7))+E210+G210))))</f>
        <v>0</v>
      </c>
      <c r="G210" s="36"/>
      <c r="H210" s="26" t="str">
        <f t="shared" si="22"/>
        <v/>
      </c>
      <c r="J210" s="1">
        <f t="shared" si="23"/>
        <v>0</v>
      </c>
      <c r="L210" s="1">
        <f t="shared" si="24"/>
        <v>0</v>
      </c>
    </row>
    <row r="211" spans="1:12">
      <c r="A211" s="69">
        <f t="shared" si="21"/>
        <v>197</v>
      </c>
      <c r="B211" s="26">
        <f>IF(AND($C$6&lt;&gt;0,A211&lt;=$C$6+1),$C$4-SUM($G$15:G210),IF(B210-C210&lt;0,B210,B210-C210))</f>
        <v>0</v>
      </c>
      <c r="C211" s="26">
        <f t="shared" si="19"/>
        <v>0</v>
      </c>
      <c r="D211" s="26">
        <f t="shared" si="20"/>
        <v>0</v>
      </c>
      <c r="E211" s="28">
        <f>IF(OR(A211="",B211&lt;1),0,$F$8*($C$4-SUM($G$15:G211))/10000)</f>
        <v>0</v>
      </c>
      <c r="F211" s="28">
        <f>IF(OR(B211&lt;1,A211=""),0,IF(SUM($G$15:G210)&lt;&gt;"",IF($G$10="mensualité",IF(AND($C$6&lt;&gt;0,A211&lt;=$C$6),D211+E211+G211,IF((($C$4-SUM($G$15:G210))*$C$8/12)/(1-((1+$C$8/12)^-$C$7))&gt;B211,B211+D211+E211,(($C$4-SUM($G$15:G210))*$C$8/12)/(1-((1+$C$8/12)^-$C$7))+E211+G211)),IF(($C$4*$C$8/12)/(1-((1+$C$8/12)^-$C$7))&gt;B211,B211+D211+E211,IF(AND($C$6&lt;&gt;0,A211&lt;=$C$6),D211+E211+G211,($C$4*$C$8/12)/(1-((1+$C$8/12)^-$C$7))+E211+G211))),IF(AND($C$6&lt;&gt;0,A211&lt;=$C$6),D211+E211+G211,IF(($C$4*$C$8/12)/(1-((1+$C$8/12)^-$C$7))&gt;B211,B211+D211+E211,($C$4*$C$8/12)/(1-((1+$C$8/12)^-$C$7))+E211+G211))))</f>
        <v>0</v>
      </c>
      <c r="G211" s="36"/>
      <c r="H211" s="26" t="str">
        <f t="shared" si="22"/>
        <v/>
      </c>
      <c r="J211" s="1">
        <f t="shared" si="23"/>
        <v>0</v>
      </c>
      <c r="L211" s="1">
        <f t="shared" si="24"/>
        <v>0</v>
      </c>
    </row>
    <row r="212" spans="1:12">
      <c r="A212" s="69">
        <f t="shared" si="21"/>
        <v>198</v>
      </c>
      <c r="B212" s="26">
        <f>IF(AND($C$6&lt;&gt;0,A212&lt;=$C$6+1),$C$4-SUM($G$15:G211),IF(B211-C211&lt;0,B211,B211-C211))</f>
        <v>0</v>
      </c>
      <c r="C212" s="26">
        <f t="shared" si="19"/>
        <v>0</v>
      </c>
      <c r="D212" s="26">
        <f t="shared" si="20"/>
        <v>0</v>
      </c>
      <c r="E212" s="28">
        <f>IF(OR(A212="",B212&lt;1),0,$F$8*($C$4-SUM($G$15:G212))/10000)</f>
        <v>0</v>
      </c>
      <c r="F212" s="28">
        <f>IF(OR(B212&lt;1,A212=""),0,IF(SUM($G$15:G211)&lt;&gt;"",IF($G$10="mensualité",IF(AND($C$6&lt;&gt;0,A212&lt;=$C$6),D212+E212+G212,IF((($C$4-SUM($G$15:G211))*$C$8/12)/(1-((1+$C$8/12)^-$C$7))&gt;B212,B212+D212+E212,(($C$4-SUM($G$15:G211))*$C$8/12)/(1-((1+$C$8/12)^-$C$7))+E212+G212)),IF(($C$4*$C$8/12)/(1-((1+$C$8/12)^-$C$7))&gt;B212,B212+D212+E212,IF(AND($C$6&lt;&gt;0,A212&lt;=$C$6),D212+E212+G212,($C$4*$C$8/12)/(1-((1+$C$8/12)^-$C$7))+E212+G212))),IF(AND($C$6&lt;&gt;0,A212&lt;=$C$6),D212+E212+G212,IF(($C$4*$C$8/12)/(1-((1+$C$8/12)^-$C$7))&gt;B212,B212+D212+E212,($C$4*$C$8/12)/(1-((1+$C$8/12)^-$C$7))+E212+G212))))</f>
        <v>0</v>
      </c>
      <c r="G212" s="36"/>
      <c r="H212" s="26" t="str">
        <f t="shared" si="22"/>
        <v/>
      </c>
      <c r="J212" s="1">
        <f t="shared" si="23"/>
        <v>0</v>
      </c>
      <c r="L212" s="1">
        <f t="shared" si="24"/>
        <v>0</v>
      </c>
    </row>
    <row r="213" spans="1:12">
      <c r="A213" s="69">
        <f t="shared" si="21"/>
        <v>199</v>
      </c>
      <c r="B213" s="26">
        <f>IF(AND($C$6&lt;&gt;0,A213&lt;=$C$6+1),$C$4-SUM($G$15:G212),IF(B212-C212&lt;0,B212,B212-C212))</f>
        <v>0</v>
      </c>
      <c r="C213" s="26">
        <f t="shared" si="19"/>
        <v>0</v>
      </c>
      <c r="D213" s="26">
        <f t="shared" si="20"/>
        <v>0</v>
      </c>
      <c r="E213" s="28">
        <f>IF(OR(A213="",B213&lt;1),0,$F$8*($C$4-SUM($G$15:G213))/10000)</f>
        <v>0</v>
      </c>
      <c r="F213" s="28">
        <f>IF(OR(B213&lt;1,A213=""),0,IF(SUM($G$15:G212)&lt;&gt;"",IF($G$10="mensualité",IF(AND($C$6&lt;&gt;0,A213&lt;=$C$6),D213+E213+G213,IF((($C$4-SUM($G$15:G212))*$C$8/12)/(1-((1+$C$8/12)^-$C$7))&gt;B213,B213+D213+E213,(($C$4-SUM($G$15:G212))*$C$8/12)/(1-((1+$C$8/12)^-$C$7))+E213+G213)),IF(($C$4*$C$8/12)/(1-((1+$C$8/12)^-$C$7))&gt;B213,B213+D213+E213,IF(AND($C$6&lt;&gt;0,A213&lt;=$C$6),D213+E213+G213,($C$4*$C$8/12)/(1-((1+$C$8/12)^-$C$7))+E213+G213))),IF(AND($C$6&lt;&gt;0,A213&lt;=$C$6),D213+E213+G213,IF(($C$4*$C$8/12)/(1-((1+$C$8/12)^-$C$7))&gt;B213,B213+D213+E213,($C$4*$C$8/12)/(1-((1+$C$8/12)^-$C$7))+E213+G213))))</f>
        <v>0</v>
      </c>
      <c r="G213" s="36"/>
      <c r="H213" s="26" t="str">
        <f t="shared" si="22"/>
        <v/>
      </c>
      <c r="J213" s="1">
        <f t="shared" si="23"/>
        <v>0</v>
      </c>
      <c r="L213" s="1">
        <f t="shared" si="24"/>
        <v>0</v>
      </c>
    </row>
    <row r="214" spans="1:12">
      <c r="A214" s="69">
        <f t="shared" si="21"/>
        <v>200</v>
      </c>
      <c r="B214" s="26">
        <f>IF(AND($C$6&lt;&gt;0,A214&lt;=$C$6+1),$C$4-SUM($G$15:G213),IF(B213-C213&lt;0,B213,B213-C213))</f>
        <v>0</v>
      </c>
      <c r="C214" s="26">
        <f t="shared" si="19"/>
        <v>0</v>
      </c>
      <c r="D214" s="26">
        <f t="shared" si="20"/>
        <v>0</v>
      </c>
      <c r="E214" s="28">
        <f>IF(OR(A214="",B214&lt;1),0,$F$8*($C$4-SUM($G$15:G214))/10000)</f>
        <v>0</v>
      </c>
      <c r="F214" s="28">
        <f>IF(OR(B214&lt;1,A214=""),0,IF(SUM($G$15:G213)&lt;&gt;"",IF($G$10="mensualité",IF(AND($C$6&lt;&gt;0,A214&lt;=$C$6),D214+E214+G214,IF((($C$4-SUM($G$15:G213))*$C$8/12)/(1-((1+$C$8/12)^-$C$7))&gt;B214,B214+D214+E214,(($C$4-SUM($G$15:G213))*$C$8/12)/(1-((1+$C$8/12)^-$C$7))+E214+G214)),IF(($C$4*$C$8/12)/(1-((1+$C$8/12)^-$C$7))&gt;B214,B214+D214+E214,IF(AND($C$6&lt;&gt;0,A214&lt;=$C$6),D214+E214+G214,($C$4*$C$8/12)/(1-((1+$C$8/12)^-$C$7))+E214+G214))),IF(AND($C$6&lt;&gt;0,A214&lt;=$C$6),D214+E214+G214,IF(($C$4*$C$8/12)/(1-((1+$C$8/12)^-$C$7))&gt;B214,B214+D214+E214,($C$4*$C$8/12)/(1-((1+$C$8/12)^-$C$7))+E214+G214))))</f>
        <v>0</v>
      </c>
      <c r="G214" s="36"/>
      <c r="H214" s="26" t="str">
        <f t="shared" si="22"/>
        <v/>
      </c>
      <c r="J214" s="1">
        <f t="shared" si="23"/>
        <v>0</v>
      </c>
      <c r="L214" s="1">
        <f t="shared" si="24"/>
        <v>0</v>
      </c>
    </row>
    <row r="215" spans="1:12">
      <c r="A215" s="69">
        <f t="shared" si="21"/>
        <v>201</v>
      </c>
      <c r="B215" s="26">
        <f>IF(AND($C$6&lt;&gt;0,A215&lt;=$C$6+1),$C$4-SUM($G$15:G214),IF(B214-C214&lt;0,B214,B214-C214))</f>
        <v>0</v>
      </c>
      <c r="C215" s="26">
        <f t="shared" si="19"/>
        <v>0</v>
      </c>
      <c r="D215" s="26">
        <f t="shared" si="20"/>
        <v>0</v>
      </c>
      <c r="E215" s="28">
        <f>IF(OR(A215="",B215&lt;1),0,$F$8*($C$4-SUM($G$15:G215))/10000)</f>
        <v>0</v>
      </c>
      <c r="F215" s="28">
        <f>IF(OR(B215&lt;1,A215=""),0,IF(SUM($G$15:G214)&lt;&gt;"",IF($G$10="mensualité",IF(AND($C$6&lt;&gt;0,A215&lt;=$C$6),D215+E215+G215,IF((($C$4-SUM($G$15:G214))*$C$8/12)/(1-((1+$C$8/12)^-$C$7))&gt;B215,B215+D215+E215,(($C$4-SUM($G$15:G214))*$C$8/12)/(1-((1+$C$8/12)^-$C$7))+E215+G215)),IF(($C$4*$C$8/12)/(1-((1+$C$8/12)^-$C$7))&gt;B215,B215+D215+E215,IF(AND($C$6&lt;&gt;0,A215&lt;=$C$6),D215+E215+G215,($C$4*$C$8/12)/(1-((1+$C$8/12)^-$C$7))+E215+G215))),IF(AND($C$6&lt;&gt;0,A215&lt;=$C$6),D215+E215+G215,IF(($C$4*$C$8/12)/(1-((1+$C$8/12)^-$C$7))&gt;B215,B215+D215+E215,($C$4*$C$8/12)/(1-((1+$C$8/12)^-$C$7))+E215+G215))))</f>
        <v>0</v>
      </c>
      <c r="G215" s="36"/>
      <c r="H215" s="26" t="str">
        <f t="shared" si="22"/>
        <v/>
      </c>
      <c r="J215" s="1">
        <f t="shared" si="23"/>
        <v>0</v>
      </c>
      <c r="L215" s="1">
        <f t="shared" si="24"/>
        <v>0</v>
      </c>
    </row>
    <row r="216" spans="1:12">
      <c r="A216" s="69">
        <f t="shared" si="21"/>
        <v>202</v>
      </c>
      <c r="B216" s="26">
        <f>IF(AND($C$6&lt;&gt;0,A216&lt;=$C$6+1),$C$4-SUM($G$15:G215),IF(B215-C215&lt;0,B215,B215-C215))</f>
        <v>0</v>
      </c>
      <c r="C216" s="26">
        <f t="shared" si="19"/>
        <v>0</v>
      </c>
      <c r="D216" s="26">
        <f t="shared" si="20"/>
        <v>0</v>
      </c>
      <c r="E216" s="28">
        <f>IF(OR(A216="",B216&lt;1),0,$F$8*($C$4-SUM($G$15:G216))/10000)</f>
        <v>0</v>
      </c>
      <c r="F216" s="28">
        <f>IF(OR(B216&lt;1,A216=""),0,IF(SUM($G$15:G215)&lt;&gt;"",IF($G$10="mensualité",IF(AND($C$6&lt;&gt;0,A216&lt;=$C$6),D216+E216+G216,IF((($C$4-SUM($G$15:G215))*$C$8/12)/(1-((1+$C$8/12)^-$C$7))&gt;B216,B216+D216+E216,(($C$4-SUM($G$15:G215))*$C$8/12)/(1-((1+$C$8/12)^-$C$7))+E216+G216)),IF(($C$4*$C$8/12)/(1-((1+$C$8/12)^-$C$7))&gt;B216,B216+D216+E216,IF(AND($C$6&lt;&gt;0,A216&lt;=$C$6),D216+E216+G216,($C$4*$C$8/12)/(1-((1+$C$8/12)^-$C$7))+E216+G216))),IF(AND($C$6&lt;&gt;0,A216&lt;=$C$6),D216+E216+G216,IF(($C$4*$C$8/12)/(1-((1+$C$8/12)^-$C$7))&gt;B216,B216+D216+E216,($C$4*$C$8/12)/(1-((1+$C$8/12)^-$C$7))+E216+G216))))</f>
        <v>0</v>
      </c>
      <c r="G216" s="36"/>
      <c r="H216" s="26" t="str">
        <f t="shared" si="22"/>
        <v/>
      </c>
      <c r="J216" s="1">
        <f t="shared" si="23"/>
        <v>0</v>
      </c>
      <c r="L216" s="1">
        <f t="shared" si="24"/>
        <v>0</v>
      </c>
    </row>
    <row r="217" spans="1:12">
      <c r="A217" s="69">
        <f t="shared" si="21"/>
        <v>203</v>
      </c>
      <c r="B217" s="26">
        <f>IF(AND($C$6&lt;&gt;0,A217&lt;=$C$6+1),$C$4-SUM($G$15:G216),IF(B216-C216&lt;0,B216,B216-C216))</f>
        <v>0</v>
      </c>
      <c r="C217" s="26">
        <f t="shared" si="19"/>
        <v>0</v>
      </c>
      <c r="D217" s="26">
        <f t="shared" si="20"/>
        <v>0</v>
      </c>
      <c r="E217" s="28">
        <f>IF(OR(A217="",B217&lt;1),0,$F$8*($C$4-SUM($G$15:G217))/10000)</f>
        <v>0</v>
      </c>
      <c r="F217" s="28">
        <f>IF(OR(B217&lt;1,A217=""),0,IF(SUM($G$15:G216)&lt;&gt;"",IF($G$10="mensualité",IF(AND($C$6&lt;&gt;0,A217&lt;=$C$6),D217+E217+G217,IF((($C$4-SUM($G$15:G216))*$C$8/12)/(1-((1+$C$8/12)^-$C$7))&gt;B217,B217+D217+E217,(($C$4-SUM($G$15:G216))*$C$8/12)/(1-((1+$C$8/12)^-$C$7))+E217+G217)),IF(($C$4*$C$8/12)/(1-((1+$C$8/12)^-$C$7))&gt;B217,B217+D217+E217,IF(AND($C$6&lt;&gt;0,A217&lt;=$C$6),D217+E217+G217,($C$4*$C$8/12)/(1-((1+$C$8/12)^-$C$7))+E217+G217))),IF(AND($C$6&lt;&gt;0,A217&lt;=$C$6),D217+E217+G217,IF(($C$4*$C$8/12)/(1-((1+$C$8/12)^-$C$7))&gt;B217,B217+D217+E217,($C$4*$C$8/12)/(1-((1+$C$8/12)^-$C$7))+E217+G217))))</f>
        <v>0</v>
      </c>
      <c r="G217" s="36"/>
      <c r="H217" s="26" t="str">
        <f t="shared" si="22"/>
        <v/>
      </c>
      <c r="J217" s="1">
        <f t="shared" si="23"/>
        <v>0</v>
      </c>
      <c r="L217" s="1">
        <f t="shared" si="24"/>
        <v>0</v>
      </c>
    </row>
    <row r="218" spans="1:12">
      <c r="A218" s="69">
        <f t="shared" si="21"/>
        <v>204</v>
      </c>
      <c r="B218" s="26">
        <f>IF(AND($C$6&lt;&gt;0,A218&lt;=$C$6+1),$C$4-SUM($G$15:G217),IF(B217-C217&lt;0,B217,B217-C217))</f>
        <v>0</v>
      </c>
      <c r="C218" s="26">
        <f t="shared" si="19"/>
        <v>0</v>
      </c>
      <c r="D218" s="26">
        <f t="shared" si="20"/>
        <v>0</v>
      </c>
      <c r="E218" s="28">
        <f>IF(OR(A218="",B218&lt;1),0,$F$8*($C$4-SUM($G$15:G218))/10000)</f>
        <v>0</v>
      </c>
      <c r="F218" s="28">
        <f>IF(OR(B218&lt;1,A218=""),0,IF(SUM($G$15:G217)&lt;&gt;"",IF($G$10="mensualité",IF(AND($C$6&lt;&gt;0,A218&lt;=$C$6),D218+E218+G218,IF((($C$4-SUM($G$15:G217))*$C$8/12)/(1-((1+$C$8/12)^-$C$7))&gt;B218,B218+D218+E218,(($C$4-SUM($G$15:G217))*$C$8/12)/(1-((1+$C$8/12)^-$C$7))+E218+G218)),IF(($C$4*$C$8/12)/(1-((1+$C$8/12)^-$C$7))&gt;B218,B218+D218+E218,IF(AND($C$6&lt;&gt;0,A218&lt;=$C$6),D218+E218+G218,($C$4*$C$8/12)/(1-((1+$C$8/12)^-$C$7))+E218+G218))),IF(AND($C$6&lt;&gt;0,A218&lt;=$C$6),D218+E218+G218,IF(($C$4*$C$8/12)/(1-((1+$C$8/12)^-$C$7))&gt;B218,B218+D218+E218,($C$4*$C$8/12)/(1-((1+$C$8/12)^-$C$7))+E218+G218))))</f>
        <v>0</v>
      </c>
      <c r="G218" s="36"/>
      <c r="H218" s="26" t="str">
        <f t="shared" si="22"/>
        <v/>
      </c>
      <c r="J218" s="1">
        <f t="shared" si="23"/>
        <v>0</v>
      </c>
      <c r="L218" s="1">
        <f t="shared" si="24"/>
        <v>0</v>
      </c>
    </row>
    <row r="219" spans="1:12">
      <c r="A219" s="69">
        <f t="shared" si="21"/>
        <v>205</v>
      </c>
      <c r="B219" s="26">
        <f>IF(AND($C$6&lt;&gt;0,A219&lt;=$C$6+1),$C$4-SUM($G$15:G218),IF(B218-C218&lt;0,B218,B218-C218))</f>
        <v>0</v>
      </c>
      <c r="C219" s="26">
        <f t="shared" si="19"/>
        <v>0</v>
      </c>
      <c r="D219" s="26">
        <f t="shared" si="20"/>
        <v>0</v>
      </c>
      <c r="E219" s="28">
        <f>IF(OR(A219="",B219&lt;1),0,$F$8*($C$4-SUM($G$15:G219))/10000)</f>
        <v>0</v>
      </c>
      <c r="F219" s="28">
        <f>IF(OR(B219&lt;1,A219=""),0,IF(SUM($G$15:G218)&lt;&gt;"",IF($G$10="mensualité",IF(AND($C$6&lt;&gt;0,A219&lt;=$C$6),D219+E219+G219,IF((($C$4-SUM($G$15:G218))*$C$8/12)/(1-((1+$C$8/12)^-$C$7))&gt;B219,B219+D219+E219,(($C$4-SUM($G$15:G218))*$C$8/12)/(1-((1+$C$8/12)^-$C$7))+E219+G219)),IF(($C$4*$C$8/12)/(1-((1+$C$8/12)^-$C$7))&gt;B219,B219+D219+E219,IF(AND($C$6&lt;&gt;0,A219&lt;=$C$6),D219+E219+G219,($C$4*$C$8/12)/(1-((1+$C$8/12)^-$C$7))+E219+G219))),IF(AND($C$6&lt;&gt;0,A219&lt;=$C$6),D219+E219+G219,IF(($C$4*$C$8/12)/(1-((1+$C$8/12)^-$C$7))&gt;B219,B219+D219+E219,($C$4*$C$8/12)/(1-((1+$C$8/12)^-$C$7))+E219+G219))))</f>
        <v>0</v>
      </c>
      <c r="G219" s="36"/>
      <c r="H219" s="26" t="str">
        <f t="shared" si="22"/>
        <v/>
      </c>
      <c r="J219" s="1">
        <f t="shared" si="23"/>
        <v>0</v>
      </c>
      <c r="L219" s="1">
        <f t="shared" si="24"/>
        <v>0</v>
      </c>
    </row>
    <row r="220" spans="1:12">
      <c r="A220" s="69">
        <f t="shared" si="21"/>
        <v>206</v>
      </c>
      <c r="B220" s="26">
        <f>IF(AND($C$6&lt;&gt;0,A220&lt;=$C$6+1),$C$4-SUM($G$15:G219),IF(B219-C219&lt;0,B219,B219-C219))</f>
        <v>0</v>
      </c>
      <c r="C220" s="26">
        <f t="shared" si="19"/>
        <v>0</v>
      </c>
      <c r="D220" s="26">
        <f t="shared" si="20"/>
        <v>0</v>
      </c>
      <c r="E220" s="28">
        <f>IF(OR(A220="",B220&lt;1),0,$F$8*($C$4-SUM($G$15:G220))/10000)</f>
        <v>0</v>
      </c>
      <c r="F220" s="28">
        <f>IF(OR(B220&lt;1,A220=""),0,IF(SUM($G$15:G219)&lt;&gt;"",IF($G$10="mensualité",IF(AND($C$6&lt;&gt;0,A220&lt;=$C$6),D220+E220+G220,IF((($C$4-SUM($G$15:G219))*$C$8/12)/(1-((1+$C$8/12)^-$C$7))&gt;B220,B220+D220+E220,(($C$4-SUM($G$15:G219))*$C$8/12)/(1-((1+$C$8/12)^-$C$7))+E220+G220)),IF(($C$4*$C$8/12)/(1-((1+$C$8/12)^-$C$7))&gt;B220,B220+D220+E220,IF(AND($C$6&lt;&gt;0,A220&lt;=$C$6),D220+E220+G220,($C$4*$C$8/12)/(1-((1+$C$8/12)^-$C$7))+E220+G220))),IF(AND($C$6&lt;&gt;0,A220&lt;=$C$6),D220+E220+G220,IF(($C$4*$C$8/12)/(1-((1+$C$8/12)^-$C$7))&gt;B220,B220+D220+E220,($C$4*$C$8/12)/(1-((1+$C$8/12)^-$C$7))+E220+G220))))</f>
        <v>0</v>
      </c>
      <c r="G220" s="36"/>
      <c r="H220" s="26" t="str">
        <f t="shared" si="22"/>
        <v/>
      </c>
      <c r="J220" s="1">
        <f t="shared" si="23"/>
        <v>0</v>
      </c>
      <c r="L220" s="1">
        <f t="shared" si="24"/>
        <v>0</v>
      </c>
    </row>
    <row r="221" spans="1:12">
      <c r="A221" s="69">
        <f t="shared" si="21"/>
        <v>207</v>
      </c>
      <c r="B221" s="26">
        <f>IF(AND($C$6&lt;&gt;0,A221&lt;=$C$6+1),$C$4-SUM($G$15:G220),IF(B220-C220&lt;0,B220,B220-C220))</f>
        <v>0</v>
      </c>
      <c r="C221" s="26">
        <f t="shared" si="19"/>
        <v>0</v>
      </c>
      <c r="D221" s="26">
        <f t="shared" si="20"/>
        <v>0</v>
      </c>
      <c r="E221" s="28">
        <f>IF(OR(A221="",B221&lt;1),0,$F$8*($C$4-SUM($G$15:G221))/10000)</f>
        <v>0</v>
      </c>
      <c r="F221" s="28">
        <f>IF(OR(B221&lt;1,A221=""),0,IF(SUM($G$15:G220)&lt;&gt;"",IF($G$10="mensualité",IF(AND($C$6&lt;&gt;0,A221&lt;=$C$6),D221+E221+G221,IF((($C$4-SUM($G$15:G220))*$C$8/12)/(1-((1+$C$8/12)^-$C$7))&gt;B221,B221+D221+E221,(($C$4-SUM($G$15:G220))*$C$8/12)/(1-((1+$C$8/12)^-$C$7))+E221+G221)),IF(($C$4*$C$8/12)/(1-((1+$C$8/12)^-$C$7))&gt;B221,B221+D221+E221,IF(AND($C$6&lt;&gt;0,A221&lt;=$C$6),D221+E221+G221,($C$4*$C$8/12)/(1-((1+$C$8/12)^-$C$7))+E221+G221))),IF(AND($C$6&lt;&gt;0,A221&lt;=$C$6),D221+E221+G221,IF(($C$4*$C$8/12)/(1-((1+$C$8/12)^-$C$7))&gt;B221,B221+D221+E221,($C$4*$C$8/12)/(1-((1+$C$8/12)^-$C$7))+E221+G221))))</f>
        <v>0</v>
      </c>
      <c r="G221" s="36"/>
      <c r="H221" s="26" t="str">
        <f t="shared" si="22"/>
        <v/>
      </c>
      <c r="J221" s="1">
        <f t="shared" si="23"/>
        <v>0</v>
      </c>
      <c r="L221" s="1">
        <f t="shared" si="24"/>
        <v>0</v>
      </c>
    </row>
    <row r="222" spans="1:12">
      <c r="A222" s="69">
        <f t="shared" si="21"/>
        <v>208</v>
      </c>
      <c r="B222" s="26">
        <f>IF(AND($C$6&lt;&gt;0,A222&lt;=$C$6+1),$C$4-SUM($G$15:G221),IF(B221-C221&lt;0,B221,B221-C221))</f>
        <v>0</v>
      </c>
      <c r="C222" s="26">
        <f t="shared" si="19"/>
        <v>0</v>
      </c>
      <c r="D222" s="26">
        <f t="shared" si="20"/>
        <v>0</v>
      </c>
      <c r="E222" s="28">
        <f>IF(OR(A222="",B222&lt;1),0,$F$8*($C$4-SUM($G$15:G222))/10000)</f>
        <v>0</v>
      </c>
      <c r="F222" s="28">
        <f>IF(OR(B222&lt;1,A222=""),0,IF(SUM($G$15:G221)&lt;&gt;"",IF($G$10="mensualité",IF(AND($C$6&lt;&gt;0,A222&lt;=$C$6),D222+E222+G222,IF((($C$4-SUM($G$15:G221))*$C$8/12)/(1-((1+$C$8/12)^-$C$7))&gt;B222,B222+D222+E222,(($C$4-SUM($G$15:G221))*$C$8/12)/(1-((1+$C$8/12)^-$C$7))+E222+G222)),IF(($C$4*$C$8/12)/(1-((1+$C$8/12)^-$C$7))&gt;B222,B222+D222+E222,IF(AND($C$6&lt;&gt;0,A222&lt;=$C$6),D222+E222+G222,($C$4*$C$8/12)/(1-((1+$C$8/12)^-$C$7))+E222+G222))),IF(AND($C$6&lt;&gt;0,A222&lt;=$C$6),D222+E222+G222,IF(($C$4*$C$8/12)/(1-((1+$C$8/12)^-$C$7))&gt;B222,B222+D222+E222,($C$4*$C$8/12)/(1-((1+$C$8/12)^-$C$7))+E222+G222))))</f>
        <v>0</v>
      </c>
      <c r="G222" s="36"/>
      <c r="H222" s="26" t="str">
        <f t="shared" si="22"/>
        <v/>
      </c>
      <c r="J222" s="1">
        <f t="shared" si="23"/>
        <v>0</v>
      </c>
      <c r="L222" s="1">
        <f t="shared" si="24"/>
        <v>0</v>
      </c>
    </row>
    <row r="223" spans="1:12">
      <c r="A223" s="69">
        <f t="shared" si="21"/>
        <v>209</v>
      </c>
      <c r="B223" s="26">
        <f>IF(AND($C$6&lt;&gt;0,A223&lt;=$C$6+1),$C$4-SUM($G$15:G222),IF(B222-C222&lt;0,B222,B222-C222))</f>
        <v>0</v>
      </c>
      <c r="C223" s="26">
        <f t="shared" si="19"/>
        <v>0</v>
      </c>
      <c r="D223" s="26">
        <f t="shared" si="20"/>
        <v>0</v>
      </c>
      <c r="E223" s="28">
        <f>IF(OR(A223="",B223&lt;1),0,$F$8*($C$4-SUM($G$15:G223))/10000)</f>
        <v>0</v>
      </c>
      <c r="F223" s="28">
        <f>IF(OR(B223&lt;1,A223=""),0,IF(SUM($G$15:G222)&lt;&gt;"",IF($G$10="mensualité",IF(AND($C$6&lt;&gt;0,A223&lt;=$C$6),D223+E223+G223,IF((($C$4-SUM($G$15:G222))*$C$8/12)/(1-((1+$C$8/12)^-$C$7))&gt;B223,B223+D223+E223,(($C$4-SUM($G$15:G222))*$C$8/12)/(1-((1+$C$8/12)^-$C$7))+E223+G223)),IF(($C$4*$C$8/12)/(1-((1+$C$8/12)^-$C$7))&gt;B223,B223+D223+E223,IF(AND($C$6&lt;&gt;0,A223&lt;=$C$6),D223+E223+G223,($C$4*$C$8/12)/(1-((1+$C$8/12)^-$C$7))+E223+G223))),IF(AND($C$6&lt;&gt;0,A223&lt;=$C$6),D223+E223+G223,IF(($C$4*$C$8/12)/(1-((1+$C$8/12)^-$C$7))&gt;B223,B223+D223+E223,($C$4*$C$8/12)/(1-((1+$C$8/12)^-$C$7))+E223+G223))))</f>
        <v>0</v>
      </c>
      <c r="G223" s="36"/>
      <c r="H223" s="26" t="str">
        <f t="shared" si="22"/>
        <v/>
      </c>
      <c r="J223" s="1">
        <f t="shared" si="23"/>
        <v>0</v>
      </c>
      <c r="L223" s="1">
        <f t="shared" si="24"/>
        <v>0</v>
      </c>
    </row>
    <row r="224" spans="1:12">
      <c r="A224" s="69">
        <f t="shared" si="21"/>
        <v>210</v>
      </c>
      <c r="B224" s="26">
        <f>IF(AND($C$6&lt;&gt;0,A224&lt;=$C$6+1),$C$4-SUM($G$15:G223),IF(B223-C223&lt;0,B223,B223-C223))</f>
        <v>0</v>
      </c>
      <c r="C224" s="26">
        <f t="shared" si="19"/>
        <v>0</v>
      </c>
      <c r="D224" s="26">
        <f t="shared" si="20"/>
        <v>0</v>
      </c>
      <c r="E224" s="28">
        <f>IF(OR(A224="",B224&lt;1),0,$F$8*($C$4-SUM($G$15:G224))/10000)</f>
        <v>0</v>
      </c>
      <c r="F224" s="28">
        <f>IF(OR(B224&lt;1,A224=""),0,IF(SUM($G$15:G223)&lt;&gt;"",IF($G$10="mensualité",IF(AND($C$6&lt;&gt;0,A224&lt;=$C$6),D224+E224+G224,IF((($C$4-SUM($G$15:G223))*$C$8/12)/(1-((1+$C$8/12)^-$C$7))&gt;B224,B224+D224+E224,(($C$4-SUM($G$15:G223))*$C$8/12)/(1-((1+$C$8/12)^-$C$7))+E224+G224)),IF(($C$4*$C$8/12)/(1-((1+$C$8/12)^-$C$7))&gt;B224,B224+D224+E224,IF(AND($C$6&lt;&gt;0,A224&lt;=$C$6),D224+E224+G224,($C$4*$C$8/12)/(1-((1+$C$8/12)^-$C$7))+E224+G224))),IF(AND($C$6&lt;&gt;0,A224&lt;=$C$6),D224+E224+G224,IF(($C$4*$C$8/12)/(1-((1+$C$8/12)^-$C$7))&gt;B224,B224+D224+E224,($C$4*$C$8/12)/(1-((1+$C$8/12)^-$C$7))+E224+G224))))</f>
        <v>0</v>
      </c>
      <c r="G224" s="36"/>
      <c r="H224" s="26" t="str">
        <f t="shared" si="22"/>
        <v/>
      </c>
      <c r="J224" s="1">
        <f t="shared" si="23"/>
        <v>0</v>
      </c>
      <c r="L224" s="1">
        <f t="shared" si="24"/>
        <v>0</v>
      </c>
    </row>
    <row r="225" spans="1:12">
      <c r="A225" s="69">
        <f t="shared" si="21"/>
        <v>211</v>
      </c>
      <c r="B225" s="26">
        <f>IF(AND($C$6&lt;&gt;0,A225&lt;=$C$6+1),$C$4-SUM($G$15:G224),IF(B224-C224&lt;0,B224,B224-C224))</f>
        <v>0</v>
      </c>
      <c r="C225" s="26">
        <f t="shared" si="19"/>
        <v>0</v>
      </c>
      <c r="D225" s="26">
        <f t="shared" si="20"/>
        <v>0</v>
      </c>
      <c r="E225" s="28">
        <f>IF(OR(A225="",B225&lt;1),0,$F$8*($C$4-SUM($G$15:G225))/10000)</f>
        <v>0</v>
      </c>
      <c r="F225" s="28">
        <f>IF(OR(B225&lt;1,A225=""),0,IF(SUM($G$15:G224)&lt;&gt;"",IF($G$10="mensualité",IF(AND($C$6&lt;&gt;0,A225&lt;=$C$6),D225+E225+G225,IF((($C$4-SUM($G$15:G224))*$C$8/12)/(1-((1+$C$8/12)^-$C$7))&gt;B225,B225+D225+E225,(($C$4-SUM($G$15:G224))*$C$8/12)/(1-((1+$C$8/12)^-$C$7))+E225+G225)),IF(($C$4*$C$8/12)/(1-((1+$C$8/12)^-$C$7))&gt;B225,B225+D225+E225,IF(AND($C$6&lt;&gt;0,A225&lt;=$C$6),D225+E225+G225,($C$4*$C$8/12)/(1-((1+$C$8/12)^-$C$7))+E225+G225))),IF(AND($C$6&lt;&gt;0,A225&lt;=$C$6),D225+E225+G225,IF(($C$4*$C$8/12)/(1-((1+$C$8/12)^-$C$7))&gt;B225,B225+D225+E225,($C$4*$C$8/12)/(1-((1+$C$8/12)^-$C$7))+E225+G225))))</f>
        <v>0</v>
      </c>
      <c r="G225" s="36"/>
      <c r="H225" s="26" t="str">
        <f t="shared" si="22"/>
        <v/>
      </c>
      <c r="J225" s="1">
        <f t="shared" si="23"/>
        <v>0</v>
      </c>
      <c r="L225" s="1">
        <f t="shared" si="24"/>
        <v>0</v>
      </c>
    </row>
    <row r="226" spans="1:12">
      <c r="A226" s="69">
        <f t="shared" si="21"/>
        <v>212</v>
      </c>
      <c r="B226" s="26">
        <f>IF(AND($C$6&lt;&gt;0,A226&lt;=$C$6+1),$C$4-SUM($G$15:G225),IF(B225-C225&lt;0,B225,B225-C225))</f>
        <v>0</v>
      </c>
      <c r="C226" s="26">
        <f t="shared" si="19"/>
        <v>0</v>
      </c>
      <c r="D226" s="26">
        <f t="shared" si="20"/>
        <v>0</v>
      </c>
      <c r="E226" s="28">
        <f>IF(OR(A226="",B226&lt;1),0,$F$8*($C$4-SUM($G$15:G226))/10000)</f>
        <v>0</v>
      </c>
      <c r="F226" s="28">
        <f>IF(OR(B226&lt;1,A226=""),0,IF(SUM($G$15:G225)&lt;&gt;"",IF($G$10="mensualité",IF(AND($C$6&lt;&gt;0,A226&lt;=$C$6),D226+E226+G226,IF((($C$4-SUM($G$15:G225))*$C$8/12)/(1-((1+$C$8/12)^-$C$7))&gt;B226,B226+D226+E226,(($C$4-SUM($G$15:G225))*$C$8/12)/(1-((1+$C$8/12)^-$C$7))+E226+G226)),IF(($C$4*$C$8/12)/(1-((1+$C$8/12)^-$C$7))&gt;B226,B226+D226+E226,IF(AND($C$6&lt;&gt;0,A226&lt;=$C$6),D226+E226+G226,($C$4*$C$8/12)/(1-((1+$C$8/12)^-$C$7))+E226+G226))),IF(AND($C$6&lt;&gt;0,A226&lt;=$C$6),D226+E226+G226,IF(($C$4*$C$8/12)/(1-((1+$C$8/12)^-$C$7))&gt;B226,B226+D226+E226,($C$4*$C$8/12)/(1-((1+$C$8/12)^-$C$7))+E226+G226))))</f>
        <v>0</v>
      </c>
      <c r="G226" s="36"/>
      <c r="H226" s="26" t="str">
        <f t="shared" si="22"/>
        <v/>
      </c>
      <c r="J226" s="1">
        <f t="shared" si="23"/>
        <v>0</v>
      </c>
      <c r="L226" s="1">
        <f t="shared" si="24"/>
        <v>0</v>
      </c>
    </row>
    <row r="227" spans="1:12">
      <c r="A227" s="69">
        <f t="shared" si="21"/>
        <v>213</v>
      </c>
      <c r="B227" s="26">
        <f>IF(AND($C$6&lt;&gt;0,A227&lt;=$C$6+1),$C$4-SUM($G$15:G226),IF(B226-C226&lt;0,B226,B226-C226))</f>
        <v>0</v>
      </c>
      <c r="C227" s="26">
        <f t="shared" si="19"/>
        <v>0</v>
      </c>
      <c r="D227" s="26">
        <f t="shared" si="20"/>
        <v>0</v>
      </c>
      <c r="E227" s="28">
        <f>IF(OR(A227="",B227&lt;1),0,$F$8*($C$4-SUM($G$15:G227))/10000)</f>
        <v>0</v>
      </c>
      <c r="F227" s="28">
        <f>IF(OR(B227&lt;1,A227=""),0,IF(SUM($G$15:G226)&lt;&gt;"",IF($G$10="mensualité",IF(AND($C$6&lt;&gt;0,A227&lt;=$C$6),D227+E227+G227,IF((($C$4-SUM($G$15:G226))*$C$8/12)/(1-((1+$C$8/12)^-$C$7))&gt;B227,B227+D227+E227,(($C$4-SUM($G$15:G226))*$C$8/12)/(1-((1+$C$8/12)^-$C$7))+E227+G227)),IF(($C$4*$C$8/12)/(1-((1+$C$8/12)^-$C$7))&gt;B227,B227+D227+E227,IF(AND($C$6&lt;&gt;0,A227&lt;=$C$6),D227+E227+G227,($C$4*$C$8/12)/(1-((1+$C$8/12)^-$C$7))+E227+G227))),IF(AND($C$6&lt;&gt;0,A227&lt;=$C$6),D227+E227+G227,IF(($C$4*$C$8/12)/(1-((1+$C$8/12)^-$C$7))&gt;B227,B227+D227+E227,($C$4*$C$8/12)/(1-((1+$C$8/12)^-$C$7))+E227+G227))))</f>
        <v>0</v>
      </c>
      <c r="G227" s="36"/>
      <c r="H227" s="26" t="str">
        <f t="shared" si="22"/>
        <v/>
      </c>
      <c r="J227" s="1">
        <f t="shared" si="23"/>
        <v>0</v>
      </c>
      <c r="L227" s="1">
        <f t="shared" si="24"/>
        <v>0</v>
      </c>
    </row>
    <row r="228" spans="1:12">
      <c r="A228" s="69">
        <f t="shared" si="21"/>
        <v>214</v>
      </c>
      <c r="B228" s="26">
        <f>IF(AND($C$6&lt;&gt;0,A228&lt;=$C$6+1),$C$4-SUM($G$15:G227),IF(B227-C227&lt;0,B227,B227-C227))</f>
        <v>0</v>
      </c>
      <c r="C228" s="26">
        <f t="shared" si="19"/>
        <v>0</v>
      </c>
      <c r="D228" s="26">
        <f t="shared" si="20"/>
        <v>0</v>
      </c>
      <c r="E228" s="28">
        <f>IF(OR(A228="",B228&lt;1),0,$F$8*($C$4-SUM($G$15:G228))/10000)</f>
        <v>0</v>
      </c>
      <c r="F228" s="28">
        <f>IF(OR(B228&lt;1,A228=""),0,IF(SUM($G$15:G227)&lt;&gt;"",IF($G$10="mensualité",IF(AND($C$6&lt;&gt;0,A228&lt;=$C$6),D228+E228+G228,IF((($C$4-SUM($G$15:G227))*$C$8/12)/(1-((1+$C$8/12)^-$C$7))&gt;B228,B228+D228+E228,(($C$4-SUM($G$15:G227))*$C$8/12)/(1-((1+$C$8/12)^-$C$7))+E228+G228)),IF(($C$4*$C$8/12)/(1-((1+$C$8/12)^-$C$7))&gt;B228,B228+D228+E228,IF(AND($C$6&lt;&gt;0,A228&lt;=$C$6),D228+E228+G228,($C$4*$C$8/12)/(1-((1+$C$8/12)^-$C$7))+E228+G228))),IF(AND($C$6&lt;&gt;0,A228&lt;=$C$6),D228+E228+G228,IF(($C$4*$C$8/12)/(1-((1+$C$8/12)^-$C$7))&gt;B228,B228+D228+E228,($C$4*$C$8/12)/(1-((1+$C$8/12)^-$C$7))+E228+G228))))</f>
        <v>0</v>
      </c>
      <c r="G228" s="36"/>
      <c r="H228" s="26" t="str">
        <f t="shared" si="22"/>
        <v/>
      </c>
      <c r="J228" s="1">
        <f t="shared" si="23"/>
        <v>0</v>
      </c>
      <c r="L228" s="1">
        <f t="shared" si="24"/>
        <v>0</v>
      </c>
    </row>
    <row r="229" spans="1:12">
      <c r="A229" s="69">
        <f t="shared" si="21"/>
        <v>215</v>
      </c>
      <c r="B229" s="26">
        <f>IF(AND($C$6&lt;&gt;0,A229&lt;=$C$6+1),$C$4-SUM($G$15:G228),IF(B228-C228&lt;0,B228,B228-C228))</f>
        <v>0</v>
      </c>
      <c r="C229" s="26">
        <f t="shared" si="19"/>
        <v>0</v>
      </c>
      <c r="D229" s="26">
        <f t="shared" si="20"/>
        <v>0</v>
      </c>
      <c r="E229" s="28">
        <f>IF(OR(A229="",B229&lt;1),0,$F$8*($C$4-SUM($G$15:G229))/10000)</f>
        <v>0</v>
      </c>
      <c r="F229" s="28">
        <f>IF(OR(B229&lt;1,A229=""),0,IF(SUM($G$15:G228)&lt;&gt;"",IF($G$10="mensualité",IF(AND($C$6&lt;&gt;0,A229&lt;=$C$6),D229+E229+G229,IF((($C$4-SUM($G$15:G228))*$C$8/12)/(1-((1+$C$8/12)^-$C$7))&gt;B229,B229+D229+E229,(($C$4-SUM($G$15:G228))*$C$8/12)/(1-((1+$C$8/12)^-$C$7))+E229+G229)),IF(($C$4*$C$8/12)/(1-((1+$C$8/12)^-$C$7))&gt;B229,B229+D229+E229,IF(AND($C$6&lt;&gt;0,A229&lt;=$C$6),D229+E229+G229,($C$4*$C$8/12)/(1-((1+$C$8/12)^-$C$7))+E229+G229))),IF(AND($C$6&lt;&gt;0,A229&lt;=$C$6),D229+E229+G229,IF(($C$4*$C$8/12)/(1-((1+$C$8/12)^-$C$7))&gt;B229,B229+D229+E229,($C$4*$C$8/12)/(1-((1+$C$8/12)^-$C$7))+E229+G229))))</f>
        <v>0</v>
      </c>
      <c r="G229" s="36"/>
      <c r="H229" s="26" t="str">
        <f t="shared" si="22"/>
        <v/>
      </c>
      <c r="J229" s="1">
        <f t="shared" si="23"/>
        <v>0</v>
      </c>
      <c r="L229" s="1">
        <f t="shared" si="24"/>
        <v>0</v>
      </c>
    </row>
    <row r="230" spans="1:12">
      <c r="A230" s="69">
        <f t="shared" si="21"/>
        <v>216</v>
      </c>
      <c r="B230" s="26">
        <f>IF(AND($C$6&lt;&gt;0,A230&lt;=$C$6+1),$C$4-SUM($G$15:G229),IF(B229-C229&lt;0,B229,B229-C229))</f>
        <v>0</v>
      </c>
      <c r="C230" s="26">
        <f t="shared" si="19"/>
        <v>0</v>
      </c>
      <c r="D230" s="26">
        <f t="shared" si="20"/>
        <v>0</v>
      </c>
      <c r="E230" s="28">
        <f>IF(OR(A230="",B230&lt;1),0,$F$8*($C$4-SUM($G$15:G230))/10000)</f>
        <v>0</v>
      </c>
      <c r="F230" s="28">
        <f>IF(OR(B230&lt;1,A230=""),0,IF(SUM($G$15:G229)&lt;&gt;"",IF($G$10="mensualité",IF(AND($C$6&lt;&gt;0,A230&lt;=$C$6),D230+E230+G230,IF((($C$4-SUM($G$15:G229))*$C$8/12)/(1-((1+$C$8/12)^-$C$7))&gt;B230,B230+D230+E230,(($C$4-SUM($G$15:G229))*$C$8/12)/(1-((1+$C$8/12)^-$C$7))+E230+G230)),IF(($C$4*$C$8/12)/(1-((1+$C$8/12)^-$C$7))&gt;B230,B230+D230+E230,IF(AND($C$6&lt;&gt;0,A230&lt;=$C$6),D230+E230+G230,($C$4*$C$8/12)/(1-((1+$C$8/12)^-$C$7))+E230+G230))),IF(AND($C$6&lt;&gt;0,A230&lt;=$C$6),D230+E230+G230,IF(($C$4*$C$8/12)/(1-((1+$C$8/12)^-$C$7))&gt;B230,B230+D230+E230,($C$4*$C$8/12)/(1-((1+$C$8/12)^-$C$7))+E230+G230))))</f>
        <v>0</v>
      </c>
      <c r="G230" s="36"/>
      <c r="H230" s="26" t="str">
        <f t="shared" si="22"/>
        <v/>
      </c>
      <c r="J230" s="1">
        <f t="shared" si="23"/>
        <v>0</v>
      </c>
      <c r="L230" s="1">
        <f t="shared" si="24"/>
        <v>0</v>
      </c>
    </row>
    <row r="231" spans="1:12">
      <c r="A231" s="69">
        <f t="shared" si="21"/>
        <v>217</v>
      </c>
      <c r="B231" s="26">
        <f>IF(AND($C$6&lt;&gt;0,A231&lt;=$C$6+1),$C$4-SUM($G$15:G230),IF(B230-C230&lt;0,B230,B230-C230))</f>
        <v>0</v>
      </c>
      <c r="C231" s="26">
        <f t="shared" si="19"/>
        <v>0</v>
      </c>
      <c r="D231" s="26">
        <f t="shared" si="20"/>
        <v>0</v>
      </c>
      <c r="E231" s="28">
        <f>IF(OR(A231="",B231&lt;1),0,$F$8*($C$4-SUM($G$15:G231))/10000)</f>
        <v>0</v>
      </c>
      <c r="F231" s="28">
        <f>IF(OR(B231&lt;1,A231=""),0,IF(SUM($G$15:G230)&lt;&gt;"",IF($G$10="mensualité",IF(AND($C$6&lt;&gt;0,A231&lt;=$C$6),D231+E231+G231,IF((($C$4-SUM($G$15:G230))*$C$8/12)/(1-((1+$C$8/12)^-$C$7))&gt;B231,B231+D231+E231,(($C$4-SUM($G$15:G230))*$C$8/12)/(1-((1+$C$8/12)^-$C$7))+E231+G231)),IF(($C$4*$C$8/12)/(1-((1+$C$8/12)^-$C$7))&gt;B231,B231+D231+E231,IF(AND($C$6&lt;&gt;0,A231&lt;=$C$6),D231+E231+G231,($C$4*$C$8/12)/(1-((1+$C$8/12)^-$C$7))+E231+G231))),IF(AND($C$6&lt;&gt;0,A231&lt;=$C$6),D231+E231+G231,IF(($C$4*$C$8/12)/(1-((1+$C$8/12)^-$C$7))&gt;B231,B231+D231+E231,($C$4*$C$8/12)/(1-((1+$C$8/12)^-$C$7))+E231+G231))))</f>
        <v>0</v>
      </c>
      <c r="G231" s="36"/>
      <c r="H231" s="26" t="str">
        <f t="shared" si="22"/>
        <v/>
      </c>
      <c r="J231" s="1">
        <f t="shared" si="23"/>
        <v>0</v>
      </c>
      <c r="L231" s="1">
        <f t="shared" si="24"/>
        <v>0</v>
      </c>
    </row>
    <row r="232" spans="1:12">
      <c r="A232" s="69">
        <f t="shared" si="21"/>
        <v>218</v>
      </c>
      <c r="B232" s="26">
        <f>IF(AND($C$6&lt;&gt;0,A232&lt;=$C$6+1),$C$4-SUM($G$15:G231),IF(B231-C231&lt;0,B231,B231-C231))</f>
        <v>0</v>
      </c>
      <c r="C232" s="26">
        <f t="shared" si="19"/>
        <v>0</v>
      </c>
      <c r="D232" s="26">
        <f t="shared" si="20"/>
        <v>0</v>
      </c>
      <c r="E232" s="28">
        <f>IF(OR(A232="",B232&lt;1),0,$F$8*($C$4-SUM($G$15:G232))/10000)</f>
        <v>0</v>
      </c>
      <c r="F232" s="28">
        <f>IF(OR(B232&lt;1,A232=""),0,IF(SUM($G$15:G231)&lt;&gt;"",IF($G$10="mensualité",IF(AND($C$6&lt;&gt;0,A232&lt;=$C$6),D232+E232+G232,IF((($C$4-SUM($G$15:G231))*$C$8/12)/(1-((1+$C$8/12)^-$C$7))&gt;B232,B232+D232+E232,(($C$4-SUM($G$15:G231))*$C$8/12)/(1-((1+$C$8/12)^-$C$7))+E232+G232)),IF(($C$4*$C$8/12)/(1-((1+$C$8/12)^-$C$7))&gt;B232,B232+D232+E232,IF(AND($C$6&lt;&gt;0,A232&lt;=$C$6),D232+E232+G232,($C$4*$C$8/12)/(1-((1+$C$8/12)^-$C$7))+E232+G232))),IF(AND($C$6&lt;&gt;0,A232&lt;=$C$6),D232+E232+G232,IF(($C$4*$C$8/12)/(1-((1+$C$8/12)^-$C$7))&gt;B232,B232+D232+E232,($C$4*$C$8/12)/(1-((1+$C$8/12)^-$C$7))+E232+G232))))</f>
        <v>0</v>
      </c>
      <c r="G232" s="36"/>
      <c r="H232" s="26" t="str">
        <f t="shared" si="22"/>
        <v/>
      </c>
      <c r="J232" s="1">
        <f t="shared" si="23"/>
        <v>0</v>
      </c>
      <c r="L232" s="1">
        <f t="shared" si="24"/>
        <v>0</v>
      </c>
    </row>
    <row r="233" spans="1:12">
      <c r="A233" s="69">
        <f t="shared" si="21"/>
        <v>219</v>
      </c>
      <c r="B233" s="26">
        <f>IF(AND($C$6&lt;&gt;0,A233&lt;=$C$6+1),$C$4-SUM($G$15:G232),IF(B232-C232&lt;0,B232,B232-C232))</f>
        <v>0</v>
      </c>
      <c r="C233" s="26">
        <f t="shared" si="19"/>
        <v>0</v>
      </c>
      <c r="D233" s="26">
        <f t="shared" si="20"/>
        <v>0</v>
      </c>
      <c r="E233" s="28">
        <f>IF(OR(A233="",B233&lt;1),0,$F$8*($C$4-SUM($G$15:G233))/10000)</f>
        <v>0</v>
      </c>
      <c r="F233" s="28">
        <f>IF(OR(B233&lt;1,A233=""),0,IF(SUM($G$15:G232)&lt;&gt;"",IF($G$10="mensualité",IF(AND($C$6&lt;&gt;0,A233&lt;=$C$6),D233+E233+G233,IF((($C$4-SUM($G$15:G232))*$C$8/12)/(1-((1+$C$8/12)^-$C$7))&gt;B233,B233+D233+E233,(($C$4-SUM($G$15:G232))*$C$8/12)/(1-((1+$C$8/12)^-$C$7))+E233+G233)),IF(($C$4*$C$8/12)/(1-((1+$C$8/12)^-$C$7))&gt;B233,B233+D233+E233,IF(AND($C$6&lt;&gt;0,A233&lt;=$C$6),D233+E233+G233,($C$4*$C$8/12)/(1-((1+$C$8/12)^-$C$7))+E233+G233))),IF(AND($C$6&lt;&gt;0,A233&lt;=$C$6),D233+E233+G233,IF(($C$4*$C$8/12)/(1-((1+$C$8/12)^-$C$7))&gt;B233,B233+D233+E233,($C$4*$C$8/12)/(1-((1+$C$8/12)^-$C$7))+E233+G233))))</f>
        <v>0</v>
      </c>
      <c r="G233" s="36"/>
      <c r="H233" s="26" t="str">
        <f t="shared" si="22"/>
        <v/>
      </c>
      <c r="J233" s="1">
        <f t="shared" si="23"/>
        <v>0</v>
      </c>
      <c r="L233" s="1">
        <f t="shared" si="24"/>
        <v>0</v>
      </c>
    </row>
    <row r="234" spans="1:12">
      <c r="A234" s="69">
        <f t="shared" si="21"/>
        <v>220</v>
      </c>
      <c r="B234" s="26">
        <f>IF(AND($C$6&lt;&gt;0,A234&lt;=$C$6+1),$C$4-SUM($G$15:G233),IF(B233-C233&lt;0,B233,B233-C233))</f>
        <v>0</v>
      </c>
      <c r="C234" s="26">
        <f t="shared" si="19"/>
        <v>0</v>
      </c>
      <c r="D234" s="26">
        <f t="shared" si="20"/>
        <v>0</v>
      </c>
      <c r="E234" s="28">
        <f>IF(OR(A234="",B234&lt;1),0,$F$8*($C$4-SUM($G$15:G234))/10000)</f>
        <v>0</v>
      </c>
      <c r="F234" s="28">
        <f>IF(OR(B234&lt;1,A234=""),0,IF(SUM($G$15:G233)&lt;&gt;"",IF($G$10="mensualité",IF(AND($C$6&lt;&gt;0,A234&lt;=$C$6),D234+E234+G234,IF((($C$4-SUM($G$15:G233))*$C$8/12)/(1-((1+$C$8/12)^-$C$7))&gt;B234,B234+D234+E234,(($C$4-SUM($G$15:G233))*$C$8/12)/(1-((1+$C$8/12)^-$C$7))+E234+G234)),IF(($C$4*$C$8/12)/(1-((1+$C$8/12)^-$C$7))&gt;B234,B234+D234+E234,IF(AND($C$6&lt;&gt;0,A234&lt;=$C$6),D234+E234+G234,($C$4*$C$8/12)/(1-((1+$C$8/12)^-$C$7))+E234+G234))),IF(AND($C$6&lt;&gt;0,A234&lt;=$C$6),D234+E234+G234,IF(($C$4*$C$8/12)/(1-((1+$C$8/12)^-$C$7))&gt;B234,B234+D234+E234,($C$4*$C$8/12)/(1-((1+$C$8/12)^-$C$7))+E234+G234))))</f>
        <v>0</v>
      </c>
      <c r="G234" s="36"/>
      <c r="H234" s="26" t="str">
        <f t="shared" si="22"/>
        <v/>
      </c>
      <c r="J234" s="1">
        <f t="shared" si="23"/>
        <v>0</v>
      </c>
      <c r="L234" s="1">
        <f t="shared" si="24"/>
        <v>0</v>
      </c>
    </row>
    <row r="235" spans="1:12">
      <c r="A235" s="69">
        <f t="shared" si="21"/>
        <v>221</v>
      </c>
      <c r="B235" s="26">
        <f>IF(AND($C$6&lt;&gt;0,A235&lt;=$C$6+1),$C$4-SUM($G$15:G234),IF(B234-C234&lt;0,B234,B234-C234))</f>
        <v>0</v>
      </c>
      <c r="C235" s="26">
        <f t="shared" si="19"/>
        <v>0</v>
      </c>
      <c r="D235" s="26">
        <f t="shared" si="20"/>
        <v>0</v>
      </c>
      <c r="E235" s="28">
        <f>IF(OR(A235="",B235&lt;1),0,$F$8*($C$4-SUM($G$15:G235))/10000)</f>
        <v>0</v>
      </c>
      <c r="F235" s="28">
        <f>IF(OR(B235&lt;1,A235=""),0,IF(SUM($G$15:G234)&lt;&gt;"",IF($G$10="mensualité",IF(AND($C$6&lt;&gt;0,A235&lt;=$C$6),D235+E235+G235,IF((($C$4-SUM($G$15:G234))*$C$8/12)/(1-((1+$C$8/12)^-$C$7))&gt;B235,B235+D235+E235,(($C$4-SUM($G$15:G234))*$C$8/12)/(1-((1+$C$8/12)^-$C$7))+E235+G235)),IF(($C$4*$C$8/12)/(1-((1+$C$8/12)^-$C$7))&gt;B235,B235+D235+E235,IF(AND($C$6&lt;&gt;0,A235&lt;=$C$6),D235+E235+G235,($C$4*$C$8/12)/(1-((1+$C$8/12)^-$C$7))+E235+G235))),IF(AND($C$6&lt;&gt;0,A235&lt;=$C$6),D235+E235+G235,IF(($C$4*$C$8/12)/(1-((1+$C$8/12)^-$C$7))&gt;B235,B235+D235+E235,($C$4*$C$8/12)/(1-((1+$C$8/12)^-$C$7))+E235+G235))))</f>
        <v>0</v>
      </c>
      <c r="G235" s="36"/>
      <c r="H235" s="26" t="str">
        <f t="shared" si="22"/>
        <v/>
      </c>
      <c r="J235" s="1">
        <f t="shared" si="23"/>
        <v>0</v>
      </c>
      <c r="L235" s="1">
        <f t="shared" si="24"/>
        <v>0</v>
      </c>
    </row>
    <row r="236" spans="1:12">
      <c r="A236" s="69">
        <f t="shared" si="21"/>
        <v>222</v>
      </c>
      <c r="B236" s="26">
        <f>IF(AND($C$6&lt;&gt;0,A236&lt;=$C$6+1),$C$4-SUM($G$15:G235),IF(B235-C235&lt;0,B235,B235-C235))</f>
        <v>0</v>
      </c>
      <c r="C236" s="26">
        <f t="shared" si="19"/>
        <v>0</v>
      </c>
      <c r="D236" s="26">
        <f t="shared" si="20"/>
        <v>0</v>
      </c>
      <c r="E236" s="28">
        <f>IF(OR(A236="",B236&lt;1),0,$F$8*($C$4-SUM($G$15:G236))/10000)</f>
        <v>0</v>
      </c>
      <c r="F236" s="28">
        <f>IF(OR(B236&lt;1,A236=""),0,IF(SUM($G$15:G235)&lt;&gt;"",IF($G$10="mensualité",IF(AND($C$6&lt;&gt;0,A236&lt;=$C$6),D236+E236+G236,IF((($C$4-SUM($G$15:G235))*$C$8/12)/(1-((1+$C$8/12)^-$C$7))&gt;B236,B236+D236+E236,(($C$4-SUM($G$15:G235))*$C$8/12)/(1-((1+$C$8/12)^-$C$7))+E236+G236)),IF(($C$4*$C$8/12)/(1-((1+$C$8/12)^-$C$7))&gt;B236,B236+D236+E236,IF(AND($C$6&lt;&gt;0,A236&lt;=$C$6),D236+E236+G236,($C$4*$C$8/12)/(1-((1+$C$8/12)^-$C$7))+E236+G236))),IF(AND($C$6&lt;&gt;0,A236&lt;=$C$6),D236+E236+G236,IF(($C$4*$C$8/12)/(1-((1+$C$8/12)^-$C$7))&gt;B236,B236+D236+E236,($C$4*$C$8/12)/(1-((1+$C$8/12)^-$C$7))+E236+G236))))</f>
        <v>0</v>
      </c>
      <c r="G236" s="36"/>
      <c r="H236" s="26" t="str">
        <f t="shared" si="22"/>
        <v/>
      </c>
      <c r="J236" s="1">
        <f t="shared" si="23"/>
        <v>0</v>
      </c>
      <c r="L236" s="1">
        <f t="shared" si="24"/>
        <v>0</v>
      </c>
    </row>
    <row r="237" spans="1:12">
      <c r="A237" s="69">
        <f t="shared" si="21"/>
        <v>223</v>
      </c>
      <c r="B237" s="26">
        <f>IF(AND($C$6&lt;&gt;0,A237&lt;=$C$6+1),$C$4-SUM($G$15:G236),IF(B236-C236&lt;0,B236,B236-C236))</f>
        <v>0</v>
      </c>
      <c r="C237" s="26">
        <f t="shared" si="19"/>
        <v>0</v>
      </c>
      <c r="D237" s="26">
        <f t="shared" si="20"/>
        <v>0</v>
      </c>
      <c r="E237" s="28">
        <f>IF(OR(A237="",B237&lt;1),0,$F$8*($C$4-SUM($G$15:G237))/10000)</f>
        <v>0</v>
      </c>
      <c r="F237" s="28">
        <f>IF(OR(B237&lt;1,A237=""),0,IF(SUM($G$15:G236)&lt;&gt;"",IF($G$10="mensualité",IF(AND($C$6&lt;&gt;0,A237&lt;=$C$6),D237+E237+G237,IF((($C$4-SUM($G$15:G236))*$C$8/12)/(1-((1+$C$8/12)^-$C$7))&gt;B237,B237+D237+E237,(($C$4-SUM($G$15:G236))*$C$8/12)/(1-((1+$C$8/12)^-$C$7))+E237+G237)),IF(($C$4*$C$8/12)/(1-((1+$C$8/12)^-$C$7))&gt;B237,B237+D237+E237,IF(AND($C$6&lt;&gt;0,A237&lt;=$C$6),D237+E237+G237,($C$4*$C$8/12)/(1-((1+$C$8/12)^-$C$7))+E237+G237))),IF(AND($C$6&lt;&gt;0,A237&lt;=$C$6),D237+E237+G237,IF(($C$4*$C$8/12)/(1-((1+$C$8/12)^-$C$7))&gt;B237,B237+D237+E237,($C$4*$C$8/12)/(1-((1+$C$8/12)^-$C$7))+E237+G237))))</f>
        <v>0</v>
      </c>
      <c r="G237" s="36"/>
      <c r="H237" s="26" t="str">
        <f t="shared" si="22"/>
        <v/>
      </c>
      <c r="J237" s="1">
        <f t="shared" si="23"/>
        <v>0</v>
      </c>
      <c r="L237" s="1">
        <f t="shared" si="24"/>
        <v>0</v>
      </c>
    </row>
    <row r="238" spans="1:12">
      <c r="A238" s="69">
        <f t="shared" si="21"/>
        <v>224</v>
      </c>
      <c r="B238" s="26">
        <f>IF(AND($C$6&lt;&gt;0,A238&lt;=$C$6+1),$C$4-SUM($G$15:G237),IF(B237-C237&lt;0,B237,B237-C237))</f>
        <v>0</v>
      </c>
      <c r="C238" s="26">
        <f t="shared" si="19"/>
        <v>0</v>
      </c>
      <c r="D238" s="26">
        <f t="shared" si="20"/>
        <v>0</v>
      </c>
      <c r="E238" s="28">
        <f>IF(OR(A238="",B238&lt;1),0,$F$8*($C$4-SUM($G$15:G238))/10000)</f>
        <v>0</v>
      </c>
      <c r="F238" s="28">
        <f>IF(OR(B238&lt;1,A238=""),0,IF(SUM($G$15:G237)&lt;&gt;"",IF($G$10="mensualité",IF(AND($C$6&lt;&gt;0,A238&lt;=$C$6),D238+E238+G238,IF((($C$4-SUM($G$15:G237))*$C$8/12)/(1-((1+$C$8/12)^-$C$7))&gt;B238,B238+D238+E238,(($C$4-SUM($G$15:G237))*$C$8/12)/(1-((1+$C$8/12)^-$C$7))+E238+G238)),IF(($C$4*$C$8/12)/(1-((1+$C$8/12)^-$C$7))&gt;B238,B238+D238+E238,IF(AND($C$6&lt;&gt;0,A238&lt;=$C$6),D238+E238+G238,($C$4*$C$8/12)/(1-((1+$C$8/12)^-$C$7))+E238+G238))),IF(AND($C$6&lt;&gt;0,A238&lt;=$C$6),D238+E238+G238,IF(($C$4*$C$8/12)/(1-((1+$C$8/12)^-$C$7))&gt;B238,B238+D238+E238,($C$4*$C$8/12)/(1-((1+$C$8/12)^-$C$7))+E238+G238))))</f>
        <v>0</v>
      </c>
      <c r="G238" s="36"/>
      <c r="H238" s="26" t="str">
        <f t="shared" si="22"/>
        <v/>
      </c>
      <c r="J238" s="1">
        <f t="shared" si="23"/>
        <v>0</v>
      </c>
      <c r="L238" s="1">
        <f t="shared" si="24"/>
        <v>0</v>
      </c>
    </row>
    <row r="239" spans="1:12">
      <c r="A239" s="69">
        <f t="shared" si="21"/>
        <v>225</v>
      </c>
      <c r="B239" s="26">
        <f>IF(AND($C$6&lt;&gt;0,A239&lt;=$C$6+1),$C$4-SUM($G$15:G238),IF(B238-C238&lt;0,B238,B238-C238))</f>
        <v>0</v>
      </c>
      <c r="C239" s="26">
        <f t="shared" si="19"/>
        <v>0</v>
      </c>
      <c r="D239" s="26">
        <f t="shared" si="20"/>
        <v>0</v>
      </c>
      <c r="E239" s="28">
        <f>IF(OR(A239="",B239&lt;1),0,$F$8*($C$4-SUM($G$15:G239))/10000)</f>
        <v>0</v>
      </c>
      <c r="F239" s="28">
        <f>IF(OR(B239&lt;1,A239=""),0,IF(SUM($G$15:G238)&lt;&gt;"",IF($G$10="mensualité",IF(AND($C$6&lt;&gt;0,A239&lt;=$C$6),D239+E239+G239,IF((($C$4-SUM($G$15:G238))*$C$8/12)/(1-((1+$C$8/12)^-$C$7))&gt;B239,B239+D239+E239,(($C$4-SUM($G$15:G238))*$C$8/12)/(1-((1+$C$8/12)^-$C$7))+E239+G239)),IF(($C$4*$C$8/12)/(1-((1+$C$8/12)^-$C$7))&gt;B239,B239+D239+E239,IF(AND($C$6&lt;&gt;0,A239&lt;=$C$6),D239+E239+G239,($C$4*$C$8/12)/(1-((1+$C$8/12)^-$C$7))+E239+G239))),IF(AND($C$6&lt;&gt;0,A239&lt;=$C$6),D239+E239+G239,IF(($C$4*$C$8/12)/(1-((1+$C$8/12)^-$C$7))&gt;B239,B239+D239+E239,($C$4*$C$8/12)/(1-((1+$C$8/12)^-$C$7))+E239+G239))))</f>
        <v>0</v>
      </c>
      <c r="G239" s="36"/>
      <c r="H239" s="26" t="str">
        <f t="shared" si="22"/>
        <v/>
      </c>
      <c r="J239" s="1">
        <f t="shared" si="23"/>
        <v>0</v>
      </c>
      <c r="L239" s="1">
        <f t="shared" si="24"/>
        <v>0</v>
      </c>
    </row>
    <row r="240" spans="1:12">
      <c r="A240" s="69">
        <f t="shared" si="21"/>
        <v>226</v>
      </c>
      <c r="B240" s="26">
        <f>IF(AND($C$6&lt;&gt;0,A240&lt;=$C$6+1),$C$4-SUM($G$15:G239),IF(B239-C239&lt;0,B239,B239-C239))</f>
        <v>0</v>
      </c>
      <c r="C240" s="26">
        <f t="shared" si="19"/>
        <v>0</v>
      </c>
      <c r="D240" s="26">
        <f t="shared" si="20"/>
        <v>0</v>
      </c>
      <c r="E240" s="28">
        <f>IF(OR(A240="",B240&lt;1),0,$F$8*($C$4-SUM($G$15:G240))/10000)</f>
        <v>0</v>
      </c>
      <c r="F240" s="28">
        <f>IF(OR(B240&lt;1,A240=""),0,IF(SUM($G$15:G239)&lt;&gt;"",IF($G$10="mensualité",IF(AND($C$6&lt;&gt;0,A240&lt;=$C$6),D240+E240+G240,IF((($C$4-SUM($G$15:G239))*$C$8/12)/(1-((1+$C$8/12)^-$C$7))&gt;B240,B240+D240+E240,(($C$4-SUM($G$15:G239))*$C$8/12)/(1-((1+$C$8/12)^-$C$7))+E240+G240)),IF(($C$4*$C$8/12)/(1-((1+$C$8/12)^-$C$7))&gt;B240,B240+D240+E240,IF(AND($C$6&lt;&gt;0,A240&lt;=$C$6),D240+E240+G240,($C$4*$C$8/12)/(1-((1+$C$8/12)^-$C$7))+E240+G240))),IF(AND($C$6&lt;&gt;0,A240&lt;=$C$6),D240+E240+G240,IF(($C$4*$C$8/12)/(1-((1+$C$8/12)^-$C$7))&gt;B240,B240+D240+E240,($C$4*$C$8/12)/(1-((1+$C$8/12)^-$C$7))+E240+G240))))</f>
        <v>0</v>
      </c>
      <c r="G240" s="36"/>
      <c r="H240" s="26" t="str">
        <f t="shared" si="22"/>
        <v/>
      </c>
      <c r="J240" s="1">
        <f t="shared" si="23"/>
        <v>0</v>
      </c>
      <c r="L240" s="1">
        <f t="shared" si="24"/>
        <v>0</v>
      </c>
    </row>
    <row r="241" spans="1:12">
      <c r="A241" s="69">
        <f t="shared" si="21"/>
        <v>227</v>
      </c>
      <c r="B241" s="26">
        <f>IF(AND($C$6&lt;&gt;0,A241&lt;=$C$6+1),$C$4-SUM($G$15:G240),IF(B240-C240&lt;0,B240,B240-C240))</f>
        <v>0</v>
      </c>
      <c r="C241" s="26">
        <f t="shared" si="19"/>
        <v>0</v>
      </c>
      <c r="D241" s="26">
        <f t="shared" si="20"/>
        <v>0</v>
      </c>
      <c r="E241" s="28">
        <f>IF(OR(A241="",B241&lt;1),0,$F$8*($C$4-SUM($G$15:G241))/10000)</f>
        <v>0</v>
      </c>
      <c r="F241" s="28">
        <f>IF(OR(B241&lt;1,A241=""),0,IF(SUM($G$15:G240)&lt;&gt;"",IF($G$10="mensualité",IF(AND($C$6&lt;&gt;0,A241&lt;=$C$6),D241+E241+G241,IF((($C$4-SUM($G$15:G240))*$C$8/12)/(1-((1+$C$8/12)^-$C$7))&gt;B241,B241+D241+E241,(($C$4-SUM($G$15:G240))*$C$8/12)/(1-((1+$C$8/12)^-$C$7))+E241+G241)),IF(($C$4*$C$8/12)/(1-((1+$C$8/12)^-$C$7))&gt;B241,B241+D241+E241,IF(AND($C$6&lt;&gt;0,A241&lt;=$C$6),D241+E241+G241,($C$4*$C$8/12)/(1-((1+$C$8/12)^-$C$7))+E241+G241))),IF(AND($C$6&lt;&gt;0,A241&lt;=$C$6),D241+E241+G241,IF(($C$4*$C$8/12)/(1-((1+$C$8/12)^-$C$7))&gt;B241,B241+D241+E241,($C$4*$C$8/12)/(1-((1+$C$8/12)^-$C$7))+E241+G241))))</f>
        <v>0</v>
      </c>
      <c r="G241" s="36"/>
      <c r="H241" s="26" t="str">
        <f t="shared" si="22"/>
        <v/>
      </c>
      <c r="J241" s="1">
        <f t="shared" si="23"/>
        <v>0</v>
      </c>
      <c r="L241" s="1">
        <f t="shared" si="24"/>
        <v>0</v>
      </c>
    </row>
    <row r="242" spans="1:12">
      <c r="A242" s="69">
        <f t="shared" si="21"/>
        <v>228</v>
      </c>
      <c r="B242" s="26">
        <f>IF(AND($C$6&lt;&gt;0,A242&lt;=$C$6+1),$C$4-SUM($G$15:G241),IF(B241-C241&lt;0,B241,B241-C241))</f>
        <v>0</v>
      </c>
      <c r="C242" s="26">
        <f t="shared" si="19"/>
        <v>0</v>
      </c>
      <c r="D242" s="26">
        <f t="shared" si="20"/>
        <v>0</v>
      </c>
      <c r="E242" s="28">
        <f>IF(OR(A242="",B242&lt;1),0,$F$8*($C$4-SUM($G$15:G242))/10000)</f>
        <v>0</v>
      </c>
      <c r="F242" s="28">
        <f>IF(OR(B242&lt;1,A242=""),0,IF(SUM($G$15:G241)&lt;&gt;"",IF($G$10="mensualité",IF(AND($C$6&lt;&gt;0,A242&lt;=$C$6),D242+E242+G242,IF((($C$4-SUM($G$15:G241))*$C$8/12)/(1-((1+$C$8/12)^-$C$7))&gt;B242,B242+D242+E242,(($C$4-SUM($G$15:G241))*$C$8/12)/(1-((1+$C$8/12)^-$C$7))+E242+G242)),IF(($C$4*$C$8/12)/(1-((1+$C$8/12)^-$C$7))&gt;B242,B242+D242+E242,IF(AND($C$6&lt;&gt;0,A242&lt;=$C$6),D242+E242+G242,($C$4*$C$8/12)/(1-((1+$C$8/12)^-$C$7))+E242+G242))),IF(AND($C$6&lt;&gt;0,A242&lt;=$C$6),D242+E242+G242,IF(($C$4*$C$8/12)/(1-((1+$C$8/12)^-$C$7))&gt;B242,B242+D242+E242,($C$4*$C$8/12)/(1-((1+$C$8/12)^-$C$7))+E242+G242))))</f>
        <v>0</v>
      </c>
      <c r="G242" s="36"/>
      <c r="H242" s="26" t="str">
        <f t="shared" si="22"/>
        <v/>
      </c>
      <c r="J242" s="1">
        <f t="shared" si="23"/>
        <v>0</v>
      </c>
      <c r="L242" s="1">
        <f t="shared" si="24"/>
        <v>0</v>
      </c>
    </row>
    <row r="243" spans="1:12">
      <c r="A243" s="69">
        <f t="shared" si="21"/>
        <v>229</v>
      </c>
      <c r="B243" s="26">
        <f>IF(AND($C$6&lt;&gt;0,A243&lt;=$C$6+1),$C$4-SUM($G$15:G242),IF(B242-C242&lt;0,B242,B242-C242))</f>
        <v>0</v>
      </c>
      <c r="C243" s="26">
        <f t="shared" si="19"/>
        <v>0</v>
      </c>
      <c r="D243" s="26">
        <f t="shared" si="20"/>
        <v>0</v>
      </c>
      <c r="E243" s="28">
        <f>IF(OR(A243="",B243&lt;1),0,$F$8*($C$4-SUM($G$15:G243))/10000)</f>
        <v>0</v>
      </c>
      <c r="F243" s="28">
        <f>IF(OR(B243&lt;1,A243=""),0,IF(SUM($G$15:G242)&lt;&gt;"",IF($G$10="mensualité",IF(AND($C$6&lt;&gt;0,A243&lt;=$C$6),D243+E243+G243,IF((($C$4-SUM($G$15:G242))*$C$8/12)/(1-((1+$C$8/12)^-$C$7))&gt;B243,B243+D243+E243,(($C$4-SUM($G$15:G242))*$C$8/12)/(1-((1+$C$8/12)^-$C$7))+E243+G243)),IF(($C$4*$C$8/12)/(1-((1+$C$8/12)^-$C$7))&gt;B243,B243+D243+E243,IF(AND($C$6&lt;&gt;0,A243&lt;=$C$6),D243+E243+G243,($C$4*$C$8/12)/(1-((1+$C$8/12)^-$C$7))+E243+G243))),IF(AND($C$6&lt;&gt;0,A243&lt;=$C$6),D243+E243+G243,IF(($C$4*$C$8/12)/(1-((1+$C$8/12)^-$C$7))&gt;B243,B243+D243+E243,($C$4*$C$8/12)/(1-((1+$C$8/12)^-$C$7))+E243+G243))))</f>
        <v>0</v>
      </c>
      <c r="G243" s="36"/>
      <c r="H243" s="26" t="str">
        <f t="shared" si="22"/>
        <v/>
      </c>
      <c r="J243" s="1">
        <f t="shared" si="23"/>
        <v>0</v>
      </c>
      <c r="L243" s="1">
        <f t="shared" si="24"/>
        <v>0</v>
      </c>
    </row>
    <row r="244" spans="1:12">
      <c r="A244" s="69">
        <f t="shared" si="21"/>
        <v>230</v>
      </c>
      <c r="B244" s="26">
        <f>IF(AND($C$6&lt;&gt;0,A244&lt;=$C$6+1),$C$4-SUM($G$15:G243),IF(B243-C243&lt;0,B243,B243-C243))</f>
        <v>0</v>
      </c>
      <c r="C244" s="26">
        <f t="shared" si="19"/>
        <v>0</v>
      </c>
      <c r="D244" s="26">
        <f t="shared" si="20"/>
        <v>0</v>
      </c>
      <c r="E244" s="28">
        <f>IF(OR(A244="",B244&lt;1),0,$F$8*($C$4-SUM($G$15:G244))/10000)</f>
        <v>0</v>
      </c>
      <c r="F244" s="28">
        <f>IF(OR(B244&lt;1,A244=""),0,IF(SUM($G$15:G243)&lt;&gt;"",IF($G$10="mensualité",IF(AND($C$6&lt;&gt;0,A244&lt;=$C$6),D244+E244+G244,IF((($C$4-SUM($G$15:G243))*$C$8/12)/(1-((1+$C$8/12)^-$C$7))&gt;B244,B244+D244+E244,(($C$4-SUM($G$15:G243))*$C$8/12)/(1-((1+$C$8/12)^-$C$7))+E244+G244)),IF(($C$4*$C$8/12)/(1-((1+$C$8/12)^-$C$7))&gt;B244,B244+D244+E244,IF(AND($C$6&lt;&gt;0,A244&lt;=$C$6),D244+E244+G244,($C$4*$C$8/12)/(1-((1+$C$8/12)^-$C$7))+E244+G244))),IF(AND($C$6&lt;&gt;0,A244&lt;=$C$6),D244+E244+G244,IF(($C$4*$C$8/12)/(1-((1+$C$8/12)^-$C$7))&gt;B244,B244+D244+E244,($C$4*$C$8/12)/(1-((1+$C$8/12)^-$C$7))+E244+G244))))</f>
        <v>0</v>
      </c>
      <c r="G244" s="36"/>
      <c r="H244" s="26" t="str">
        <f t="shared" si="22"/>
        <v/>
      </c>
      <c r="J244" s="1">
        <f t="shared" si="23"/>
        <v>0</v>
      </c>
      <c r="L244" s="1">
        <f t="shared" si="24"/>
        <v>0</v>
      </c>
    </row>
    <row r="245" spans="1:12">
      <c r="A245" s="69">
        <f t="shared" si="21"/>
        <v>231</v>
      </c>
      <c r="B245" s="26">
        <f>IF(AND($C$6&lt;&gt;0,A245&lt;=$C$6+1),$C$4-SUM($G$15:G244),IF(B244-C244&lt;0,B244,B244-C244))</f>
        <v>0</v>
      </c>
      <c r="C245" s="26">
        <f t="shared" si="19"/>
        <v>0</v>
      </c>
      <c r="D245" s="26">
        <f t="shared" si="20"/>
        <v>0</v>
      </c>
      <c r="E245" s="28">
        <f>IF(OR(A245="",B245&lt;1),0,$F$8*($C$4-SUM($G$15:G245))/10000)</f>
        <v>0</v>
      </c>
      <c r="F245" s="28">
        <f>IF(OR(B245&lt;1,A245=""),0,IF(SUM($G$15:G244)&lt;&gt;"",IF($G$10="mensualité",IF(AND($C$6&lt;&gt;0,A245&lt;=$C$6),D245+E245+G245,IF((($C$4-SUM($G$15:G244))*$C$8/12)/(1-((1+$C$8/12)^-$C$7))&gt;B245,B245+D245+E245,(($C$4-SUM($G$15:G244))*$C$8/12)/(1-((1+$C$8/12)^-$C$7))+E245+G245)),IF(($C$4*$C$8/12)/(1-((1+$C$8/12)^-$C$7))&gt;B245,B245+D245+E245,IF(AND($C$6&lt;&gt;0,A245&lt;=$C$6),D245+E245+G245,($C$4*$C$8/12)/(1-((1+$C$8/12)^-$C$7))+E245+G245))),IF(AND($C$6&lt;&gt;0,A245&lt;=$C$6),D245+E245+G245,IF(($C$4*$C$8/12)/(1-((1+$C$8/12)^-$C$7))&gt;B245,B245+D245+E245,($C$4*$C$8/12)/(1-((1+$C$8/12)^-$C$7))+E245+G245))))</f>
        <v>0</v>
      </c>
      <c r="G245" s="36"/>
      <c r="H245" s="26" t="str">
        <f t="shared" si="22"/>
        <v/>
      </c>
      <c r="J245" s="1">
        <f t="shared" si="23"/>
        <v>0</v>
      </c>
      <c r="L245" s="1">
        <f t="shared" si="24"/>
        <v>0</v>
      </c>
    </row>
    <row r="246" spans="1:12">
      <c r="A246" s="69">
        <f t="shared" si="21"/>
        <v>232</v>
      </c>
      <c r="B246" s="26">
        <f>IF(AND($C$6&lt;&gt;0,A246&lt;=$C$6+1),$C$4-SUM($G$15:G245),IF(B245-C245&lt;0,B245,B245-C245))</f>
        <v>0</v>
      </c>
      <c r="C246" s="26">
        <f t="shared" si="19"/>
        <v>0</v>
      </c>
      <c r="D246" s="26">
        <f t="shared" si="20"/>
        <v>0</v>
      </c>
      <c r="E246" s="28">
        <f>IF(OR(A246="",B246&lt;1),0,$F$8*($C$4-SUM($G$15:G246))/10000)</f>
        <v>0</v>
      </c>
      <c r="F246" s="28">
        <f>IF(OR(B246&lt;1,A246=""),0,IF(SUM($G$15:G245)&lt;&gt;"",IF($G$10="mensualité",IF(AND($C$6&lt;&gt;0,A246&lt;=$C$6),D246+E246+G246,IF((($C$4-SUM($G$15:G245))*$C$8/12)/(1-((1+$C$8/12)^-$C$7))&gt;B246,B246+D246+E246,(($C$4-SUM($G$15:G245))*$C$8/12)/(1-((1+$C$8/12)^-$C$7))+E246+G246)),IF(($C$4*$C$8/12)/(1-((1+$C$8/12)^-$C$7))&gt;B246,B246+D246+E246,IF(AND($C$6&lt;&gt;0,A246&lt;=$C$6),D246+E246+G246,($C$4*$C$8/12)/(1-((1+$C$8/12)^-$C$7))+E246+G246))),IF(AND($C$6&lt;&gt;0,A246&lt;=$C$6),D246+E246+G246,IF(($C$4*$C$8/12)/(1-((1+$C$8/12)^-$C$7))&gt;B246,B246+D246+E246,($C$4*$C$8/12)/(1-((1+$C$8/12)^-$C$7))+E246+G246))))</f>
        <v>0</v>
      </c>
      <c r="G246" s="36"/>
      <c r="H246" s="26" t="str">
        <f t="shared" si="22"/>
        <v/>
      </c>
      <c r="J246" s="1">
        <f t="shared" si="23"/>
        <v>0</v>
      </c>
      <c r="L246" s="1">
        <f t="shared" si="24"/>
        <v>0</v>
      </c>
    </row>
    <row r="247" spans="1:12">
      <c r="A247" s="69">
        <f t="shared" si="21"/>
        <v>233</v>
      </c>
      <c r="B247" s="26">
        <f>IF(AND($C$6&lt;&gt;0,A247&lt;=$C$6+1),$C$4-SUM($G$15:G246),IF(B246-C246&lt;0,B246,B246-C246))</f>
        <v>0</v>
      </c>
      <c r="C247" s="26">
        <f t="shared" si="19"/>
        <v>0</v>
      </c>
      <c r="D247" s="26">
        <f t="shared" si="20"/>
        <v>0</v>
      </c>
      <c r="E247" s="28">
        <f>IF(OR(A247="",B247&lt;1),0,$F$8*($C$4-SUM($G$15:G247))/10000)</f>
        <v>0</v>
      </c>
      <c r="F247" s="28">
        <f>IF(OR(B247&lt;1,A247=""),0,IF(SUM($G$15:G246)&lt;&gt;"",IF($G$10="mensualité",IF(AND($C$6&lt;&gt;0,A247&lt;=$C$6),D247+E247+G247,IF((($C$4-SUM($G$15:G246))*$C$8/12)/(1-((1+$C$8/12)^-$C$7))&gt;B247,B247+D247+E247,(($C$4-SUM($G$15:G246))*$C$8/12)/(1-((1+$C$8/12)^-$C$7))+E247+G247)),IF(($C$4*$C$8/12)/(1-((1+$C$8/12)^-$C$7))&gt;B247,B247+D247+E247,IF(AND($C$6&lt;&gt;0,A247&lt;=$C$6),D247+E247+G247,($C$4*$C$8/12)/(1-((1+$C$8/12)^-$C$7))+E247+G247))),IF(AND($C$6&lt;&gt;0,A247&lt;=$C$6),D247+E247+G247,IF(($C$4*$C$8/12)/(1-((1+$C$8/12)^-$C$7))&gt;B247,B247+D247+E247,($C$4*$C$8/12)/(1-((1+$C$8/12)^-$C$7))+E247+G247))))</f>
        <v>0</v>
      </c>
      <c r="G247" s="36"/>
      <c r="H247" s="26" t="str">
        <f t="shared" si="22"/>
        <v/>
      </c>
      <c r="J247" s="1">
        <f t="shared" si="23"/>
        <v>0</v>
      </c>
      <c r="L247" s="1">
        <f t="shared" si="24"/>
        <v>0</v>
      </c>
    </row>
    <row r="248" spans="1:12">
      <c r="A248" s="69">
        <f t="shared" si="21"/>
        <v>234</v>
      </c>
      <c r="B248" s="26">
        <f>IF(AND($C$6&lt;&gt;0,A248&lt;=$C$6+1),$C$4-SUM($G$15:G247),IF(B247-C247&lt;0,B247,B247-C247))</f>
        <v>0</v>
      </c>
      <c r="C248" s="26">
        <f t="shared" si="19"/>
        <v>0</v>
      </c>
      <c r="D248" s="26">
        <f t="shared" si="20"/>
        <v>0</v>
      </c>
      <c r="E248" s="28">
        <f>IF(OR(A248="",B248&lt;1),0,$F$8*($C$4-SUM($G$15:G248))/10000)</f>
        <v>0</v>
      </c>
      <c r="F248" s="28">
        <f>IF(OR(B248&lt;1,A248=""),0,IF(SUM($G$15:G247)&lt;&gt;"",IF($G$10="mensualité",IF(AND($C$6&lt;&gt;0,A248&lt;=$C$6),D248+E248+G248,IF((($C$4-SUM($G$15:G247))*$C$8/12)/(1-((1+$C$8/12)^-$C$7))&gt;B248,B248+D248+E248,(($C$4-SUM($G$15:G247))*$C$8/12)/(1-((1+$C$8/12)^-$C$7))+E248+G248)),IF(($C$4*$C$8/12)/(1-((1+$C$8/12)^-$C$7))&gt;B248,B248+D248+E248,IF(AND($C$6&lt;&gt;0,A248&lt;=$C$6),D248+E248+G248,($C$4*$C$8/12)/(1-((1+$C$8/12)^-$C$7))+E248+G248))),IF(AND($C$6&lt;&gt;0,A248&lt;=$C$6),D248+E248+G248,IF(($C$4*$C$8/12)/(1-((1+$C$8/12)^-$C$7))&gt;B248,B248+D248+E248,($C$4*$C$8/12)/(1-((1+$C$8/12)^-$C$7))+E248+G248))))</f>
        <v>0</v>
      </c>
      <c r="G248" s="36"/>
      <c r="H248" s="26" t="str">
        <f t="shared" si="22"/>
        <v/>
      </c>
      <c r="J248" s="1">
        <f t="shared" si="23"/>
        <v>0</v>
      </c>
      <c r="L248" s="1">
        <f t="shared" si="24"/>
        <v>0</v>
      </c>
    </row>
    <row r="249" spans="1:12">
      <c r="A249" s="69">
        <f t="shared" si="21"/>
        <v>235</v>
      </c>
      <c r="B249" s="26">
        <f>IF(AND($C$6&lt;&gt;0,A249&lt;=$C$6+1),$C$4-SUM($G$15:G248),IF(B248-C248&lt;0,B248,B248-C248))</f>
        <v>0</v>
      </c>
      <c r="C249" s="26">
        <f t="shared" si="19"/>
        <v>0</v>
      </c>
      <c r="D249" s="26">
        <f t="shared" si="20"/>
        <v>0</v>
      </c>
      <c r="E249" s="28">
        <f>IF(OR(A249="",B249&lt;1),0,$F$8*($C$4-SUM($G$15:G249))/10000)</f>
        <v>0</v>
      </c>
      <c r="F249" s="28">
        <f>IF(OR(B249&lt;1,A249=""),0,IF(SUM($G$15:G248)&lt;&gt;"",IF($G$10="mensualité",IF(AND($C$6&lt;&gt;0,A249&lt;=$C$6),D249+E249+G249,IF((($C$4-SUM($G$15:G248))*$C$8/12)/(1-((1+$C$8/12)^-$C$7))&gt;B249,B249+D249+E249,(($C$4-SUM($G$15:G248))*$C$8/12)/(1-((1+$C$8/12)^-$C$7))+E249+G249)),IF(($C$4*$C$8/12)/(1-((1+$C$8/12)^-$C$7))&gt;B249,B249+D249+E249,IF(AND($C$6&lt;&gt;0,A249&lt;=$C$6),D249+E249+G249,($C$4*$C$8/12)/(1-((1+$C$8/12)^-$C$7))+E249+G249))),IF(AND($C$6&lt;&gt;0,A249&lt;=$C$6),D249+E249+G249,IF(($C$4*$C$8/12)/(1-((1+$C$8/12)^-$C$7))&gt;B249,B249+D249+E249,($C$4*$C$8/12)/(1-((1+$C$8/12)^-$C$7))+E249+G249))))</f>
        <v>0</v>
      </c>
      <c r="G249" s="36"/>
      <c r="H249" s="26" t="str">
        <f t="shared" si="22"/>
        <v/>
      </c>
      <c r="J249" s="1">
        <f t="shared" si="23"/>
        <v>0</v>
      </c>
      <c r="L249" s="1">
        <f t="shared" si="24"/>
        <v>0</v>
      </c>
    </row>
    <row r="250" spans="1:12">
      <c r="A250" s="69">
        <f t="shared" si="21"/>
        <v>236</v>
      </c>
      <c r="B250" s="26">
        <f>IF(AND($C$6&lt;&gt;0,A250&lt;=$C$6+1),$C$4-SUM($G$15:G249),IF(B249-C249&lt;0,B249,B249-C249))</f>
        <v>0</v>
      </c>
      <c r="C250" s="26">
        <f t="shared" si="19"/>
        <v>0</v>
      </c>
      <c r="D250" s="26">
        <f t="shared" si="20"/>
        <v>0</v>
      </c>
      <c r="E250" s="28">
        <f>IF(OR(A250="",B250&lt;1),0,$F$8*($C$4-SUM($G$15:G250))/10000)</f>
        <v>0</v>
      </c>
      <c r="F250" s="28">
        <f>IF(OR(B250&lt;1,A250=""),0,IF(SUM($G$15:G249)&lt;&gt;"",IF($G$10="mensualité",IF(AND($C$6&lt;&gt;0,A250&lt;=$C$6),D250+E250+G250,IF((($C$4-SUM($G$15:G249))*$C$8/12)/(1-((1+$C$8/12)^-$C$7))&gt;B250,B250+D250+E250,(($C$4-SUM($G$15:G249))*$C$8/12)/(1-((1+$C$8/12)^-$C$7))+E250+G250)),IF(($C$4*$C$8/12)/(1-((1+$C$8/12)^-$C$7))&gt;B250,B250+D250+E250,IF(AND($C$6&lt;&gt;0,A250&lt;=$C$6),D250+E250+G250,($C$4*$C$8/12)/(1-((1+$C$8/12)^-$C$7))+E250+G250))),IF(AND($C$6&lt;&gt;0,A250&lt;=$C$6),D250+E250+G250,IF(($C$4*$C$8/12)/(1-((1+$C$8/12)^-$C$7))&gt;B250,B250+D250+E250,($C$4*$C$8/12)/(1-((1+$C$8/12)^-$C$7))+E250+G250))))</f>
        <v>0</v>
      </c>
      <c r="G250" s="36"/>
      <c r="H250" s="26" t="str">
        <f t="shared" si="22"/>
        <v/>
      </c>
      <c r="J250" s="1">
        <f t="shared" si="23"/>
        <v>0</v>
      </c>
      <c r="L250" s="1">
        <f t="shared" si="24"/>
        <v>0</v>
      </c>
    </row>
    <row r="251" spans="1:12">
      <c r="A251" s="69">
        <f t="shared" si="21"/>
        <v>237</v>
      </c>
      <c r="B251" s="26">
        <f>IF(AND($C$6&lt;&gt;0,A251&lt;=$C$6+1),$C$4-SUM($G$15:G250),IF(B250-C250&lt;0,B250,B250-C250))</f>
        <v>0</v>
      </c>
      <c r="C251" s="26">
        <f t="shared" si="19"/>
        <v>0</v>
      </c>
      <c r="D251" s="26">
        <f t="shared" si="20"/>
        <v>0</v>
      </c>
      <c r="E251" s="28">
        <f>IF(OR(A251="",B251&lt;1),0,$F$8*($C$4-SUM($G$15:G251))/10000)</f>
        <v>0</v>
      </c>
      <c r="F251" s="28">
        <f>IF(OR(B251&lt;1,A251=""),0,IF(SUM($G$15:G250)&lt;&gt;"",IF($G$10="mensualité",IF(AND($C$6&lt;&gt;0,A251&lt;=$C$6),D251+E251+G251,IF((($C$4-SUM($G$15:G250))*$C$8/12)/(1-((1+$C$8/12)^-$C$7))&gt;B251,B251+D251+E251,(($C$4-SUM($G$15:G250))*$C$8/12)/(1-((1+$C$8/12)^-$C$7))+E251+G251)),IF(($C$4*$C$8/12)/(1-((1+$C$8/12)^-$C$7))&gt;B251,B251+D251+E251,IF(AND($C$6&lt;&gt;0,A251&lt;=$C$6),D251+E251+G251,($C$4*$C$8/12)/(1-((1+$C$8/12)^-$C$7))+E251+G251))),IF(AND($C$6&lt;&gt;0,A251&lt;=$C$6),D251+E251+G251,IF(($C$4*$C$8/12)/(1-((1+$C$8/12)^-$C$7))&gt;B251,B251+D251+E251,($C$4*$C$8/12)/(1-((1+$C$8/12)^-$C$7))+E251+G251))))</f>
        <v>0</v>
      </c>
      <c r="G251" s="36"/>
      <c r="H251" s="26" t="str">
        <f t="shared" si="22"/>
        <v/>
      </c>
      <c r="J251" s="1">
        <f t="shared" si="23"/>
        <v>0</v>
      </c>
      <c r="L251" s="1">
        <f t="shared" si="24"/>
        <v>0</v>
      </c>
    </row>
    <row r="252" spans="1:12">
      <c r="A252" s="69">
        <f t="shared" si="21"/>
        <v>238</v>
      </c>
      <c r="B252" s="26">
        <f>IF(AND($C$6&lt;&gt;0,A252&lt;=$C$6+1),$C$4-SUM($G$15:G251),IF(B251-C251&lt;0,B251,B251-C251))</f>
        <v>0</v>
      </c>
      <c r="C252" s="26">
        <f t="shared" si="19"/>
        <v>0</v>
      </c>
      <c r="D252" s="26">
        <f t="shared" si="20"/>
        <v>0</v>
      </c>
      <c r="E252" s="28">
        <f>IF(OR(A252="",B252&lt;1),0,$F$8*($C$4-SUM($G$15:G252))/10000)</f>
        <v>0</v>
      </c>
      <c r="F252" s="28">
        <f>IF(OR(B252&lt;1,A252=""),0,IF(SUM($G$15:G251)&lt;&gt;"",IF($G$10="mensualité",IF(AND($C$6&lt;&gt;0,A252&lt;=$C$6),D252+E252+G252,IF((($C$4-SUM($G$15:G251))*$C$8/12)/(1-((1+$C$8/12)^-$C$7))&gt;B252,B252+D252+E252,(($C$4-SUM($G$15:G251))*$C$8/12)/(1-((1+$C$8/12)^-$C$7))+E252+G252)),IF(($C$4*$C$8/12)/(1-((1+$C$8/12)^-$C$7))&gt;B252,B252+D252+E252,IF(AND($C$6&lt;&gt;0,A252&lt;=$C$6),D252+E252+G252,($C$4*$C$8/12)/(1-((1+$C$8/12)^-$C$7))+E252+G252))),IF(AND($C$6&lt;&gt;0,A252&lt;=$C$6),D252+E252+G252,IF(($C$4*$C$8/12)/(1-((1+$C$8/12)^-$C$7))&gt;B252,B252+D252+E252,($C$4*$C$8/12)/(1-((1+$C$8/12)^-$C$7))+E252+G252))))</f>
        <v>0</v>
      </c>
      <c r="G252" s="36"/>
      <c r="H252" s="26" t="str">
        <f t="shared" si="22"/>
        <v/>
      </c>
      <c r="J252" s="1">
        <f t="shared" si="23"/>
        <v>0</v>
      </c>
      <c r="L252" s="1">
        <f t="shared" si="24"/>
        <v>0</v>
      </c>
    </row>
    <row r="253" spans="1:12">
      <c r="A253" s="69">
        <f t="shared" si="21"/>
        <v>239</v>
      </c>
      <c r="B253" s="26">
        <f>IF(AND($C$6&lt;&gt;0,A253&lt;=$C$6+1),$C$4-SUM($G$15:G252),IF(B252-C252&lt;0,B252,B252-C252))</f>
        <v>0</v>
      </c>
      <c r="C253" s="26">
        <f t="shared" si="19"/>
        <v>0</v>
      </c>
      <c r="D253" s="26">
        <f t="shared" si="20"/>
        <v>0</v>
      </c>
      <c r="E253" s="28">
        <f>IF(OR(A253="",B253&lt;1),0,$F$8*($C$4-SUM($G$15:G253))/10000)</f>
        <v>0</v>
      </c>
      <c r="F253" s="28">
        <f>IF(OR(B253&lt;1,A253=""),0,IF(SUM($G$15:G252)&lt;&gt;"",IF($G$10="mensualité",IF(AND($C$6&lt;&gt;0,A253&lt;=$C$6),D253+E253+G253,IF((($C$4-SUM($G$15:G252))*$C$8/12)/(1-((1+$C$8/12)^-$C$7))&gt;B253,B253+D253+E253,(($C$4-SUM($G$15:G252))*$C$8/12)/(1-((1+$C$8/12)^-$C$7))+E253+G253)),IF(($C$4*$C$8/12)/(1-((1+$C$8/12)^-$C$7))&gt;B253,B253+D253+E253,IF(AND($C$6&lt;&gt;0,A253&lt;=$C$6),D253+E253+G253,($C$4*$C$8/12)/(1-((1+$C$8/12)^-$C$7))+E253+G253))),IF(AND($C$6&lt;&gt;0,A253&lt;=$C$6),D253+E253+G253,IF(($C$4*$C$8/12)/(1-((1+$C$8/12)^-$C$7))&gt;B253,B253+D253+E253,($C$4*$C$8/12)/(1-((1+$C$8/12)^-$C$7))+E253+G253))))</f>
        <v>0</v>
      </c>
      <c r="G253" s="36"/>
      <c r="H253" s="26" t="str">
        <f t="shared" si="22"/>
        <v/>
      </c>
      <c r="J253" s="1">
        <f t="shared" si="23"/>
        <v>0</v>
      </c>
      <c r="L253" s="1">
        <f t="shared" si="24"/>
        <v>0</v>
      </c>
    </row>
    <row r="254" spans="1:12">
      <c r="A254" s="69">
        <f t="shared" si="21"/>
        <v>240</v>
      </c>
      <c r="B254" s="26">
        <f>IF(AND($C$6&lt;&gt;0,A254&lt;=$C$6+1),$C$4-SUM($G$15:G253),IF(B253-C253&lt;0,B253,B253-C253))</f>
        <v>0</v>
      </c>
      <c r="C254" s="26">
        <f t="shared" si="19"/>
        <v>0</v>
      </c>
      <c r="D254" s="26">
        <f t="shared" si="20"/>
        <v>0</v>
      </c>
      <c r="E254" s="28">
        <f>IF(OR(A254="",B254&lt;1),0,$F$8*($C$4-SUM($G$15:G254))/10000)</f>
        <v>0</v>
      </c>
      <c r="F254" s="28">
        <f>IF(OR(B254&lt;1,A254=""),0,IF(SUM($G$15:G253)&lt;&gt;"",IF($G$10="mensualité",IF(AND($C$6&lt;&gt;0,A254&lt;=$C$6),D254+E254+G254,IF((($C$4-SUM($G$15:G253))*$C$8/12)/(1-((1+$C$8/12)^-$C$7))&gt;B254,B254+D254+E254,(($C$4-SUM($G$15:G253))*$C$8/12)/(1-((1+$C$8/12)^-$C$7))+E254+G254)),IF(($C$4*$C$8/12)/(1-((1+$C$8/12)^-$C$7))&gt;B254,B254+D254+E254,IF(AND($C$6&lt;&gt;0,A254&lt;=$C$6),D254+E254+G254,($C$4*$C$8/12)/(1-((1+$C$8/12)^-$C$7))+E254+G254))),IF(AND($C$6&lt;&gt;0,A254&lt;=$C$6),D254+E254+G254,IF(($C$4*$C$8/12)/(1-((1+$C$8/12)^-$C$7))&gt;B254,B254+D254+E254,($C$4*$C$8/12)/(1-((1+$C$8/12)^-$C$7))+E254+G254))))</f>
        <v>0</v>
      </c>
      <c r="G254" s="36"/>
      <c r="H254" s="26" t="str">
        <f t="shared" si="22"/>
        <v/>
      </c>
      <c r="J254" s="1">
        <f t="shared" si="23"/>
        <v>0</v>
      </c>
      <c r="L254" s="1">
        <f t="shared" si="24"/>
        <v>0</v>
      </c>
    </row>
    <row r="255" spans="1:12">
      <c r="A255" s="69">
        <f t="shared" si="21"/>
        <v>241</v>
      </c>
      <c r="B255" s="26">
        <f>IF(AND($C$6&lt;&gt;0,A255&lt;=$C$6+1),$C$4-SUM($G$15:G254),IF(B254-C254&lt;0,B254,B254-C254))</f>
        <v>0</v>
      </c>
      <c r="C255" s="26">
        <f t="shared" si="19"/>
        <v>0</v>
      </c>
      <c r="D255" s="26">
        <f t="shared" si="20"/>
        <v>0</v>
      </c>
      <c r="E255" s="28">
        <f>IF(OR(A255="",B255&lt;1),0,$F$8*($C$4-SUM($G$15:G255))/10000)</f>
        <v>0</v>
      </c>
      <c r="F255" s="28">
        <f>IF(OR(B255&lt;1,A255=""),0,IF(SUM($G$15:G254)&lt;&gt;"",IF($G$10="mensualité",IF(AND($C$6&lt;&gt;0,A255&lt;=$C$6),D255+E255+G255,IF((($C$4-SUM($G$15:G254))*$C$8/12)/(1-((1+$C$8/12)^-$C$7))&gt;B255,B255+D255+E255,(($C$4-SUM($G$15:G254))*$C$8/12)/(1-((1+$C$8/12)^-$C$7))+E255+G255)),IF(($C$4*$C$8/12)/(1-((1+$C$8/12)^-$C$7))&gt;B255,B255+D255+E255,IF(AND($C$6&lt;&gt;0,A255&lt;=$C$6),D255+E255+G255,($C$4*$C$8/12)/(1-((1+$C$8/12)^-$C$7))+E255+G255))),IF(AND($C$6&lt;&gt;0,A255&lt;=$C$6),D255+E255+G255,IF(($C$4*$C$8/12)/(1-((1+$C$8/12)^-$C$7))&gt;B255,B255+D255+E255,($C$4*$C$8/12)/(1-((1+$C$8/12)^-$C$7))+E255+G255))))</f>
        <v>0</v>
      </c>
      <c r="G255" s="36"/>
      <c r="H255" s="26" t="str">
        <f t="shared" si="22"/>
        <v/>
      </c>
      <c r="J255" s="1">
        <f t="shared" si="23"/>
        <v>0</v>
      </c>
      <c r="L255" s="1">
        <f t="shared" si="24"/>
        <v>0</v>
      </c>
    </row>
    <row r="256" spans="1:12">
      <c r="A256" s="69">
        <f t="shared" si="21"/>
        <v>242</v>
      </c>
      <c r="B256" s="26">
        <f>IF(AND($C$6&lt;&gt;0,A256&lt;=$C$6+1),$C$4-SUM($G$15:G255),IF(B255-C255&lt;0,B255,B255-C255))</f>
        <v>0</v>
      </c>
      <c r="C256" s="26">
        <f t="shared" si="19"/>
        <v>0</v>
      </c>
      <c r="D256" s="26">
        <f t="shared" si="20"/>
        <v>0</v>
      </c>
      <c r="E256" s="28">
        <f>IF(OR(A256="",B256&lt;1),0,$F$8*($C$4-SUM($G$15:G256))/10000)</f>
        <v>0</v>
      </c>
      <c r="F256" s="28">
        <f>IF(OR(B256&lt;1,A256=""),0,IF(SUM($G$15:G255)&lt;&gt;"",IF($G$10="mensualité",IF(AND($C$6&lt;&gt;0,A256&lt;=$C$6),D256+E256+G256,IF((($C$4-SUM($G$15:G255))*$C$8/12)/(1-((1+$C$8/12)^-$C$7))&gt;B256,B256+D256+E256,(($C$4-SUM($G$15:G255))*$C$8/12)/(1-((1+$C$8/12)^-$C$7))+E256+G256)),IF(($C$4*$C$8/12)/(1-((1+$C$8/12)^-$C$7))&gt;B256,B256+D256+E256,IF(AND($C$6&lt;&gt;0,A256&lt;=$C$6),D256+E256+G256,($C$4*$C$8/12)/(1-((1+$C$8/12)^-$C$7))+E256+G256))),IF(AND($C$6&lt;&gt;0,A256&lt;=$C$6),D256+E256+G256,IF(($C$4*$C$8/12)/(1-((1+$C$8/12)^-$C$7))&gt;B256,B256+D256+E256,($C$4*$C$8/12)/(1-((1+$C$8/12)^-$C$7))+E256+G256))))</f>
        <v>0</v>
      </c>
      <c r="G256" s="36"/>
      <c r="H256" s="26" t="str">
        <f t="shared" si="22"/>
        <v/>
      </c>
      <c r="J256" s="1">
        <f t="shared" si="23"/>
        <v>0</v>
      </c>
      <c r="L256" s="1">
        <f t="shared" si="24"/>
        <v>0</v>
      </c>
    </row>
    <row r="257" spans="1:12">
      <c r="A257" s="69">
        <f t="shared" si="21"/>
        <v>243</v>
      </c>
      <c r="B257" s="26">
        <f>IF(AND($C$6&lt;&gt;0,A257&lt;=$C$6+1),$C$4-SUM($G$15:G256),IF(B256-C256&lt;0,B256,B256-C256))</f>
        <v>0</v>
      </c>
      <c r="C257" s="26">
        <f t="shared" si="19"/>
        <v>0</v>
      </c>
      <c r="D257" s="26">
        <f t="shared" si="20"/>
        <v>0</v>
      </c>
      <c r="E257" s="28">
        <f>IF(OR(A257="",B257&lt;1),0,$F$8*($C$4-SUM($G$15:G257))/10000)</f>
        <v>0</v>
      </c>
      <c r="F257" s="28">
        <f>IF(OR(B257&lt;1,A257=""),0,IF(SUM($G$15:G256)&lt;&gt;"",IF($G$10="mensualité",IF(AND($C$6&lt;&gt;0,A257&lt;=$C$6),D257+E257+G257,IF((($C$4-SUM($G$15:G256))*$C$8/12)/(1-((1+$C$8/12)^-$C$7))&gt;B257,B257+D257+E257,(($C$4-SUM($G$15:G256))*$C$8/12)/(1-((1+$C$8/12)^-$C$7))+E257+G257)),IF(($C$4*$C$8/12)/(1-((1+$C$8/12)^-$C$7))&gt;B257,B257+D257+E257,IF(AND($C$6&lt;&gt;0,A257&lt;=$C$6),D257+E257+G257,($C$4*$C$8/12)/(1-((1+$C$8/12)^-$C$7))+E257+G257))),IF(AND($C$6&lt;&gt;0,A257&lt;=$C$6),D257+E257+G257,IF(($C$4*$C$8/12)/(1-((1+$C$8/12)^-$C$7))&gt;B257,B257+D257+E257,($C$4*$C$8/12)/(1-((1+$C$8/12)^-$C$7))+E257+G257))))</f>
        <v>0</v>
      </c>
      <c r="G257" s="36"/>
      <c r="H257" s="26" t="str">
        <f t="shared" si="22"/>
        <v/>
      </c>
      <c r="J257" s="1">
        <f t="shared" si="23"/>
        <v>0</v>
      </c>
      <c r="L257" s="1">
        <f t="shared" si="24"/>
        <v>0</v>
      </c>
    </row>
    <row r="258" spans="1:12">
      <c r="A258" s="69">
        <f t="shared" si="21"/>
        <v>244</v>
      </c>
      <c r="B258" s="26">
        <f>IF(AND($C$6&lt;&gt;0,A258&lt;=$C$6+1),$C$4-SUM($G$15:G257),IF(B257-C257&lt;0,B257,B257-C257))</f>
        <v>0</v>
      </c>
      <c r="C258" s="26">
        <f t="shared" si="19"/>
        <v>0</v>
      </c>
      <c r="D258" s="26">
        <f t="shared" si="20"/>
        <v>0</v>
      </c>
      <c r="E258" s="28">
        <f>IF(OR(A258="",B258&lt;1),0,$F$8*($C$4-SUM($G$15:G258))/10000)</f>
        <v>0</v>
      </c>
      <c r="F258" s="28">
        <f>IF(OR(B258&lt;1,A258=""),0,IF(SUM($G$15:G257)&lt;&gt;"",IF($G$10="mensualité",IF(AND($C$6&lt;&gt;0,A258&lt;=$C$6),D258+E258+G258,IF((($C$4-SUM($G$15:G257))*$C$8/12)/(1-((1+$C$8/12)^-$C$7))&gt;B258,B258+D258+E258,(($C$4-SUM($G$15:G257))*$C$8/12)/(1-((1+$C$8/12)^-$C$7))+E258+G258)),IF(($C$4*$C$8/12)/(1-((1+$C$8/12)^-$C$7))&gt;B258,B258+D258+E258,IF(AND($C$6&lt;&gt;0,A258&lt;=$C$6),D258+E258+G258,($C$4*$C$8/12)/(1-((1+$C$8/12)^-$C$7))+E258+G258))),IF(AND($C$6&lt;&gt;0,A258&lt;=$C$6),D258+E258+G258,IF(($C$4*$C$8/12)/(1-((1+$C$8/12)^-$C$7))&gt;B258,B258+D258+E258,($C$4*$C$8/12)/(1-((1+$C$8/12)^-$C$7))+E258+G258))))</f>
        <v>0</v>
      </c>
      <c r="G258" s="36"/>
      <c r="H258" s="26" t="str">
        <f t="shared" si="22"/>
        <v/>
      </c>
      <c r="J258" s="1">
        <f t="shared" si="23"/>
        <v>0</v>
      </c>
      <c r="L258" s="1">
        <f t="shared" si="24"/>
        <v>0</v>
      </c>
    </row>
    <row r="259" spans="1:12">
      <c r="A259" s="69">
        <f t="shared" si="21"/>
        <v>245</v>
      </c>
      <c r="B259" s="26">
        <f>IF(AND($C$6&lt;&gt;0,A259&lt;=$C$6+1),$C$4-SUM($G$15:G258),IF(B258-C258&lt;0,B258,B258-C258))</f>
        <v>0</v>
      </c>
      <c r="C259" s="26">
        <f t="shared" si="19"/>
        <v>0</v>
      </c>
      <c r="D259" s="26">
        <f t="shared" si="20"/>
        <v>0</v>
      </c>
      <c r="E259" s="28">
        <f>IF(OR(A259="",B259&lt;1),0,$F$8*($C$4-SUM($G$15:G259))/10000)</f>
        <v>0</v>
      </c>
      <c r="F259" s="28">
        <f>IF(OR(B259&lt;1,A259=""),0,IF(SUM($G$15:G258)&lt;&gt;"",IF($G$10="mensualité",IF(AND($C$6&lt;&gt;0,A259&lt;=$C$6),D259+E259+G259,IF((($C$4-SUM($G$15:G258))*$C$8/12)/(1-((1+$C$8/12)^-$C$7))&gt;B259,B259+D259+E259,(($C$4-SUM($G$15:G258))*$C$8/12)/(1-((1+$C$8/12)^-$C$7))+E259+G259)),IF(($C$4*$C$8/12)/(1-((1+$C$8/12)^-$C$7))&gt;B259,B259+D259+E259,IF(AND($C$6&lt;&gt;0,A259&lt;=$C$6),D259+E259+G259,($C$4*$C$8/12)/(1-((1+$C$8/12)^-$C$7))+E259+G259))),IF(AND($C$6&lt;&gt;0,A259&lt;=$C$6),D259+E259+G259,IF(($C$4*$C$8/12)/(1-((1+$C$8/12)^-$C$7))&gt;B259,B259+D259+E259,($C$4*$C$8/12)/(1-((1+$C$8/12)^-$C$7))+E259+G259))))</f>
        <v>0</v>
      </c>
      <c r="G259" s="36"/>
      <c r="H259" s="26" t="str">
        <f t="shared" si="22"/>
        <v/>
      </c>
      <c r="J259" s="1">
        <f t="shared" si="23"/>
        <v>0</v>
      </c>
      <c r="L259" s="1">
        <f t="shared" si="24"/>
        <v>0</v>
      </c>
    </row>
    <row r="260" spans="1:12">
      <c r="A260" s="69">
        <f t="shared" si="21"/>
        <v>246</v>
      </c>
      <c r="B260" s="26">
        <f>IF(AND($C$6&lt;&gt;0,A260&lt;=$C$6+1),$C$4-SUM($G$15:G259),IF(B259-C259&lt;0,B259,B259-C259))</f>
        <v>0</v>
      </c>
      <c r="C260" s="26">
        <f t="shared" si="19"/>
        <v>0</v>
      </c>
      <c r="D260" s="26">
        <f t="shared" si="20"/>
        <v>0</v>
      </c>
      <c r="E260" s="28">
        <f>IF(OR(A260="",B260&lt;1),0,$F$8*($C$4-SUM($G$15:G260))/10000)</f>
        <v>0</v>
      </c>
      <c r="F260" s="28">
        <f>IF(OR(B260&lt;1,A260=""),0,IF(SUM($G$15:G259)&lt;&gt;"",IF($G$10="mensualité",IF(AND($C$6&lt;&gt;0,A260&lt;=$C$6),D260+E260+G260,IF((($C$4-SUM($G$15:G259))*$C$8/12)/(1-((1+$C$8/12)^-$C$7))&gt;B260,B260+D260+E260,(($C$4-SUM($G$15:G259))*$C$8/12)/(1-((1+$C$8/12)^-$C$7))+E260+G260)),IF(($C$4*$C$8/12)/(1-((1+$C$8/12)^-$C$7))&gt;B260,B260+D260+E260,IF(AND($C$6&lt;&gt;0,A260&lt;=$C$6),D260+E260+G260,($C$4*$C$8/12)/(1-((1+$C$8/12)^-$C$7))+E260+G260))),IF(AND($C$6&lt;&gt;0,A260&lt;=$C$6),D260+E260+G260,IF(($C$4*$C$8/12)/(1-((1+$C$8/12)^-$C$7))&gt;B260,B260+D260+E260,($C$4*$C$8/12)/(1-((1+$C$8/12)^-$C$7))+E260+G260))))</f>
        <v>0</v>
      </c>
      <c r="G260" s="36"/>
      <c r="H260" s="26" t="str">
        <f t="shared" si="22"/>
        <v/>
      </c>
      <c r="J260" s="1">
        <f t="shared" si="23"/>
        <v>0</v>
      </c>
      <c r="L260" s="1">
        <f t="shared" si="24"/>
        <v>0</v>
      </c>
    </row>
    <row r="261" spans="1:12">
      <c r="A261" s="69">
        <f t="shared" si="21"/>
        <v>247</v>
      </c>
      <c r="B261" s="26">
        <f>IF(AND($C$6&lt;&gt;0,A261&lt;=$C$6+1),$C$4-SUM($G$15:G260),IF(B260-C260&lt;0,B260,B260-C260))</f>
        <v>0</v>
      </c>
      <c r="C261" s="26">
        <f t="shared" si="19"/>
        <v>0</v>
      </c>
      <c r="D261" s="26">
        <f t="shared" si="20"/>
        <v>0</v>
      </c>
      <c r="E261" s="28">
        <f>IF(OR(A261="",B261&lt;1),0,$F$8*($C$4-SUM($G$15:G261))/10000)</f>
        <v>0</v>
      </c>
      <c r="F261" s="28">
        <f>IF(OR(B261&lt;1,A261=""),0,IF(SUM($G$15:G260)&lt;&gt;"",IF($G$10="mensualité",IF(AND($C$6&lt;&gt;0,A261&lt;=$C$6),D261+E261+G261,IF((($C$4-SUM($G$15:G260))*$C$8/12)/(1-((1+$C$8/12)^-$C$7))&gt;B261,B261+D261+E261,(($C$4-SUM($G$15:G260))*$C$8/12)/(1-((1+$C$8/12)^-$C$7))+E261+G261)),IF(($C$4*$C$8/12)/(1-((1+$C$8/12)^-$C$7))&gt;B261,B261+D261+E261,IF(AND($C$6&lt;&gt;0,A261&lt;=$C$6),D261+E261+G261,($C$4*$C$8/12)/(1-((1+$C$8/12)^-$C$7))+E261+G261))),IF(AND($C$6&lt;&gt;0,A261&lt;=$C$6),D261+E261+G261,IF(($C$4*$C$8/12)/(1-((1+$C$8/12)^-$C$7))&gt;B261,B261+D261+E261,($C$4*$C$8/12)/(1-((1+$C$8/12)^-$C$7))+E261+G261))))</f>
        <v>0</v>
      </c>
      <c r="G261" s="36"/>
      <c r="H261" s="26" t="str">
        <f t="shared" si="22"/>
        <v/>
      </c>
      <c r="J261" s="1">
        <f t="shared" si="23"/>
        <v>0</v>
      </c>
      <c r="L261" s="1">
        <f t="shared" si="24"/>
        <v>0</v>
      </c>
    </row>
    <row r="262" spans="1:12">
      <c r="A262" s="69">
        <f t="shared" si="21"/>
        <v>248</v>
      </c>
      <c r="B262" s="26">
        <f>IF(AND($C$6&lt;&gt;0,A262&lt;=$C$6+1),$C$4-SUM($G$15:G261),IF(B261-C261&lt;0,B261,B261-C261))</f>
        <v>0</v>
      </c>
      <c r="C262" s="26">
        <f t="shared" si="19"/>
        <v>0</v>
      </c>
      <c r="D262" s="26">
        <f t="shared" si="20"/>
        <v>0</v>
      </c>
      <c r="E262" s="28">
        <f>IF(OR(A262="",B262&lt;1),0,$F$8*($C$4-SUM($G$15:G262))/10000)</f>
        <v>0</v>
      </c>
      <c r="F262" s="28">
        <f>IF(OR(B262&lt;1,A262=""),0,IF(SUM($G$15:G261)&lt;&gt;"",IF($G$10="mensualité",IF(AND($C$6&lt;&gt;0,A262&lt;=$C$6),D262+E262+G262,IF((($C$4-SUM($G$15:G261))*$C$8/12)/(1-((1+$C$8/12)^-$C$7))&gt;B262,B262+D262+E262,(($C$4-SUM($G$15:G261))*$C$8/12)/(1-((1+$C$8/12)^-$C$7))+E262+G262)),IF(($C$4*$C$8/12)/(1-((1+$C$8/12)^-$C$7))&gt;B262,B262+D262+E262,IF(AND($C$6&lt;&gt;0,A262&lt;=$C$6),D262+E262+G262,($C$4*$C$8/12)/(1-((1+$C$8/12)^-$C$7))+E262+G262))),IF(AND($C$6&lt;&gt;0,A262&lt;=$C$6),D262+E262+G262,IF(($C$4*$C$8/12)/(1-((1+$C$8/12)^-$C$7))&gt;B262,B262+D262+E262,($C$4*$C$8/12)/(1-((1+$C$8/12)^-$C$7))+E262+G262))))</f>
        <v>0</v>
      </c>
      <c r="G262" s="36"/>
      <c r="H262" s="26" t="str">
        <f t="shared" si="22"/>
        <v/>
      </c>
      <c r="J262" s="1">
        <f t="shared" si="23"/>
        <v>0</v>
      </c>
      <c r="L262" s="1">
        <f t="shared" si="24"/>
        <v>0</v>
      </c>
    </row>
    <row r="263" spans="1:12">
      <c r="A263" s="69">
        <f t="shared" si="21"/>
        <v>249</v>
      </c>
      <c r="B263" s="26">
        <f>IF(AND($C$6&lt;&gt;0,A263&lt;=$C$6+1),$C$4-SUM($G$15:G262),IF(B262-C262&lt;0,B262,B262-C262))</f>
        <v>0</v>
      </c>
      <c r="C263" s="26">
        <f t="shared" si="19"/>
        <v>0</v>
      </c>
      <c r="D263" s="26">
        <f t="shared" si="20"/>
        <v>0</v>
      </c>
      <c r="E263" s="28">
        <f>IF(OR(A263="",B263&lt;1),0,$F$8*($C$4-SUM($G$15:G263))/10000)</f>
        <v>0</v>
      </c>
      <c r="F263" s="28">
        <f>IF(OR(B263&lt;1,A263=""),0,IF(SUM($G$15:G262)&lt;&gt;"",IF($G$10="mensualité",IF(AND($C$6&lt;&gt;0,A263&lt;=$C$6),D263+E263+G263,IF((($C$4-SUM($G$15:G262))*$C$8/12)/(1-((1+$C$8/12)^-$C$7))&gt;B263,B263+D263+E263,(($C$4-SUM($G$15:G262))*$C$8/12)/(1-((1+$C$8/12)^-$C$7))+E263+G263)),IF(($C$4*$C$8/12)/(1-((1+$C$8/12)^-$C$7))&gt;B263,B263+D263+E263,IF(AND($C$6&lt;&gt;0,A263&lt;=$C$6),D263+E263+G263,($C$4*$C$8/12)/(1-((1+$C$8/12)^-$C$7))+E263+G263))),IF(AND($C$6&lt;&gt;0,A263&lt;=$C$6),D263+E263+G263,IF(($C$4*$C$8/12)/(1-((1+$C$8/12)^-$C$7))&gt;B263,B263+D263+E263,($C$4*$C$8/12)/(1-((1+$C$8/12)^-$C$7))+E263+G263))))</f>
        <v>0</v>
      </c>
      <c r="G263" s="36"/>
      <c r="H263" s="26" t="str">
        <f t="shared" si="22"/>
        <v/>
      </c>
      <c r="J263" s="1">
        <f t="shared" si="23"/>
        <v>0</v>
      </c>
      <c r="L263" s="1">
        <f t="shared" si="24"/>
        <v>0</v>
      </c>
    </row>
    <row r="264" spans="1:12">
      <c r="A264" s="69">
        <f t="shared" si="21"/>
        <v>250</v>
      </c>
      <c r="B264" s="26">
        <f>IF(AND($C$6&lt;&gt;0,A264&lt;=$C$6+1),$C$4-SUM($G$15:G263),IF(B263-C263&lt;0,B263,B263-C263))</f>
        <v>0</v>
      </c>
      <c r="C264" s="26">
        <f t="shared" si="19"/>
        <v>0</v>
      </c>
      <c r="D264" s="26">
        <f t="shared" si="20"/>
        <v>0</v>
      </c>
      <c r="E264" s="28">
        <f>IF(OR(A264="",B264&lt;1),0,$F$8*($C$4-SUM($G$15:G264))/10000)</f>
        <v>0</v>
      </c>
      <c r="F264" s="28">
        <f>IF(OR(B264&lt;1,A264=""),0,IF(SUM($G$15:G263)&lt;&gt;"",IF($G$10="mensualité",IF(AND($C$6&lt;&gt;0,A264&lt;=$C$6),D264+E264+G264,IF((($C$4-SUM($G$15:G263))*$C$8/12)/(1-((1+$C$8/12)^-$C$7))&gt;B264,B264+D264+E264,(($C$4-SUM($G$15:G263))*$C$8/12)/(1-((1+$C$8/12)^-$C$7))+E264+G264)),IF(($C$4*$C$8/12)/(1-((1+$C$8/12)^-$C$7))&gt;B264,B264+D264+E264,IF(AND($C$6&lt;&gt;0,A264&lt;=$C$6),D264+E264+G264,($C$4*$C$8/12)/(1-((1+$C$8/12)^-$C$7))+E264+G264))),IF(AND($C$6&lt;&gt;0,A264&lt;=$C$6),D264+E264+G264,IF(($C$4*$C$8/12)/(1-((1+$C$8/12)^-$C$7))&gt;B264,B264+D264+E264,($C$4*$C$8/12)/(1-((1+$C$8/12)^-$C$7))+E264+G264))))</f>
        <v>0</v>
      </c>
      <c r="G264" s="36"/>
      <c r="H264" s="26" t="str">
        <f t="shared" si="22"/>
        <v/>
      </c>
      <c r="J264" s="1">
        <f t="shared" si="23"/>
        <v>0</v>
      </c>
      <c r="L264" s="1">
        <f t="shared" si="24"/>
        <v>0</v>
      </c>
    </row>
    <row r="265" spans="1:12">
      <c r="A265" s="69">
        <f t="shared" si="21"/>
        <v>251</v>
      </c>
      <c r="B265" s="26">
        <f>IF(AND($C$6&lt;&gt;0,A265&lt;=$C$6+1),$C$4-SUM($G$15:G264),IF(B264-C264&lt;0,B264,B264-C264))</f>
        <v>0</v>
      </c>
      <c r="C265" s="26">
        <f t="shared" si="19"/>
        <v>0</v>
      </c>
      <c r="D265" s="26">
        <f t="shared" si="20"/>
        <v>0</v>
      </c>
      <c r="E265" s="28">
        <f>IF(OR(A265="",B265&lt;1),0,$F$8*($C$4-SUM($G$15:G265))/10000)</f>
        <v>0</v>
      </c>
      <c r="F265" s="28">
        <f>IF(OR(B265&lt;1,A265=""),0,IF(SUM($G$15:G264)&lt;&gt;"",IF($G$10="mensualité",IF(AND($C$6&lt;&gt;0,A265&lt;=$C$6),D265+E265+G265,IF((($C$4-SUM($G$15:G264))*$C$8/12)/(1-((1+$C$8/12)^-$C$7))&gt;B265,B265+D265+E265,(($C$4-SUM($G$15:G264))*$C$8/12)/(1-((1+$C$8/12)^-$C$7))+E265+G265)),IF(($C$4*$C$8/12)/(1-((1+$C$8/12)^-$C$7))&gt;B265,B265+D265+E265,IF(AND($C$6&lt;&gt;0,A265&lt;=$C$6),D265+E265+G265,($C$4*$C$8/12)/(1-((1+$C$8/12)^-$C$7))+E265+G265))),IF(AND($C$6&lt;&gt;0,A265&lt;=$C$6),D265+E265+G265,IF(($C$4*$C$8/12)/(1-((1+$C$8/12)^-$C$7))&gt;B265,B265+D265+E265,($C$4*$C$8/12)/(1-((1+$C$8/12)^-$C$7))+E265+G265))))</f>
        <v>0</v>
      </c>
      <c r="G265" s="36"/>
      <c r="H265" s="26" t="str">
        <f t="shared" si="22"/>
        <v/>
      </c>
      <c r="J265" s="1">
        <f t="shared" si="23"/>
        <v>0</v>
      </c>
      <c r="L265" s="1">
        <f t="shared" si="24"/>
        <v>0</v>
      </c>
    </row>
    <row r="266" spans="1:12">
      <c r="A266" s="69">
        <f t="shared" si="21"/>
        <v>252</v>
      </c>
      <c r="B266" s="26">
        <f>IF(AND($C$6&lt;&gt;0,A266&lt;=$C$6+1),$C$4-SUM($G$15:G265),IF(B265-C265&lt;0,B265,B265-C265))</f>
        <v>0</v>
      </c>
      <c r="C266" s="26">
        <f t="shared" si="19"/>
        <v>0</v>
      </c>
      <c r="D266" s="26">
        <f t="shared" si="20"/>
        <v>0</v>
      </c>
      <c r="E266" s="28">
        <f>IF(OR(A266="",B266&lt;1),0,$F$8*($C$4-SUM($G$15:G266))/10000)</f>
        <v>0</v>
      </c>
      <c r="F266" s="28">
        <f>IF(OR(B266&lt;1,A266=""),0,IF(SUM($G$15:G265)&lt;&gt;"",IF($G$10="mensualité",IF(AND($C$6&lt;&gt;0,A266&lt;=$C$6),D266+E266+G266,IF((($C$4-SUM($G$15:G265))*$C$8/12)/(1-((1+$C$8/12)^-$C$7))&gt;B266,B266+D266+E266,(($C$4-SUM($G$15:G265))*$C$8/12)/(1-((1+$C$8/12)^-$C$7))+E266+G266)),IF(($C$4*$C$8/12)/(1-((1+$C$8/12)^-$C$7))&gt;B266,B266+D266+E266,IF(AND($C$6&lt;&gt;0,A266&lt;=$C$6),D266+E266+G266,($C$4*$C$8/12)/(1-((1+$C$8/12)^-$C$7))+E266+G266))),IF(AND($C$6&lt;&gt;0,A266&lt;=$C$6),D266+E266+G266,IF(($C$4*$C$8/12)/(1-((1+$C$8/12)^-$C$7))&gt;B266,B266+D266+E266,($C$4*$C$8/12)/(1-((1+$C$8/12)^-$C$7))+E266+G266))))</f>
        <v>0</v>
      </c>
      <c r="G266" s="36"/>
      <c r="H266" s="26" t="str">
        <f t="shared" si="22"/>
        <v/>
      </c>
      <c r="J266" s="1">
        <f t="shared" si="23"/>
        <v>0</v>
      </c>
      <c r="L266" s="1">
        <f t="shared" si="24"/>
        <v>0</v>
      </c>
    </row>
    <row r="267" spans="1:12">
      <c r="A267" s="69">
        <f t="shared" si="21"/>
        <v>253</v>
      </c>
      <c r="B267" s="26">
        <f>IF(AND($C$6&lt;&gt;0,A267&lt;=$C$6+1),$C$4-SUM($G$15:G266),IF(B266-C266&lt;0,B266,B266-C266))</f>
        <v>0</v>
      </c>
      <c r="C267" s="26">
        <f t="shared" si="19"/>
        <v>0</v>
      </c>
      <c r="D267" s="26">
        <f t="shared" si="20"/>
        <v>0</v>
      </c>
      <c r="E267" s="28">
        <f>IF(OR(A267="",B267&lt;1),0,$F$8*($C$4-SUM($G$15:G267))/10000)</f>
        <v>0</v>
      </c>
      <c r="F267" s="28">
        <f>IF(OR(B267&lt;1,A267=""),0,IF(SUM($G$15:G266)&lt;&gt;"",IF($G$10="mensualité",IF(AND($C$6&lt;&gt;0,A267&lt;=$C$6),D267+E267+G267,IF((($C$4-SUM($G$15:G266))*$C$8/12)/(1-((1+$C$8/12)^-$C$7))&gt;B267,B267+D267+E267,(($C$4-SUM($G$15:G266))*$C$8/12)/(1-((1+$C$8/12)^-$C$7))+E267+G267)),IF(($C$4*$C$8/12)/(1-((1+$C$8/12)^-$C$7))&gt;B267,B267+D267+E267,IF(AND($C$6&lt;&gt;0,A267&lt;=$C$6),D267+E267+G267,($C$4*$C$8/12)/(1-((1+$C$8/12)^-$C$7))+E267+G267))),IF(AND($C$6&lt;&gt;0,A267&lt;=$C$6),D267+E267+G267,IF(($C$4*$C$8/12)/(1-((1+$C$8/12)^-$C$7))&gt;B267,B267+D267+E267,($C$4*$C$8/12)/(1-((1+$C$8/12)^-$C$7))+E267+G267))))</f>
        <v>0</v>
      </c>
      <c r="G267" s="36"/>
      <c r="H267" s="26" t="str">
        <f t="shared" si="22"/>
        <v/>
      </c>
      <c r="J267" s="1">
        <f t="shared" si="23"/>
        <v>0</v>
      </c>
      <c r="L267" s="1">
        <f t="shared" si="24"/>
        <v>0</v>
      </c>
    </row>
    <row r="268" spans="1:12">
      <c r="A268" s="69">
        <f t="shared" si="21"/>
        <v>254</v>
      </c>
      <c r="B268" s="26">
        <f>IF(AND($C$6&lt;&gt;0,A268&lt;=$C$6+1),$C$4-SUM($G$15:G267),IF(B267-C267&lt;0,B267,B267-C267))</f>
        <v>0</v>
      </c>
      <c r="C268" s="26">
        <f t="shared" si="19"/>
        <v>0</v>
      </c>
      <c r="D268" s="26">
        <f t="shared" si="20"/>
        <v>0</v>
      </c>
      <c r="E268" s="28">
        <f>IF(OR(A268="",B268&lt;1),0,$F$8*($C$4-SUM($G$15:G268))/10000)</f>
        <v>0</v>
      </c>
      <c r="F268" s="28">
        <f>IF(OR(B268&lt;1,A268=""),0,IF(SUM($G$15:G267)&lt;&gt;"",IF($G$10="mensualité",IF(AND($C$6&lt;&gt;0,A268&lt;=$C$6),D268+E268+G268,IF((($C$4-SUM($G$15:G267))*$C$8/12)/(1-((1+$C$8/12)^-$C$7))&gt;B268,B268+D268+E268,(($C$4-SUM($G$15:G267))*$C$8/12)/(1-((1+$C$8/12)^-$C$7))+E268+G268)),IF(($C$4*$C$8/12)/(1-((1+$C$8/12)^-$C$7))&gt;B268,B268+D268+E268,IF(AND($C$6&lt;&gt;0,A268&lt;=$C$6),D268+E268+G268,($C$4*$C$8/12)/(1-((1+$C$8/12)^-$C$7))+E268+G268))),IF(AND($C$6&lt;&gt;0,A268&lt;=$C$6),D268+E268+G268,IF(($C$4*$C$8/12)/(1-((1+$C$8/12)^-$C$7))&gt;B268,B268+D268+E268,($C$4*$C$8/12)/(1-((1+$C$8/12)^-$C$7))+E268+G268))))</f>
        <v>0</v>
      </c>
      <c r="G268" s="36"/>
      <c r="H268" s="26" t="str">
        <f t="shared" si="22"/>
        <v/>
      </c>
      <c r="J268" s="1">
        <f t="shared" si="23"/>
        <v>0</v>
      </c>
      <c r="L268" s="1">
        <f t="shared" si="24"/>
        <v>0</v>
      </c>
    </row>
    <row r="269" spans="1:12">
      <c r="A269" s="69">
        <f t="shared" si="21"/>
        <v>255</v>
      </c>
      <c r="B269" s="26">
        <f>IF(AND($C$6&lt;&gt;0,A269&lt;=$C$6+1),$C$4-SUM($G$15:G268),IF(B268-C268&lt;0,B268,B268-C268))</f>
        <v>0</v>
      </c>
      <c r="C269" s="26">
        <f t="shared" si="19"/>
        <v>0</v>
      </c>
      <c r="D269" s="26">
        <f t="shared" si="20"/>
        <v>0</v>
      </c>
      <c r="E269" s="28">
        <f>IF(OR(A269="",B269&lt;1),0,$F$8*($C$4-SUM($G$15:G269))/10000)</f>
        <v>0</v>
      </c>
      <c r="F269" s="28">
        <f>IF(OR(B269&lt;1,A269=""),0,IF(SUM($G$15:G268)&lt;&gt;"",IF($G$10="mensualité",IF(AND($C$6&lt;&gt;0,A269&lt;=$C$6),D269+E269+G269,IF((($C$4-SUM($G$15:G268))*$C$8/12)/(1-((1+$C$8/12)^-$C$7))&gt;B269,B269+D269+E269,(($C$4-SUM($G$15:G268))*$C$8/12)/(1-((1+$C$8/12)^-$C$7))+E269+G269)),IF(($C$4*$C$8/12)/(1-((1+$C$8/12)^-$C$7))&gt;B269,B269+D269+E269,IF(AND($C$6&lt;&gt;0,A269&lt;=$C$6),D269+E269+G269,($C$4*$C$8/12)/(1-((1+$C$8/12)^-$C$7))+E269+G269))),IF(AND($C$6&lt;&gt;0,A269&lt;=$C$6),D269+E269+G269,IF(($C$4*$C$8/12)/(1-((1+$C$8/12)^-$C$7))&gt;B269,B269+D269+E269,($C$4*$C$8/12)/(1-((1+$C$8/12)^-$C$7))+E269+G269))))</f>
        <v>0</v>
      </c>
      <c r="G269" s="36"/>
      <c r="H269" s="26" t="str">
        <f t="shared" si="22"/>
        <v/>
      </c>
      <c r="J269" s="1">
        <f t="shared" si="23"/>
        <v>0</v>
      </c>
      <c r="L269" s="1">
        <f t="shared" si="24"/>
        <v>0</v>
      </c>
    </row>
    <row r="270" spans="1:12">
      <c r="A270" s="69">
        <f t="shared" si="21"/>
        <v>256</v>
      </c>
      <c r="B270" s="26">
        <f>IF(AND($C$6&lt;&gt;0,A270&lt;=$C$6+1),$C$4-SUM($G$15:G269),IF(B269-C269&lt;0,B269,B269-C269))</f>
        <v>0</v>
      </c>
      <c r="C270" s="26">
        <f t="shared" si="19"/>
        <v>0</v>
      </c>
      <c r="D270" s="26">
        <f t="shared" si="20"/>
        <v>0</v>
      </c>
      <c r="E270" s="28">
        <f>IF(OR(A270="",B270&lt;1),0,$F$8*($C$4-SUM($G$15:G270))/10000)</f>
        <v>0</v>
      </c>
      <c r="F270" s="28">
        <f>IF(OR(B270&lt;1,A270=""),0,IF(SUM($G$15:G269)&lt;&gt;"",IF($G$10="mensualité",IF(AND($C$6&lt;&gt;0,A270&lt;=$C$6),D270+E270+G270,IF((($C$4-SUM($G$15:G269))*$C$8/12)/(1-((1+$C$8/12)^-$C$7))&gt;B270,B270+D270+E270,(($C$4-SUM($G$15:G269))*$C$8/12)/(1-((1+$C$8/12)^-$C$7))+E270+G270)),IF(($C$4*$C$8/12)/(1-((1+$C$8/12)^-$C$7))&gt;B270,B270+D270+E270,IF(AND($C$6&lt;&gt;0,A270&lt;=$C$6),D270+E270+G270,($C$4*$C$8/12)/(1-((1+$C$8/12)^-$C$7))+E270+G270))),IF(AND($C$6&lt;&gt;0,A270&lt;=$C$6),D270+E270+G270,IF(($C$4*$C$8/12)/(1-((1+$C$8/12)^-$C$7))&gt;B270,B270+D270+E270,($C$4*$C$8/12)/(1-((1+$C$8/12)^-$C$7))+E270+G270))))</f>
        <v>0</v>
      </c>
      <c r="G270" s="36"/>
      <c r="H270" s="26" t="str">
        <f t="shared" si="22"/>
        <v/>
      </c>
      <c r="J270" s="1">
        <f t="shared" si="23"/>
        <v>0</v>
      </c>
      <c r="L270" s="1">
        <f t="shared" si="24"/>
        <v>0</v>
      </c>
    </row>
    <row r="271" spans="1:12">
      <c r="A271" s="69">
        <f t="shared" si="21"/>
        <v>257</v>
      </c>
      <c r="B271" s="26">
        <f>IF(AND($C$6&lt;&gt;0,A271&lt;=$C$6+1),$C$4-SUM($G$15:G270),IF(B270-C270&lt;0,B270,B270-C270))</f>
        <v>0</v>
      </c>
      <c r="C271" s="26">
        <f t="shared" ref="C271:C313" si="25">F271-E271-D271</f>
        <v>0</v>
      </c>
      <c r="D271" s="26">
        <f t="shared" ref="D271:D334" si="26">B271*$C$8/12</f>
        <v>0</v>
      </c>
      <c r="E271" s="28">
        <f>IF(OR(A271="",B271&lt;1),0,$F$8*($C$4-SUM($G$15:G271))/10000)</f>
        <v>0</v>
      </c>
      <c r="F271" s="28">
        <f>IF(OR(B271&lt;1,A271=""),0,IF(SUM($G$15:G270)&lt;&gt;"",IF($G$10="mensualité",IF(AND($C$6&lt;&gt;0,A271&lt;=$C$6),D271+E271+G271,IF((($C$4-SUM($G$15:G270))*$C$8/12)/(1-((1+$C$8/12)^-$C$7))&gt;B271,B271+D271+E271,(($C$4-SUM($G$15:G270))*$C$8/12)/(1-((1+$C$8/12)^-$C$7))+E271+G271)),IF(($C$4*$C$8/12)/(1-((1+$C$8/12)^-$C$7))&gt;B271,B271+D271+E271,IF(AND($C$6&lt;&gt;0,A271&lt;=$C$6),D271+E271+G271,($C$4*$C$8/12)/(1-((1+$C$8/12)^-$C$7))+E271+G271))),IF(AND($C$6&lt;&gt;0,A271&lt;=$C$6),D271+E271+G271,IF(($C$4*$C$8/12)/(1-((1+$C$8/12)^-$C$7))&gt;B271,B271+D271+E271,($C$4*$C$8/12)/(1-((1+$C$8/12)^-$C$7))+E271+G271))))</f>
        <v>0</v>
      </c>
      <c r="G271" s="36"/>
      <c r="H271" s="26" t="str">
        <f t="shared" si="22"/>
        <v/>
      </c>
      <c r="J271" s="1">
        <f t="shared" si="23"/>
        <v>0</v>
      </c>
      <c r="L271" s="1">
        <f t="shared" si="24"/>
        <v>0</v>
      </c>
    </row>
    <row r="272" spans="1:12">
      <c r="A272" s="69">
        <f t="shared" ref="A272:A340" si="27">IF(A271="","",IF(A271+1&lt;=$C$5,A271+1,""))</f>
        <v>258</v>
      </c>
      <c r="B272" s="26">
        <f>IF(AND($C$6&lt;&gt;0,A272&lt;=$C$6+1),$C$4-SUM($G$15:G271),IF(B271-C271&lt;0,B271,B271-C271))</f>
        <v>0</v>
      </c>
      <c r="C272" s="26">
        <f t="shared" si="25"/>
        <v>0</v>
      </c>
      <c r="D272" s="26">
        <f t="shared" si="26"/>
        <v>0</v>
      </c>
      <c r="E272" s="28">
        <f>IF(OR(A272="",B272&lt;1),0,$F$8*($C$4-SUM($G$15:G272))/10000)</f>
        <v>0</v>
      </c>
      <c r="F272" s="28">
        <f>IF(OR(B272&lt;1,A272=""),0,IF(SUM($G$15:G271)&lt;&gt;"",IF($G$10="mensualité",IF(AND($C$6&lt;&gt;0,A272&lt;=$C$6),D272+E272+G272,IF((($C$4-SUM($G$15:G271))*$C$8/12)/(1-((1+$C$8/12)^-$C$7))&gt;B272,B272+D272+E272,(($C$4-SUM($G$15:G271))*$C$8/12)/(1-((1+$C$8/12)^-$C$7))+E272+G272)),IF(($C$4*$C$8/12)/(1-((1+$C$8/12)^-$C$7))&gt;B272,B272+D272+E272,IF(AND($C$6&lt;&gt;0,A272&lt;=$C$6),D272+E272+G272,($C$4*$C$8/12)/(1-((1+$C$8/12)^-$C$7))+E272+G272))),IF(AND($C$6&lt;&gt;0,A272&lt;=$C$6),D272+E272+G272,IF(($C$4*$C$8/12)/(1-((1+$C$8/12)^-$C$7))&gt;B272,B272+D272+E272,($C$4*$C$8/12)/(1-((1+$C$8/12)^-$C$7))+E272+G272))))</f>
        <v>0</v>
      </c>
      <c r="G272" s="36"/>
      <c r="H272" s="26" t="str">
        <f t="shared" ref="H272:H335" si="28">IF(G272="","",IF(OR(AND(G272&gt;=10000,$H$10="conso"),$H$10="immo"),G272*$C$8/2,0))</f>
        <v/>
      </c>
      <c r="J272" s="1">
        <f t="shared" ref="J272:J340" si="29">IF(AND(A272&lt;&gt;"",B272&lt;1,B271&gt;1),A271,0)</f>
        <v>0</v>
      </c>
      <c r="L272" s="1">
        <f t="shared" ref="L272:L340" si="30">IF(AND(G272&lt;&gt;"",C272&gt;B272),1,0)</f>
        <v>0</v>
      </c>
    </row>
    <row r="273" spans="1:12">
      <c r="A273" s="69">
        <f t="shared" si="27"/>
        <v>259</v>
      </c>
      <c r="B273" s="26">
        <f>IF(AND($C$6&lt;&gt;0,A273&lt;=$C$6+1),$C$4-SUM($G$15:G272),IF(B272-C272&lt;0,B272,B272-C272))</f>
        <v>0</v>
      </c>
      <c r="C273" s="26">
        <f t="shared" si="25"/>
        <v>0</v>
      </c>
      <c r="D273" s="26">
        <f t="shared" si="26"/>
        <v>0</v>
      </c>
      <c r="E273" s="28">
        <f>IF(OR(A273="",B273&lt;1),0,$F$8*($C$4-SUM($G$15:G273))/10000)</f>
        <v>0</v>
      </c>
      <c r="F273" s="28">
        <f>IF(OR(B273&lt;1,A273=""),0,IF(SUM($G$15:G272)&lt;&gt;"",IF($G$10="mensualité",IF(AND($C$6&lt;&gt;0,A273&lt;=$C$6),D273+E273+G273,IF((($C$4-SUM($G$15:G272))*$C$8/12)/(1-((1+$C$8/12)^-$C$7))&gt;B273,B273+D273+E273,(($C$4-SUM($G$15:G272))*$C$8/12)/(1-((1+$C$8/12)^-$C$7))+E273+G273)),IF(($C$4*$C$8/12)/(1-((1+$C$8/12)^-$C$7))&gt;B273,B273+D273+E273,IF(AND($C$6&lt;&gt;0,A273&lt;=$C$6),D273+E273+G273,($C$4*$C$8/12)/(1-((1+$C$8/12)^-$C$7))+E273+G273))),IF(AND($C$6&lt;&gt;0,A273&lt;=$C$6),D273+E273+G273,IF(($C$4*$C$8/12)/(1-((1+$C$8/12)^-$C$7))&gt;B273,B273+D273+E273,($C$4*$C$8/12)/(1-((1+$C$8/12)^-$C$7))+E273+G273))))</f>
        <v>0</v>
      </c>
      <c r="G273" s="36"/>
      <c r="H273" s="26" t="str">
        <f t="shared" si="28"/>
        <v/>
      </c>
      <c r="J273" s="1">
        <f t="shared" si="29"/>
        <v>0</v>
      </c>
      <c r="L273" s="1">
        <f t="shared" si="30"/>
        <v>0</v>
      </c>
    </row>
    <row r="274" spans="1:12">
      <c r="A274" s="69">
        <f t="shared" si="27"/>
        <v>260</v>
      </c>
      <c r="B274" s="26">
        <f>IF(AND($C$6&lt;&gt;0,A274&lt;=$C$6+1),$C$4-SUM($G$15:G273),IF(B273-C273&lt;0,B273,B273-C273))</f>
        <v>0</v>
      </c>
      <c r="C274" s="26">
        <f t="shared" si="25"/>
        <v>0</v>
      </c>
      <c r="D274" s="26">
        <f t="shared" si="26"/>
        <v>0</v>
      </c>
      <c r="E274" s="28">
        <f>IF(OR(A274="",B274&lt;1),0,$F$8*($C$4-SUM($G$15:G274))/10000)</f>
        <v>0</v>
      </c>
      <c r="F274" s="28">
        <f>IF(OR(B274&lt;1,A274=""),0,IF(SUM($G$15:G273)&lt;&gt;"",IF($G$10="mensualité",IF(AND($C$6&lt;&gt;0,A274&lt;=$C$6),D274+E274+G274,IF((($C$4-SUM($G$15:G273))*$C$8/12)/(1-((1+$C$8/12)^-$C$7))&gt;B274,B274+D274+E274,(($C$4-SUM($G$15:G273))*$C$8/12)/(1-((1+$C$8/12)^-$C$7))+E274+G274)),IF(($C$4*$C$8/12)/(1-((1+$C$8/12)^-$C$7))&gt;B274,B274+D274+E274,IF(AND($C$6&lt;&gt;0,A274&lt;=$C$6),D274+E274+G274,($C$4*$C$8/12)/(1-((1+$C$8/12)^-$C$7))+E274+G274))),IF(AND($C$6&lt;&gt;0,A274&lt;=$C$6),D274+E274+G274,IF(($C$4*$C$8/12)/(1-((1+$C$8/12)^-$C$7))&gt;B274,B274+D274+E274,($C$4*$C$8/12)/(1-((1+$C$8/12)^-$C$7))+E274+G274))))</f>
        <v>0</v>
      </c>
      <c r="G274" s="36"/>
      <c r="H274" s="26" t="str">
        <f t="shared" si="28"/>
        <v/>
      </c>
      <c r="J274" s="1">
        <f t="shared" si="29"/>
        <v>0</v>
      </c>
      <c r="L274" s="1">
        <f t="shared" si="30"/>
        <v>0</v>
      </c>
    </row>
    <row r="275" spans="1:12">
      <c r="A275" s="69">
        <f t="shared" si="27"/>
        <v>261</v>
      </c>
      <c r="B275" s="26">
        <f>IF(AND($C$6&lt;&gt;0,A275&lt;=$C$6+1),$C$4-SUM($G$15:G274),IF(B274-C274&lt;0,B274,B274-C274))</f>
        <v>0</v>
      </c>
      <c r="C275" s="26">
        <f t="shared" si="25"/>
        <v>0</v>
      </c>
      <c r="D275" s="26">
        <f t="shared" si="26"/>
        <v>0</v>
      </c>
      <c r="E275" s="28">
        <f>IF(OR(A275="",B275&lt;1),0,$F$8*($C$4-SUM($G$15:G275))/10000)</f>
        <v>0</v>
      </c>
      <c r="F275" s="28">
        <f>IF(OR(B275&lt;1,A275=""),0,IF(SUM($G$15:G274)&lt;&gt;"",IF($G$10="mensualité",IF(AND($C$6&lt;&gt;0,A275&lt;=$C$6),D275+E275+G275,IF((($C$4-SUM($G$15:G274))*$C$8/12)/(1-((1+$C$8/12)^-$C$7))&gt;B275,B275+D275+E275,(($C$4-SUM($G$15:G274))*$C$8/12)/(1-((1+$C$8/12)^-$C$7))+E275+G275)),IF(($C$4*$C$8/12)/(1-((1+$C$8/12)^-$C$7))&gt;B275,B275+D275+E275,IF(AND($C$6&lt;&gt;0,A275&lt;=$C$6),D275+E275+G275,($C$4*$C$8/12)/(1-((1+$C$8/12)^-$C$7))+E275+G275))),IF(AND($C$6&lt;&gt;0,A275&lt;=$C$6),D275+E275+G275,IF(($C$4*$C$8/12)/(1-((1+$C$8/12)^-$C$7))&gt;B275,B275+D275+E275,($C$4*$C$8/12)/(1-((1+$C$8/12)^-$C$7))+E275+G275))))</f>
        <v>0</v>
      </c>
      <c r="G275" s="36"/>
      <c r="H275" s="26" t="str">
        <f t="shared" si="28"/>
        <v/>
      </c>
      <c r="J275" s="1">
        <f t="shared" si="29"/>
        <v>0</v>
      </c>
      <c r="L275" s="1">
        <f t="shared" si="30"/>
        <v>0</v>
      </c>
    </row>
    <row r="276" spans="1:12">
      <c r="A276" s="69">
        <f t="shared" si="27"/>
        <v>262</v>
      </c>
      <c r="B276" s="26">
        <f>IF(AND($C$6&lt;&gt;0,A276&lt;=$C$6+1),$C$4-SUM($G$15:G275),IF(B275-C275&lt;0,B275,B275-C275))</f>
        <v>0</v>
      </c>
      <c r="C276" s="26">
        <f t="shared" si="25"/>
        <v>0</v>
      </c>
      <c r="D276" s="26">
        <f t="shared" si="26"/>
        <v>0</v>
      </c>
      <c r="E276" s="28">
        <f>IF(OR(A276="",B276&lt;1),0,$F$8*($C$4-SUM($G$15:G276))/10000)</f>
        <v>0</v>
      </c>
      <c r="F276" s="28">
        <f>IF(OR(B276&lt;1,A276=""),0,IF(SUM($G$15:G275)&lt;&gt;"",IF($G$10="mensualité",IF(AND($C$6&lt;&gt;0,A276&lt;=$C$6),D276+E276+G276,IF((($C$4-SUM($G$15:G275))*$C$8/12)/(1-((1+$C$8/12)^-$C$7))&gt;B276,B276+D276+E276,(($C$4-SUM($G$15:G275))*$C$8/12)/(1-((1+$C$8/12)^-$C$7))+E276+G276)),IF(($C$4*$C$8/12)/(1-((1+$C$8/12)^-$C$7))&gt;B276,B276+D276+E276,IF(AND($C$6&lt;&gt;0,A276&lt;=$C$6),D276+E276+G276,($C$4*$C$8/12)/(1-((1+$C$8/12)^-$C$7))+E276+G276))),IF(AND($C$6&lt;&gt;0,A276&lt;=$C$6),D276+E276+G276,IF(($C$4*$C$8/12)/(1-((1+$C$8/12)^-$C$7))&gt;B276,B276+D276+E276,($C$4*$C$8/12)/(1-((1+$C$8/12)^-$C$7))+E276+G276))))</f>
        <v>0</v>
      </c>
      <c r="G276" s="36"/>
      <c r="H276" s="26" t="str">
        <f t="shared" si="28"/>
        <v/>
      </c>
      <c r="J276" s="1">
        <f t="shared" si="29"/>
        <v>0</v>
      </c>
      <c r="L276" s="1">
        <f t="shared" si="30"/>
        <v>0</v>
      </c>
    </row>
    <row r="277" spans="1:12">
      <c r="A277" s="69">
        <f t="shared" si="27"/>
        <v>263</v>
      </c>
      <c r="B277" s="26">
        <f>IF(AND($C$6&lt;&gt;0,A277&lt;=$C$6+1),$C$4-SUM($G$15:G276),IF(B276-C276&lt;0,B276,B276-C276))</f>
        <v>0</v>
      </c>
      <c r="C277" s="26">
        <f t="shared" si="25"/>
        <v>0</v>
      </c>
      <c r="D277" s="26">
        <f t="shared" si="26"/>
        <v>0</v>
      </c>
      <c r="E277" s="28">
        <f>IF(OR(A277="",B277&lt;1),0,$F$8*($C$4-SUM($G$15:G277))/10000)</f>
        <v>0</v>
      </c>
      <c r="F277" s="28">
        <f>IF(OR(B277&lt;1,A277=""),0,IF(SUM($G$15:G276)&lt;&gt;"",IF($G$10="mensualité",IF(AND($C$6&lt;&gt;0,A277&lt;=$C$6),D277+E277+G277,IF((($C$4-SUM($G$15:G276))*$C$8/12)/(1-((1+$C$8/12)^-$C$7))&gt;B277,B277+D277+E277,(($C$4-SUM($G$15:G276))*$C$8/12)/(1-((1+$C$8/12)^-$C$7))+E277+G277)),IF(($C$4*$C$8/12)/(1-((1+$C$8/12)^-$C$7))&gt;B277,B277+D277+E277,IF(AND($C$6&lt;&gt;0,A277&lt;=$C$6),D277+E277+G277,($C$4*$C$8/12)/(1-((1+$C$8/12)^-$C$7))+E277+G277))),IF(AND($C$6&lt;&gt;0,A277&lt;=$C$6),D277+E277+G277,IF(($C$4*$C$8/12)/(1-((1+$C$8/12)^-$C$7))&gt;B277,B277+D277+E277,($C$4*$C$8/12)/(1-((1+$C$8/12)^-$C$7))+E277+G277))))</f>
        <v>0</v>
      </c>
      <c r="G277" s="36"/>
      <c r="H277" s="26" t="str">
        <f t="shared" si="28"/>
        <v/>
      </c>
      <c r="J277" s="1">
        <f t="shared" si="29"/>
        <v>0</v>
      </c>
      <c r="L277" s="1">
        <f t="shared" si="30"/>
        <v>0</v>
      </c>
    </row>
    <row r="278" spans="1:12">
      <c r="A278" s="69">
        <f t="shared" si="27"/>
        <v>264</v>
      </c>
      <c r="B278" s="26">
        <f>IF(AND($C$6&lt;&gt;0,A278&lt;=$C$6+1),$C$4-SUM($G$15:G277),IF(B277-C277&lt;0,B277,B277-C277))</f>
        <v>0</v>
      </c>
      <c r="C278" s="26">
        <f t="shared" si="25"/>
        <v>0</v>
      </c>
      <c r="D278" s="26">
        <f t="shared" si="26"/>
        <v>0</v>
      </c>
      <c r="E278" s="28">
        <f>IF(OR(A278="",B278&lt;1),0,$F$8*($C$4-SUM($G$15:G278))/10000)</f>
        <v>0</v>
      </c>
      <c r="F278" s="28">
        <f>IF(OR(B278&lt;1,A278=""),0,IF(SUM($G$15:G277)&lt;&gt;"",IF($G$10="mensualité",IF(AND($C$6&lt;&gt;0,A278&lt;=$C$6),D278+E278+G278,IF((($C$4-SUM($G$15:G277))*$C$8/12)/(1-((1+$C$8/12)^-$C$7))&gt;B278,B278+D278+E278,(($C$4-SUM($G$15:G277))*$C$8/12)/(1-((1+$C$8/12)^-$C$7))+E278+G278)),IF(($C$4*$C$8/12)/(1-((1+$C$8/12)^-$C$7))&gt;B278,B278+D278+E278,IF(AND($C$6&lt;&gt;0,A278&lt;=$C$6),D278+E278+G278,($C$4*$C$8/12)/(1-((1+$C$8/12)^-$C$7))+E278+G278))),IF(AND($C$6&lt;&gt;0,A278&lt;=$C$6),D278+E278+G278,IF(($C$4*$C$8/12)/(1-((1+$C$8/12)^-$C$7))&gt;B278,B278+D278+E278,($C$4*$C$8/12)/(1-((1+$C$8/12)^-$C$7))+E278+G278))))</f>
        <v>0</v>
      </c>
      <c r="G278" s="36"/>
      <c r="H278" s="26" t="str">
        <f t="shared" si="28"/>
        <v/>
      </c>
      <c r="J278" s="1">
        <f t="shared" si="29"/>
        <v>0</v>
      </c>
      <c r="L278" s="1">
        <f t="shared" si="30"/>
        <v>0</v>
      </c>
    </row>
    <row r="279" spans="1:12">
      <c r="A279" s="69">
        <f t="shared" si="27"/>
        <v>265</v>
      </c>
      <c r="B279" s="26">
        <f>IF(AND($C$6&lt;&gt;0,A279&lt;=$C$6+1),$C$4-SUM($G$15:G278),IF(B278-C278&lt;0,B278,B278-C278))</f>
        <v>0</v>
      </c>
      <c r="C279" s="26">
        <f t="shared" si="25"/>
        <v>0</v>
      </c>
      <c r="D279" s="26">
        <f t="shared" si="26"/>
        <v>0</v>
      </c>
      <c r="E279" s="28">
        <f>IF(OR(A279="",B279&lt;1),0,$F$8*($C$4-SUM($G$15:G279))/10000)</f>
        <v>0</v>
      </c>
      <c r="F279" s="28">
        <f>IF(OR(B279&lt;1,A279=""),0,IF(SUM($G$15:G278)&lt;&gt;"",IF($G$10="mensualité",IF(AND($C$6&lt;&gt;0,A279&lt;=$C$6),D279+E279+G279,IF((($C$4-SUM($G$15:G278))*$C$8/12)/(1-((1+$C$8/12)^-$C$7))&gt;B279,B279+D279+E279,(($C$4-SUM($G$15:G278))*$C$8/12)/(1-((1+$C$8/12)^-$C$7))+E279+G279)),IF(($C$4*$C$8/12)/(1-((1+$C$8/12)^-$C$7))&gt;B279,B279+D279+E279,IF(AND($C$6&lt;&gt;0,A279&lt;=$C$6),D279+E279+G279,($C$4*$C$8/12)/(1-((1+$C$8/12)^-$C$7))+E279+G279))),IF(AND($C$6&lt;&gt;0,A279&lt;=$C$6),D279+E279+G279,IF(($C$4*$C$8/12)/(1-((1+$C$8/12)^-$C$7))&gt;B279,B279+D279+E279,($C$4*$C$8/12)/(1-((1+$C$8/12)^-$C$7))+E279+G279))))</f>
        <v>0</v>
      </c>
      <c r="G279" s="36"/>
      <c r="H279" s="26" t="str">
        <f t="shared" si="28"/>
        <v/>
      </c>
      <c r="J279" s="1">
        <f t="shared" si="29"/>
        <v>0</v>
      </c>
      <c r="L279" s="1">
        <f t="shared" si="30"/>
        <v>0</v>
      </c>
    </row>
    <row r="280" spans="1:12">
      <c r="A280" s="69">
        <f t="shared" si="27"/>
        <v>266</v>
      </c>
      <c r="B280" s="26">
        <f>IF(AND($C$6&lt;&gt;0,A280&lt;=$C$6+1),$C$4-SUM($G$15:G279),IF(B279-C279&lt;0,B279,B279-C279))</f>
        <v>0</v>
      </c>
      <c r="C280" s="26">
        <f t="shared" si="25"/>
        <v>0</v>
      </c>
      <c r="D280" s="26">
        <f t="shared" si="26"/>
        <v>0</v>
      </c>
      <c r="E280" s="28">
        <f>IF(OR(A280="",B280&lt;1),0,$F$8*($C$4-SUM($G$15:G280))/10000)</f>
        <v>0</v>
      </c>
      <c r="F280" s="28">
        <f>IF(OR(B280&lt;1,A280=""),0,IF(SUM($G$15:G279)&lt;&gt;"",IF($G$10="mensualité",IF(AND($C$6&lt;&gt;0,A280&lt;=$C$6),D280+E280+G280,IF((($C$4-SUM($G$15:G279))*$C$8/12)/(1-((1+$C$8/12)^-$C$7))&gt;B280,B280+D280+E280,(($C$4-SUM($G$15:G279))*$C$8/12)/(1-((1+$C$8/12)^-$C$7))+E280+G280)),IF(($C$4*$C$8/12)/(1-((1+$C$8/12)^-$C$7))&gt;B280,B280+D280+E280,IF(AND($C$6&lt;&gt;0,A280&lt;=$C$6),D280+E280+G280,($C$4*$C$8/12)/(1-((1+$C$8/12)^-$C$7))+E280+G280))),IF(AND($C$6&lt;&gt;0,A280&lt;=$C$6),D280+E280+G280,IF(($C$4*$C$8/12)/(1-((1+$C$8/12)^-$C$7))&gt;B280,B280+D280+E280,($C$4*$C$8/12)/(1-((1+$C$8/12)^-$C$7))+E280+G280))))</f>
        <v>0</v>
      </c>
      <c r="G280" s="36"/>
      <c r="H280" s="26" t="str">
        <f t="shared" si="28"/>
        <v/>
      </c>
      <c r="J280" s="1">
        <f t="shared" si="29"/>
        <v>0</v>
      </c>
      <c r="L280" s="1">
        <f t="shared" si="30"/>
        <v>0</v>
      </c>
    </row>
    <row r="281" spans="1:12">
      <c r="A281" s="69">
        <f t="shared" si="27"/>
        <v>267</v>
      </c>
      <c r="B281" s="26">
        <f>IF(AND($C$6&lt;&gt;0,A281&lt;=$C$6+1),$C$4-SUM($G$15:G280),IF(B280-C280&lt;0,B280,B280-C280))</f>
        <v>0</v>
      </c>
      <c r="C281" s="26">
        <f t="shared" si="25"/>
        <v>0</v>
      </c>
      <c r="D281" s="26">
        <f t="shared" si="26"/>
        <v>0</v>
      </c>
      <c r="E281" s="28">
        <f>IF(OR(A281="",B281&lt;1),0,$F$8*($C$4-SUM($G$15:G281))/10000)</f>
        <v>0</v>
      </c>
      <c r="F281" s="28">
        <f>IF(OR(B281&lt;1,A281=""),0,IF(SUM($G$15:G280)&lt;&gt;"",IF($G$10="mensualité",IF(AND($C$6&lt;&gt;0,A281&lt;=$C$6),D281+E281+G281,IF((($C$4-SUM($G$15:G280))*$C$8/12)/(1-((1+$C$8/12)^-$C$7))&gt;B281,B281+D281+E281,(($C$4-SUM($G$15:G280))*$C$8/12)/(1-((1+$C$8/12)^-$C$7))+E281+G281)),IF(($C$4*$C$8/12)/(1-((1+$C$8/12)^-$C$7))&gt;B281,B281+D281+E281,IF(AND($C$6&lt;&gt;0,A281&lt;=$C$6),D281+E281+G281,($C$4*$C$8/12)/(1-((1+$C$8/12)^-$C$7))+E281+G281))),IF(AND($C$6&lt;&gt;0,A281&lt;=$C$6),D281+E281+G281,IF(($C$4*$C$8/12)/(1-((1+$C$8/12)^-$C$7))&gt;B281,B281+D281+E281,($C$4*$C$8/12)/(1-((1+$C$8/12)^-$C$7))+E281+G281))))</f>
        <v>0</v>
      </c>
      <c r="G281" s="36"/>
      <c r="H281" s="26" t="str">
        <f t="shared" si="28"/>
        <v/>
      </c>
      <c r="J281" s="1">
        <f t="shared" si="29"/>
        <v>0</v>
      </c>
      <c r="L281" s="1">
        <f t="shared" si="30"/>
        <v>0</v>
      </c>
    </row>
    <row r="282" spans="1:12">
      <c r="A282" s="69">
        <f t="shared" si="27"/>
        <v>268</v>
      </c>
      <c r="B282" s="26">
        <f>IF(AND($C$6&lt;&gt;0,A282&lt;=$C$6+1),$C$4-SUM($G$15:G281),IF(B281-C281&lt;0,B281,B281-C281))</f>
        <v>0</v>
      </c>
      <c r="C282" s="26">
        <f t="shared" si="25"/>
        <v>0</v>
      </c>
      <c r="D282" s="26">
        <f t="shared" si="26"/>
        <v>0</v>
      </c>
      <c r="E282" s="28">
        <f>IF(OR(A282="",B282&lt;1),0,$F$8*($C$4-SUM($G$15:G282))/10000)</f>
        <v>0</v>
      </c>
      <c r="F282" s="28">
        <f>IF(OR(B282&lt;1,A282=""),0,IF(SUM($G$15:G281)&lt;&gt;"",IF($G$10="mensualité",IF(AND($C$6&lt;&gt;0,A282&lt;=$C$6),D282+E282+G282,IF((($C$4-SUM($G$15:G281))*$C$8/12)/(1-((1+$C$8/12)^-$C$7))&gt;B282,B282+D282+E282,(($C$4-SUM($G$15:G281))*$C$8/12)/(1-((1+$C$8/12)^-$C$7))+E282+G282)),IF(($C$4*$C$8/12)/(1-((1+$C$8/12)^-$C$7))&gt;B282,B282+D282+E282,IF(AND($C$6&lt;&gt;0,A282&lt;=$C$6),D282+E282+G282,($C$4*$C$8/12)/(1-((1+$C$8/12)^-$C$7))+E282+G282))),IF(AND($C$6&lt;&gt;0,A282&lt;=$C$6),D282+E282+G282,IF(($C$4*$C$8/12)/(1-((1+$C$8/12)^-$C$7))&gt;B282,B282+D282+E282,($C$4*$C$8/12)/(1-((1+$C$8/12)^-$C$7))+E282+G282))))</f>
        <v>0</v>
      </c>
      <c r="G282" s="36"/>
      <c r="H282" s="26" t="str">
        <f t="shared" si="28"/>
        <v/>
      </c>
      <c r="J282" s="1">
        <f t="shared" si="29"/>
        <v>0</v>
      </c>
      <c r="L282" s="1">
        <f t="shared" si="30"/>
        <v>0</v>
      </c>
    </row>
    <row r="283" spans="1:12">
      <c r="A283" s="69">
        <f t="shared" si="27"/>
        <v>269</v>
      </c>
      <c r="B283" s="26">
        <f>IF(AND($C$6&lt;&gt;0,A283&lt;=$C$6+1),$C$4-SUM($G$15:G282),IF(B282-C282&lt;0,B282,B282-C282))</f>
        <v>0</v>
      </c>
      <c r="C283" s="26">
        <f t="shared" si="25"/>
        <v>0</v>
      </c>
      <c r="D283" s="26">
        <f t="shared" si="26"/>
        <v>0</v>
      </c>
      <c r="E283" s="28">
        <f>IF(OR(A283="",B283&lt;1),0,$F$8*($C$4-SUM($G$15:G283))/10000)</f>
        <v>0</v>
      </c>
      <c r="F283" s="28">
        <f>IF(OR(B283&lt;1,A283=""),0,IF(SUM($G$15:G282)&lt;&gt;"",IF($G$10="mensualité",IF(AND($C$6&lt;&gt;0,A283&lt;=$C$6),D283+E283+G283,IF((($C$4-SUM($G$15:G282))*$C$8/12)/(1-((1+$C$8/12)^-$C$7))&gt;B283,B283+D283+E283,(($C$4-SUM($G$15:G282))*$C$8/12)/(1-((1+$C$8/12)^-$C$7))+E283+G283)),IF(($C$4*$C$8/12)/(1-((1+$C$8/12)^-$C$7))&gt;B283,B283+D283+E283,IF(AND($C$6&lt;&gt;0,A283&lt;=$C$6),D283+E283+G283,($C$4*$C$8/12)/(1-((1+$C$8/12)^-$C$7))+E283+G283))),IF(AND($C$6&lt;&gt;0,A283&lt;=$C$6),D283+E283+G283,IF(($C$4*$C$8/12)/(1-((1+$C$8/12)^-$C$7))&gt;B283,B283+D283+E283,($C$4*$C$8/12)/(1-((1+$C$8/12)^-$C$7))+E283+G283))))</f>
        <v>0</v>
      </c>
      <c r="G283" s="36"/>
      <c r="H283" s="26" t="str">
        <f t="shared" si="28"/>
        <v/>
      </c>
      <c r="J283" s="1">
        <f t="shared" si="29"/>
        <v>0</v>
      </c>
      <c r="L283" s="1">
        <f t="shared" si="30"/>
        <v>0</v>
      </c>
    </row>
    <row r="284" spans="1:12">
      <c r="A284" s="69">
        <f t="shared" si="27"/>
        <v>270</v>
      </c>
      <c r="B284" s="26">
        <f>IF(AND($C$6&lt;&gt;0,A284&lt;=$C$6+1),$C$4-SUM($G$15:G283),IF(B283-C283&lt;0,B283,B283-C283))</f>
        <v>0</v>
      </c>
      <c r="C284" s="26">
        <f t="shared" si="25"/>
        <v>0</v>
      </c>
      <c r="D284" s="26">
        <f t="shared" si="26"/>
        <v>0</v>
      </c>
      <c r="E284" s="28">
        <f>IF(OR(A284="",B284&lt;1),0,$F$8*($C$4-SUM($G$15:G284))/10000)</f>
        <v>0</v>
      </c>
      <c r="F284" s="28">
        <f>IF(OR(B284&lt;1,A284=""),0,IF(SUM($G$15:G283)&lt;&gt;"",IF($G$10="mensualité",IF(AND($C$6&lt;&gt;0,A284&lt;=$C$6),D284+E284+G284,IF((($C$4-SUM($G$15:G283))*$C$8/12)/(1-((1+$C$8/12)^-$C$7))&gt;B284,B284+D284+E284,(($C$4-SUM($G$15:G283))*$C$8/12)/(1-((1+$C$8/12)^-$C$7))+E284+G284)),IF(($C$4*$C$8/12)/(1-((1+$C$8/12)^-$C$7))&gt;B284,B284+D284+E284,IF(AND($C$6&lt;&gt;0,A284&lt;=$C$6),D284+E284+G284,($C$4*$C$8/12)/(1-((1+$C$8/12)^-$C$7))+E284+G284))),IF(AND($C$6&lt;&gt;0,A284&lt;=$C$6),D284+E284+G284,IF(($C$4*$C$8/12)/(1-((1+$C$8/12)^-$C$7))&gt;B284,B284+D284+E284,($C$4*$C$8/12)/(1-((1+$C$8/12)^-$C$7))+E284+G284))))</f>
        <v>0</v>
      </c>
      <c r="G284" s="36"/>
      <c r="H284" s="26" t="str">
        <f t="shared" si="28"/>
        <v/>
      </c>
      <c r="J284" s="1">
        <f t="shared" si="29"/>
        <v>0</v>
      </c>
      <c r="L284" s="1">
        <f t="shared" si="30"/>
        <v>0</v>
      </c>
    </row>
    <row r="285" spans="1:12">
      <c r="A285" s="69">
        <f t="shared" si="27"/>
        <v>271</v>
      </c>
      <c r="B285" s="26">
        <f>IF(AND($C$6&lt;&gt;0,A285&lt;=$C$6+1),$C$4-SUM($G$15:G284),IF(B284-C284&lt;0,B284,B284-C284))</f>
        <v>0</v>
      </c>
      <c r="C285" s="26">
        <f t="shared" si="25"/>
        <v>0</v>
      </c>
      <c r="D285" s="26">
        <f t="shared" si="26"/>
        <v>0</v>
      </c>
      <c r="E285" s="28">
        <f>IF(OR(A285="",B285&lt;1),0,$F$8*($C$4-SUM($G$15:G285))/10000)</f>
        <v>0</v>
      </c>
      <c r="F285" s="28">
        <f>IF(OR(B285&lt;1,A285=""),0,IF(SUM($G$15:G284)&lt;&gt;"",IF($G$10="mensualité",IF(AND($C$6&lt;&gt;0,A285&lt;=$C$6),D285+E285+G285,IF((($C$4-SUM($G$15:G284))*$C$8/12)/(1-((1+$C$8/12)^-$C$7))&gt;B285,B285+D285+E285,(($C$4-SUM($G$15:G284))*$C$8/12)/(1-((1+$C$8/12)^-$C$7))+E285+G285)),IF(($C$4*$C$8/12)/(1-((1+$C$8/12)^-$C$7))&gt;B285,B285+D285+E285,IF(AND($C$6&lt;&gt;0,A285&lt;=$C$6),D285+E285+G285,($C$4*$C$8/12)/(1-((1+$C$8/12)^-$C$7))+E285+G285))),IF(AND($C$6&lt;&gt;0,A285&lt;=$C$6),D285+E285+G285,IF(($C$4*$C$8/12)/(1-((1+$C$8/12)^-$C$7))&gt;B285,B285+D285+E285,($C$4*$C$8/12)/(1-((1+$C$8/12)^-$C$7))+E285+G285))))</f>
        <v>0</v>
      </c>
      <c r="G285" s="36"/>
      <c r="H285" s="26" t="str">
        <f t="shared" si="28"/>
        <v/>
      </c>
      <c r="J285" s="1">
        <f t="shared" si="29"/>
        <v>0</v>
      </c>
      <c r="L285" s="1">
        <f t="shared" si="30"/>
        <v>0</v>
      </c>
    </row>
    <row r="286" spans="1:12">
      <c r="A286" s="69">
        <f t="shared" si="27"/>
        <v>272</v>
      </c>
      <c r="B286" s="26">
        <f>IF(AND($C$6&lt;&gt;0,A286&lt;=$C$6+1),$C$4-SUM($G$15:G285),IF(B285-C285&lt;0,B285,B285-C285))</f>
        <v>0</v>
      </c>
      <c r="C286" s="26">
        <f t="shared" si="25"/>
        <v>0</v>
      </c>
      <c r="D286" s="26">
        <f t="shared" si="26"/>
        <v>0</v>
      </c>
      <c r="E286" s="28">
        <f>IF(OR(A286="",B286&lt;1),0,$F$8*($C$4-SUM($G$15:G286))/10000)</f>
        <v>0</v>
      </c>
      <c r="F286" s="28">
        <f>IF(OR(B286&lt;1,A286=""),0,IF(SUM($G$15:G285)&lt;&gt;"",IF($G$10="mensualité",IF(AND($C$6&lt;&gt;0,A286&lt;=$C$6),D286+E286+G286,IF((($C$4-SUM($G$15:G285))*$C$8/12)/(1-((1+$C$8/12)^-$C$7))&gt;B286,B286+D286+E286,(($C$4-SUM($G$15:G285))*$C$8/12)/(1-((1+$C$8/12)^-$C$7))+E286+G286)),IF(($C$4*$C$8/12)/(1-((1+$C$8/12)^-$C$7))&gt;B286,B286+D286+E286,IF(AND($C$6&lt;&gt;0,A286&lt;=$C$6),D286+E286+G286,($C$4*$C$8/12)/(1-((1+$C$8/12)^-$C$7))+E286+G286))),IF(AND($C$6&lt;&gt;0,A286&lt;=$C$6),D286+E286+G286,IF(($C$4*$C$8/12)/(1-((1+$C$8/12)^-$C$7))&gt;B286,B286+D286+E286,($C$4*$C$8/12)/(1-((1+$C$8/12)^-$C$7))+E286+G286))))</f>
        <v>0</v>
      </c>
      <c r="G286" s="36"/>
      <c r="H286" s="26" t="str">
        <f t="shared" si="28"/>
        <v/>
      </c>
      <c r="J286" s="1">
        <f t="shared" si="29"/>
        <v>0</v>
      </c>
      <c r="L286" s="1">
        <f t="shared" si="30"/>
        <v>0</v>
      </c>
    </row>
    <row r="287" spans="1:12">
      <c r="A287" s="69">
        <f t="shared" si="27"/>
        <v>273</v>
      </c>
      <c r="B287" s="26">
        <f>IF(AND($C$6&lt;&gt;0,A287&lt;=$C$6+1),$C$4-SUM($G$15:G286),IF(B286-C286&lt;0,B286,B286-C286))</f>
        <v>0</v>
      </c>
      <c r="C287" s="26">
        <f t="shared" si="25"/>
        <v>0</v>
      </c>
      <c r="D287" s="26">
        <f t="shared" si="26"/>
        <v>0</v>
      </c>
      <c r="E287" s="28">
        <f>IF(OR(A287="",B287&lt;1),0,$F$8*($C$4-SUM($G$15:G287))/10000)</f>
        <v>0</v>
      </c>
      <c r="F287" s="28">
        <f>IF(OR(B287&lt;1,A287=""),0,IF(SUM($G$15:G286)&lt;&gt;"",IF($G$10="mensualité",IF(AND($C$6&lt;&gt;0,A287&lt;=$C$6),D287+E287+G287,IF((($C$4-SUM($G$15:G286))*$C$8/12)/(1-((1+$C$8/12)^-$C$7))&gt;B287,B287+D287+E287,(($C$4-SUM($G$15:G286))*$C$8/12)/(1-((1+$C$8/12)^-$C$7))+E287+G287)),IF(($C$4*$C$8/12)/(1-((1+$C$8/12)^-$C$7))&gt;B287,B287+D287+E287,IF(AND($C$6&lt;&gt;0,A287&lt;=$C$6),D287+E287+G287,($C$4*$C$8/12)/(1-((1+$C$8/12)^-$C$7))+E287+G287))),IF(AND($C$6&lt;&gt;0,A287&lt;=$C$6),D287+E287+G287,IF(($C$4*$C$8/12)/(1-((1+$C$8/12)^-$C$7))&gt;B287,B287+D287+E287,($C$4*$C$8/12)/(1-((1+$C$8/12)^-$C$7))+E287+G287))))</f>
        <v>0</v>
      </c>
      <c r="G287" s="36"/>
      <c r="H287" s="26" t="str">
        <f t="shared" si="28"/>
        <v/>
      </c>
      <c r="J287" s="1">
        <f t="shared" si="29"/>
        <v>0</v>
      </c>
      <c r="L287" s="1">
        <f t="shared" si="30"/>
        <v>0</v>
      </c>
    </row>
    <row r="288" spans="1:12">
      <c r="A288" s="69">
        <f t="shared" si="27"/>
        <v>274</v>
      </c>
      <c r="B288" s="26">
        <f>IF(AND($C$6&lt;&gt;0,A288&lt;=$C$6+1),$C$4-SUM($G$15:G287),IF(B287-C287&lt;0,B287,B287-C287))</f>
        <v>0</v>
      </c>
      <c r="C288" s="26">
        <f t="shared" si="25"/>
        <v>0</v>
      </c>
      <c r="D288" s="26">
        <f t="shared" si="26"/>
        <v>0</v>
      </c>
      <c r="E288" s="28">
        <f>IF(OR(A288="",B288&lt;1),0,$F$8*($C$4-SUM($G$15:G288))/10000)</f>
        <v>0</v>
      </c>
      <c r="F288" s="28">
        <f>IF(OR(B288&lt;1,A288=""),0,IF(SUM($G$15:G287)&lt;&gt;"",IF($G$10="mensualité",IF(AND($C$6&lt;&gt;0,A288&lt;=$C$6),D288+E288+G288,IF((($C$4-SUM($G$15:G287))*$C$8/12)/(1-((1+$C$8/12)^-$C$7))&gt;B288,B288+D288+E288,(($C$4-SUM($G$15:G287))*$C$8/12)/(1-((1+$C$8/12)^-$C$7))+E288+G288)),IF(($C$4*$C$8/12)/(1-((1+$C$8/12)^-$C$7))&gt;B288,B288+D288+E288,IF(AND($C$6&lt;&gt;0,A288&lt;=$C$6),D288+E288+G288,($C$4*$C$8/12)/(1-((1+$C$8/12)^-$C$7))+E288+G288))),IF(AND($C$6&lt;&gt;0,A288&lt;=$C$6),D288+E288+G288,IF(($C$4*$C$8/12)/(1-((1+$C$8/12)^-$C$7))&gt;B288,B288+D288+E288,($C$4*$C$8/12)/(1-((1+$C$8/12)^-$C$7))+E288+G288))))</f>
        <v>0</v>
      </c>
      <c r="G288" s="36"/>
      <c r="H288" s="26" t="str">
        <f t="shared" si="28"/>
        <v/>
      </c>
      <c r="J288" s="1">
        <f t="shared" si="29"/>
        <v>0</v>
      </c>
      <c r="L288" s="1">
        <f t="shared" si="30"/>
        <v>0</v>
      </c>
    </row>
    <row r="289" spans="1:12">
      <c r="A289" s="69">
        <f t="shared" si="27"/>
        <v>275</v>
      </c>
      <c r="B289" s="26">
        <f>IF(AND($C$6&lt;&gt;0,A289&lt;=$C$6+1),$C$4-SUM($G$15:G288),IF(B288-C288&lt;0,B288,B288-C288))</f>
        <v>0</v>
      </c>
      <c r="C289" s="26">
        <f t="shared" si="25"/>
        <v>0</v>
      </c>
      <c r="D289" s="26">
        <f t="shared" si="26"/>
        <v>0</v>
      </c>
      <c r="E289" s="28">
        <f>IF(OR(A289="",B289&lt;1),0,$F$8*($C$4-SUM($G$15:G289))/10000)</f>
        <v>0</v>
      </c>
      <c r="F289" s="28">
        <f>IF(OR(B289&lt;1,A289=""),0,IF(SUM($G$15:G288)&lt;&gt;"",IF($G$10="mensualité",IF(AND($C$6&lt;&gt;0,A289&lt;=$C$6),D289+E289+G289,IF((($C$4-SUM($G$15:G288))*$C$8/12)/(1-((1+$C$8/12)^-$C$7))&gt;B289,B289+D289+E289,(($C$4-SUM($G$15:G288))*$C$8/12)/(1-((1+$C$8/12)^-$C$7))+E289+G289)),IF(($C$4*$C$8/12)/(1-((1+$C$8/12)^-$C$7))&gt;B289,B289+D289+E289,IF(AND($C$6&lt;&gt;0,A289&lt;=$C$6),D289+E289+G289,($C$4*$C$8/12)/(1-((1+$C$8/12)^-$C$7))+E289+G289))),IF(AND($C$6&lt;&gt;0,A289&lt;=$C$6),D289+E289+G289,IF(($C$4*$C$8/12)/(1-((1+$C$8/12)^-$C$7))&gt;B289,B289+D289+E289,($C$4*$C$8/12)/(1-((1+$C$8/12)^-$C$7))+E289+G289))))</f>
        <v>0</v>
      </c>
      <c r="G289" s="36"/>
      <c r="H289" s="26" t="str">
        <f t="shared" si="28"/>
        <v/>
      </c>
      <c r="J289" s="1">
        <f t="shared" si="29"/>
        <v>0</v>
      </c>
      <c r="L289" s="1">
        <f t="shared" si="30"/>
        <v>0</v>
      </c>
    </row>
    <row r="290" spans="1:12">
      <c r="A290" s="69">
        <f t="shared" si="27"/>
        <v>276</v>
      </c>
      <c r="B290" s="26">
        <f>IF(AND($C$6&lt;&gt;0,A290&lt;=$C$6+1),$C$4-SUM($G$15:G289),IF(B289-C289&lt;0,B289,B289-C289))</f>
        <v>0</v>
      </c>
      <c r="C290" s="26">
        <f t="shared" si="25"/>
        <v>0</v>
      </c>
      <c r="D290" s="26">
        <f t="shared" si="26"/>
        <v>0</v>
      </c>
      <c r="E290" s="28">
        <f>IF(OR(A290="",B290&lt;1),0,$F$8*($C$4-SUM($G$15:G290))/10000)</f>
        <v>0</v>
      </c>
      <c r="F290" s="28">
        <f>IF(OR(B290&lt;1,A290=""),0,IF(SUM($G$15:G289)&lt;&gt;"",IF($G$10="mensualité",IF(AND($C$6&lt;&gt;0,A290&lt;=$C$6),D290+E290+G290,IF((($C$4-SUM($G$15:G289))*$C$8/12)/(1-((1+$C$8/12)^-$C$7))&gt;B290,B290+D290+E290,(($C$4-SUM($G$15:G289))*$C$8/12)/(1-((1+$C$8/12)^-$C$7))+E290+G290)),IF(($C$4*$C$8/12)/(1-((1+$C$8/12)^-$C$7))&gt;B290,B290+D290+E290,IF(AND($C$6&lt;&gt;0,A290&lt;=$C$6),D290+E290+G290,($C$4*$C$8/12)/(1-((1+$C$8/12)^-$C$7))+E290+G290))),IF(AND($C$6&lt;&gt;0,A290&lt;=$C$6),D290+E290+G290,IF(($C$4*$C$8/12)/(1-((1+$C$8/12)^-$C$7))&gt;B290,B290+D290+E290,($C$4*$C$8/12)/(1-((1+$C$8/12)^-$C$7))+E290+G290))))</f>
        <v>0</v>
      </c>
      <c r="G290" s="36"/>
      <c r="H290" s="26" t="str">
        <f t="shared" si="28"/>
        <v/>
      </c>
      <c r="J290" s="1">
        <f t="shared" si="29"/>
        <v>0</v>
      </c>
      <c r="L290" s="1">
        <f t="shared" si="30"/>
        <v>0</v>
      </c>
    </row>
    <row r="291" spans="1:12">
      <c r="A291" s="69">
        <f t="shared" si="27"/>
        <v>277</v>
      </c>
      <c r="B291" s="26">
        <f>IF(AND($C$6&lt;&gt;0,A291&lt;=$C$6+1),$C$4-SUM($G$15:G290),IF(B290-C290&lt;0,B290,B290-C290))</f>
        <v>0</v>
      </c>
      <c r="C291" s="26">
        <f t="shared" si="25"/>
        <v>0</v>
      </c>
      <c r="D291" s="26">
        <f t="shared" si="26"/>
        <v>0</v>
      </c>
      <c r="E291" s="28">
        <f>IF(OR(A291="",B291&lt;1),0,$F$8*($C$4-SUM($G$15:G291))/10000)</f>
        <v>0</v>
      </c>
      <c r="F291" s="28">
        <f>IF(OR(B291&lt;1,A291=""),0,IF(SUM($G$15:G290)&lt;&gt;"",IF($G$10="mensualité",IF(AND($C$6&lt;&gt;0,A291&lt;=$C$6),D291+E291+G291,IF((($C$4-SUM($G$15:G290))*$C$8/12)/(1-((1+$C$8/12)^-$C$7))&gt;B291,B291+D291+E291,(($C$4-SUM($G$15:G290))*$C$8/12)/(1-((1+$C$8/12)^-$C$7))+E291+G291)),IF(($C$4*$C$8/12)/(1-((1+$C$8/12)^-$C$7))&gt;B291,B291+D291+E291,IF(AND($C$6&lt;&gt;0,A291&lt;=$C$6),D291+E291+G291,($C$4*$C$8/12)/(1-((1+$C$8/12)^-$C$7))+E291+G291))),IF(AND($C$6&lt;&gt;0,A291&lt;=$C$6),D291+E291+G291,IF(($C$4*$C$8/12)/(1-((1+$C$8/12)^-$C$7))&gt;B291,B291+D291+E291,($C$4*$C$8/12)/(1-((1+$C$8/12)^-$C$7))+E291+G291))))</f>
        <v>0</v>
      </c>
      <c r="G291" s="36"/>
      <c r="H291" s="26" t="str">
        <f t="shared" si="28"/>
        <v/>
      </c>
      <c r="J291" s="1">
        <f t="shared" si="29"/>
        <v>0</v>
      </c>
      <c r="L291" s="1">
        <f t="shared" si="30"/>
        <v>0</v>
      </c>
    </row>
    <row r="292" spans="1:12">
      <c r="A292" s="69">
        <f t="shared" si="27"/>
        <v>278</v>
      </c>
      <c r="B292" s="26">
        <f>IF(AND($C$6&lt;&gt;0,A292&lt;=$C$6+1),$C$4-SUM($G$15:G291),IF(B291-C291&lt;0,B291,B291-C291))</f>
        <v>0</v>
      </c>
      <c r="C292" s="26">
        <f t="shared" si="25"/>
        <v>0</v>
      </c>
      <c r="D292" s="26">
        <f t="shared" si="26"/>
        <v>0</v>
      </c>
      <c r="E292" s="28">
        <f>IF(OR(A292="",B292&lt;1),0,$F$8*($C$4-SUM($G$15:G292))/10000)</f>
        <v>0</v>
      </c>
      <c r="F292" s="28">
        <f>IF(OR(B292&lt;1,A292=""),0,IF(SUM($G$15:G291)&lt;&gt;"",IF($G$10="mensualité",IF(AND($C$6&lt;&gt;0,A292&lt;=$C$6),D292+E292+G292,IF((($C$4-SUM($G$15:G291))*$C$8/12)/(1-((1+$C$8/12)^-$C$7))&gt;B292,B292+D292+E292,(($C$4-SUM($G$15:G291))*$C$8/12)/(1-((1+$C$8/12)^-$C$7))+E292+G292)),IF(($C$4*$C$8/12)/(1-((1+$C$8/12)^-$C$7))&gt;B292,B292+D292+E292,IF(AND($C$6&lt;&gt;0,A292&lt;=$C$6),D292+E292+G292,($C$4*$C$8/12)/(1-((1+$C$8/12)^-$C$7))+E292+G292))),IF(AND($C$6&lt;&gt;0,A292&lt;=$C$6),D292+E292+G292,IF(($C$4*$C$8/12)/(1-((1+$C$8/12)^-$C$7))&gt;B292,B292+D292+E292,($C$4*$C$8/12)/(1-((1+$C$8/12)^-$C$7))+E292+G292))))</f>
        <v>0</v>
      </c>
      <c r="G292" s="36"/>
      <c r="H292" s="26" t="str">
        <f t="shared" si="28"/>
        <v/>
      </c>
      <c r="J292" s="1">
        <f t="shared" si="29"/>
        <v>0</v>
      </c>
      <c r="L292" s="1">
        <f t="shared" si="30"/>
        <v>0</v>
      </c>
    </row>
    <row r="293" spans="1:12">
      <c r="A293" s="69">
        <f t="shared" si="27"/>
        <v>279</v>
      </c>
      <c r="B293" s="26">
        <f>IF(AND($C$6&lt;&gt;0,A293&lt;=$C$6+1),$C$4-SUM($G$15:G292),IF(B292-C292&lt;0,B292,B292-C292))</f>
        <v>0</v>
      </c>
      <c r="C293" s="26">
        <f t="shared" si="25"/>
        <v>0</v>
      </c>
      <c r="D293" s="26">
        <f t="shared" si="26"/>
        <v>0</v>
      </c>
      <c r="E293" s="28">
        <f>IF(OR(A293="",B293&lt;1),0,$F$8*($C$4-SUM($G$15:G293))/10000)</f>
        <v>0</v>
      </c>
      <c r="F293" s="28">
        <f>IF(OR(B293&lt;1,A293=""),0,IF(SUM($G$15:G292)&lt;&gt;"",IF($G$10="mensualité",IF(AND($C$6&lt;&gt;0,A293&lt;=$C$6),D293+E293+G293,IF((($C$4-SUM($G$15:G292))*$C$8/12)/(1-((1+$C$8/12)^-$C$7))&gt;B293,B293+D293+E293,(($C$4-SUM($G$15:G292))*$C$8/12)/(1-((1+$C$8/12)^-$C$7))+E293+G293)),IF(($C$4*$C$8/12)/(1-((1+$C$8/12)^-$C$7))&gt;B293,B293+D293+E293,IF(AND($C$6&lt;&gt;0,A293&lt;=$C$6),D293+E293+G293,($C$4*$C$8/12)/(1-((1+$C$8/12)^-$C$7))+E293+G293))),IF(AND($C$6&lt;&gt;0,A293&lt;=$C$6),D293+E293+G293,IF(($C$4*$C$8/12)/(1-((1+$C$8/12)^-$C$7))&gt;B293,B293+D293+E293,($C$4*$C$8/12)/(1-((1+$C$8/12)^-$C$7))+E293+G293))))</f>
        <v>0</v>
      </c>
      <c r="G293" s="36"/>
      <c r="H293" s="26" t="str">
        <f t="shared" si="28"/>
        <v/>
      </c>
      <c r="J293" s="1">
        <f t="shared" si="29"/>
        <v>0</v>
      </c>
      <c r="L293" s="1">
        <f t="shared" si="30"/>
        <v>0</v>
      </c>
    </row>
    <row r="294" spans="1:12">
      <c r="A294" s="69">
        <f t="shared" si="27"/>
        <v>280</v>
      </c>
      <c r="B294" s="26">
        <f>IF(AND($C$6&lt;&gt;0,A294&lt;=$C$6+1),$C$4-SUM($G$15:G293),IF(B293-C293&lt;0,B293,B293-C293))</f>
        <v>0</v>
      </c>
      <c r="C294" s="26">
        <f t="shared" si="25"/>
        <v>0</v>
      </c>
      <c r="D294" s="26">
        <f t="shared" si="26"/>
        <v>0</v>
      </c>
      <c r="E294" s="28">
        <f>IF(OR(A294="",B294&lt;1),0,$F$8*($C$4-SUM($G$15:G294))/10000)</f>
        <v>0</v>
      </c>
      <c r="F294" s="28">
        <f>IF(OR(B294&lt;1,A294=""),0,IF(SUM($G$15:G293)&lt;&gt;"",IF($G$10="mensualité",IF(AND($C$6&lt;&gt;0,A294&lt;=$C$6),D294+E294+G294,IF((($C$4-SUM($G$15:G293))*$C$8/12)/(1-((1+$C$8/12)^-$C$7))&gt;B294,B294+D294+E294,(($C$4-SUM($G$15:G293))*$C$8/12)/(1-((1+$C$8/12)^-$C$7))+E294+G294)),IF(($C$4*$C$8/12)/(1-((1+$C$8/12)^-$C$7))&gt;B294,B294+D294+E294,IF(AND($C$6&lt;&gt;0,A294&lt;=$C$6),D294+E294+G294,($C$4*$C$8/12)/(1-((1+$C$8/12)^-$C$7))+E294+G294))),IF(AND($C$6&lt;&gt;0,A294&lt;=$C$6),D294+E294+G294,IF(($C$4*$C$8/12)/(1-((1+$C$8/12)^-$C$7))&gt;B294,B294+D294+E294,($C$4*$C$8/12)/(1-((1+$C$8/12)^-$C$7))+E294+G294))))</f>
        <v>0</v>
      </c>
      <c r="G294" s="36"/>
      <c r="H294" s="26" t="str">
        <f t="shared" si="28"/>
        <v/>
      </c>
      <c r="J294" s="1">
        <f t="shared" si="29"/>
        <v>0</v>
      </c>
      <c r="L294" s="1">
        <f t="shared" si="30"/>
        <v>0</v>
      </c>
    </row>
    <row r="295" spans="1:12">
      <c r="A295" s="69">
        <f t="shared" si="27"/>
        <v>281</v>
      </c>
      <c r="B295" s="26">
        <f>IF(AND($C$6&lt;&gt;0,A295&lt;=$C$6+1),$C$4-SUM($G$15:G294),IF(B294-C294&lt;0,B294,B294-C294))</f>
        <v>0</v>
      </c>
      <c r="C295" s="26">
        <f t="shared" si="25"/>
        <v>0</v>
      </c>
      <c r="D295" s="26">
        <f t="shared" si="26"/>
        <v>0</v>
      </c>
      <c r="E295" s="28">
        <f>IF(OR(A295="",B295&lt;1),0,$F$8*($C$4-SUM($G$15:G295))/10000)</f>
        <v>0</v>
      </c>
      <c r="F295" s="28">
        <f>IF(OR(B295&lt;1,A295=""),0,IF(SUM($G$15:G294)&lt;&gt;"",IF($G$10="mensualité",IF(AND($C$6&lt;&gt;0,A295&lt;=$C$6),D295+E295+G295,IF((($C$4-SUM($G$15:G294))*$C$8/12)/(1-((1+$C$8/12)^-$C$7))&gt;B295,B295+D295+E295,(($C$4-SUM($G$15:G294))*$C$8/12)/(1-((1+$C$8/12)^-$C$7))+E295+G295)),IF(($C$4*$C$8/12)/(1-((1+$C$8/12)^-$C$7))&gt;B295,B295+D295+E295,IF(AND($C$6&lt;&gt;0,A295&lt;=$C$6),D295+E295+G295,($C$4*$C$8/12)/(1-((1+$C$8/12)^-$C$7))+E295+G295))),IF(AND($C$6&lt;&gt;0,A295&lt;=$C$6),D295+E295+G295,IF(($C$4*$C$8/12)/(1-((1+$C$8/12)^-$C$7))&gt;B295,B295+D295+E295,($C$4*$C$8/12)/(1-((1+$C$8/12)^-$C$7))+E295+G295))))</f>
        <v>0</v>
      </c>
      <c r="G295" s="36"/>
      <c r="H295" s="26" t="str">
        <f t="shared" si="28"/>
        <v/>
      </c>
      <c r="J295" s="1">
        <f t="shared" si="29"/>
        <v>0</v>
      </c>
      <c r="L295" s="1">
        <f t="shared" si="30"/>
        <v>0</v>
      </c>
    </row>
    <row r="296" spans="1:12">
      <c r="A296" s="69">
        <f t="shared" si="27"/>
        <v>282</v>
      </c>
      <c r="B296" s="26">
        <f>IF(AND($C$6&lt;&gt;0,A296&lt;=$C$6+1),$C$4-SUM($G$15:G295),IF(B295-C295&lt;0,B295,B295-C295))</f>
        <v>0</v>
      </c>
      <c r="C296" s="26">
        <f t="shared" si="25"/>
        <v>0</v>
      </c>
      <c r="D296" s="26">
        <f t="shared" si="26"/>
        <v>0</v>
      </c>
      <c r="E296" s="28">
        <f>IF(OR(A296="",B296&lt;1),0,$F$8*($C$4-SUM($G$15:G296))/10000)</f>
        <v>0</v>
      </c>
      <c r="F296" s="28">
        <f>IF(OR(B296&lt;1,A296=""),0,IF(SUM($G$15:G295)&lt;&gt;"",IF($G$10="mensualité",IF(AND($C$6&lt;&gt;0,A296&lt;=$C$6),D296+E296+G296,IF((($C$4-SUM($G$15:G295))*$C$8/12)/(1-((1+$C$8/12)^-$C$7))&gt;B296,B296+D296+E296,(($C$4-SUM($G$15:G295))*$C$8/12)/(1-((1+$C$8/12)^-$C$7))+E296+G296)),IF(($C$4*$C$8/12)/(1-((1+$C$8/12)^-$C$7))&gt;B296,B296+D296+E296,IF(AND($C$6&lt;&gt;0,A296&lt;=$C$6),D296+E296+G296,($C$4*$C$8/12)/(1-((1+$C$8/12)^-$C$7))+E296+G296))),IF(AND($C$6&lt;&gt;0,A296&lt;=$C$6),D296+E296+G296,IF(($C$4*$C$8/12)/(1-((1+$C$8/12)^-$C$7))&gt;B296,B296+D296+E296,($C$4*$C$8/12)/(1-((1+$C$8/12)^-$C$7))+E296+G296))))</f>
        <v>0</v>
      </c>
      <c r="G296" s="36"/>
      <c r="H296" s="26" t="str">
        <f t="shared" si="28"/>
        <v/>
      </c>
      <c r="J296" s="1">
        <f t="shared" si="29"/>
        <v>0</v>
      </c>
      <c r="L296" s="1">
        <f t="shared" si="30"/>
        <v>0</v>
      </c>
    </row>
    <row r="297" spans="1:12">
      <c r="A297" s="69">
        <f t="shared" si="27"/>
        <v>283</v>
      </c>
      <c r="B297" s="26">
        <f>IF(AND($C$6&lt;&gt;0,A297&lt;=$C$6+1),$C$4-SUM($G$15:G296),IF(B296-C296&lt;0,B296,B296-C296))</f>
        <v>0</v>
      </c>
      <c r="C297" s="26">
        <f t="shared" si="25"/>
        <v>0</v>
      </c>
      <c r="D297" s="26">
        <f t="shared" si="26"/>
        <v>0</v>
      </c>
      <c r="E297" s="28">
        <f>IF(OR(A297="",B297&lt;1),0,$F$8*($C$4-SUM($G$15:G297))/10000)</f>
        <v>0</v>
      </c>
      <c r="F297" s="28">
        <f>IF(OR(B297&lt;1,A297=""),0,IF(SUM($G$15:G296)&lt;&gt;"",IF($G$10="mensualité",IF(AND($C$6&lt;&gt;0,A297&lt;=$C$6),D297+E297+G297,IF((($C$4-SUM($G$15:G296))*$C$8/12)/(1-((1+$C$8/12)^-$C$7))&gt;B297,B297+D297+E297,(($C$4-SUM($G$15:G296))*$C$8/12)/(1-((1+$C$8/12)^-$C$7))+E297+G297)),IF(($C$4*$C$8/12)/(1-((1+$C$8/12)^-$C$7))&gt;B297,B297+D297+E297,IF(AND($C$6&lt;&gt;0,A297&lt;=$C$6),D297+E297+G297,($C$4*$C$8/12)/(1-((1+$C$8/12)^-$C$7))+E297+G297))),IF(AND($C$6&lt;&gt;0,A297&lt;=$C$6),D297+E297+G297,IF(($C$4*$C$8/12)/(1-((1+$C$8/12)^-$C$7))&gt;B297,B297+D297+E297,($C$4*$C$8/12)/(1-((1+$C$8/12)^-$C$7))+E297+G297))))</f>
        <v>0</v>
      </c>
      <c r="G297" s="36"/>
      <c r="H297" s="26" t="str">
        <f t="shared" si="28"/>
        <v/>
      </c>
      <c r="J297" s="1">
        <f t="shared" si="29"/>
        <v>0</v>
      </c>
      <c r="L297" s="1">
        <f t="shared" si="30"/>
        <v>0</v>
      </c>
    </row>
    <row r="298" spans="1:12">
      <c r="A298" s="69">
        <f t="shared" si="27"/>
        <v>284</v>
      </c>
      <c r="B298" s="26">
        <f>IF(AND($C$6&lt;&gt;0,A298&lt;=$C$6+1),$C$4-SUM($G$15:G297),IF(B297-C297&lt;0,B297,B297-C297))</f>
        <v>0</v>
      </c>
      <c r="C298" s="26">
        <f t="shared" si="25"/>
        <v>0</v>
      </c>
      <c r="D298" s="26">
        <f t="shared" si="26"/>
        <v>0</v>
      </c>
      <c r="E298" s="28">
        <f>IF(OR(A298="",B298&lt;1),0,$F$8*($C$4-SUM($G$15:G298))/10000)</f>
        <v>0</v>
      </c>
      <c r="F298" s="28">
        <f>IF(OR(B298&lt;1,A298=""),0,IF(SUM($G$15:G297)&lt;&gt;"",IF($G$10="mensualité",IF(AND($C$6&lt;&gt;0,A298&lt;=$C$6),D298+E298+G298,IF((($C$4-SUM($G$15:G297))*$C$8/12)/(1-((1+$C$8/12)^-$C$7))&gt;B298,B298+D298+E298,(($C$4-SUM($G$15:G297))*$C$8/12)/(1-((1+$C$8/12)^-$C$7))+E298+G298)),IF(($C$4*$C$8/12)/(1-((1+$C$8/12)^-$C$7))&gt;B298,B298+D298+E298,IF(AND($C$6&lt;&gt;0,A298&lt;=$C$6),D298+E298+G298,($C$4*$C$8/12)/(1-((1+$C$8/12)^-$C$7))+E298+G298))),IF(AND($C$6&lt;&gt;0,A298&lt;=$C$6),D298+E298+G298,IF(($C$4*$C$8/12)/(1-((1+$C$8/12)^-$C$7))&gt;B298,B298+D298+E298,($C$4*$C$8/12)/(1-((1+$C$8/12)^-$C$7))+E298+G298))))</f>
        <v>0</v>
      </c>
      <c r="G298" s="36"/>
      <c r="H298" s="26" t="str">
        <f t="shared" si="28"/>
        <v/>
      </c>
      <c r="J298" s="1">
        <f t="shared" si="29"/>
        <v>0</v>
      </c>
      <c r="L298" s="1">
        <f t="shared" si="30"/>
        <v>0</v>
      </c>
    </row>
    <row r="299" spans="1:12">
      <c r="A299" s="69">
        <f t="shared" si="27"/>
        <v>285</v>
      </c>
      <c r="B299" s="26">
        <f>IF(AND($C$6&lt;&gt;0,A299&lt;=$C$6+1),$C$4-SUM($G$15:G298),IF(B298-C298&lt;0,B298,B298-C298))</f>
        <v>0</v>
      </c>
      <c r="C299" s="26">
        <f t="shared" si="25"/>
        <v>0</v>
      </c>
      <c r="D299" s="26">
        <f t="shared" si="26"/>
        <v>0</v>
      </c>
      <c r="E299" s="28">
        <f>IF(OR(A299="",B299&lt;1),0,$F$8*($C$4-SUM($G$15:G299))/10000)</f>
        <v>0</v>
      </c>
      <c r="F299" s="28">
        <f>IF(OR(B299&lt;1,A299=""),0,IF(SUM($G$15:G298)&lt;&gt;"",IF($G$10="mensualité",IF(AND($C$6&lt;&gt;0,A299&lt;=$C$6),D299+E299+G299,IF((($C$4-SUM($G$15:G298))*$C$8/12)/(1-((1+$C$8/12)^-$C$7))&gt;B299,B299+D299+E299,(($C$4-SUM($G$15:G298))*$C$8/12)/(1-((1+$C$8/12)^-$C$7))+E299+G299)),IF(($C$4*$C$8/12)/(1-((1+$C$8/12)^-$C$7))&gt;B299,B299+D299+E299,IF(AND($C$6&lt;&gt;0,A299&lt;=$C$6),D299+E299+G299,($C$4*$C$8/12)/(1-((1+$C$8/12)^-$C$7))+E299+G299))),IF(AND($C$6&lt;&gt;0,A299&lt;=$C$6),D299+E299+G299,IF(($C$4*$C$8/12)/(1-((1+$C$8/12)^-$C$7))&gt;B299,B299+D299+E299,($C$4*$C$8/12)/(1-((1+$C$8/12)^-$C$7))+E299+G299))))</f>
        <v>0</v>
      </c>
      <c r="G299" s="36"/>
      <c r="H299" s="26" t="str">
        <f t="shared" si="28"/>
        <v/>
      </c>
      <c r="J299" s="1">
        <f t="shared" si="29"/>
        <v>0</v>
      </c>
      <c r="L299" s="1">
        <f t="shared" si="30"/>
        <v>0</v>
      </c>
    </row>
    <row r="300" spans="1:12">
      <c r="A300" s="69">
        <f t="shared" si="27"/>
        <v>286</v>
      </c>
      <c r="B300" s="26">
        <f>IF(AND($C$6&lt;&gt;0,A300&lt;=$C$6+1),$C$4-SUM($G$15:G299),IF(B299-C299&lt;0,B299,B299-C299))</f>
        <v>0</v>
      </c>
      <c r="C300" s="26">
        <f t="shared" si="25"/>
        <v>0</v>
      </c>
      <c r="D300" s="26">
        <f t="shared" si="26"/>
        <v>0</v>
      </c>
      <c r="E300" s="28">
        <f>IF(OR(A300="",B300&lt;1),0,$F$8*($C$4-SUM($G$15:G300))/10000)</f>
        <v>0</v>
      </c>
      <c r="F300" s="28">
        <f>IF(OR(B300&lt;1,A300=""),0,IF(SUM($G$15:G299)&lt;&gt;"",IF($G$10="mensualité",IF(AND($C$6&lt;&gt;0,A300&lt;=$C$6),D300+E300+G300,IF((($C$4-SUM($G$15:G299))*$C$8/12)/(1-((1+$C$8/12)^-$C$7))&gt;B300,B300+D300+E300,(($C$4-SUM($G$15:G299))*$C$8/12)/(1-((1+$C$8/12)^-$C$7))+E300+G300)),IF(($C$4*$C$8/12)/(1-((1+$C$8/12)^-$C$7))&gt;B300,B300+D300+E300,IF(AND($C$6&lt;&gt;0,A300&lt;=$C$6),D300+E300+G300,($C$4*$C$8/12)/(1-((1+$C$8/12)^-$C$7))+E300+G300))),IF(AND($C$6&lt;&gt;0,A300&lt;=$C$6),D300+E300+G300,IF(($C$4*$C$8/12)/(1-((1+$C$8/12)^-$C$7))&gt;B300,B300+D300+E300,($C$4*$C$8/12)/(1-((1+$C$8/12)^-$C$7))+E300+G300))))</f>
        <v>0</v>
      </c>
      <c r="G300" s="36"/>
      <c r="H300" s="26" t="str">
        <f t="shared" si="28"/>
        <v/>
      </c>
      <c r="J300" s="1">
        <f t="shared" si="29"/>
        <v>0</v>
      </c>
      <c r="L300" s="1">
        <f t="shared" si="30"/>
        <v>0</v>
      </c>
    </row>
    <row r="301" spans="1:12">
      <c r="A301" s="69">
        <f t="shared" si="27"/>
        <v>287</v>
      </c>
      <c r="B301" s="26">
        <f>IF(AND($C$6&lt;&gt;0,A301&lt;=$C$6+1),$C$4-SUM($G$15:G300),IF(B300-C300&lt;0,B300,B300-C300))</f>
        <v>0</v>
      </c>
      <c r="C301" s="26">
        <f t="shared" si="25"/>
        <v>0</v>
      </c>
      <c r="D301" s="26">
        <f t="shared" si="26"/>
        <v>0</v>
      </c>
      <c r="E301" s="28">
        <f>IF(OR(A301="",B301&lt;1),0,$F$8*($C$4-SUM($G$15:G301))/10000)</f>
        <v>0</v>
      </c>
      <c r="F301" s="28">
        <f>IF(OR(B301&lt;1,A301=""),0,IF(SUM($G$15:G300)&lt;&gt;"",IF($G$10="mensualité",IF(AND($C$6&lt;&gt;0,A301&lt;=$C$6),D301+E301+G301,IF((($C$4-SUM($G$15:G300))*$C$8/12)/(1-((1+$C$8/12)^-$C$7))&gt;B301,B301+D301+E301,(($C$4-SUM($G$15:G300))*$C$8/12)/(1-((1+$C$8/12)^-$C$7))+E301+G301)),IF(($C$4*$C$8/12)/(1-((1+$C$8/12)^-$C$7))&gt;B301,B301+D301+E301,IF(AND($C$6&lt;&gt;0,A301&lt;=$C$6),D301+E301+G301,($C$4*$C$8/12)/(1-((1+$C$8/12)^-$C$7))+E301+G301))),IF(AND($C$6&lt;&gt;0,A301&lt;=$C$6),D301+E301+G301,IF(($C$4*$C$8/12)/(1-((1+$C$8/12)^-$C$7))&gt;B301,B301+D301+E301,($C$4*$C$8/12)/(1-((1+$C$8/12)^-$C$7))+E301+G301))))</f>
        <v>0</v>
      </c>
      <c r="G301" s="36"/>
      <c r="H301" s="26" t="str">
        <f t="shared" si="28"/>
        <v/>
      </c>
      <c r="J301" s="1">
        <f t="shared" si="29"/>
        <v>0</v>
      </c>
      <c r="L301" s="1">
        <f t="shared" si="30"/>
        <v>0</v>
      </c>
    </row>
    <row r="302" spans="1:12">
      <c r="A302" s="69">
        <f t="shared" si="27"/>
        <v>288</v>
      </c>
      <c r="B302" s="26">
        <f>IF(AND($C$6&lt;&gt;0,A302&lt;=$C$6+1),$C$4-SUM($G$15:G301),IF(B301-C301&lt;0,B301,B301-C301))</f>
        <v>0</v>
      </c>
      <c r="C302" s="26">
        <f t="shared" si="25"/>
        <v>0</v>
      </c>
      <c r="D302" s="26">
        <f t="shared" si="26"/>
        <v>0</v>
      </c>
      <c r="E302" s="28">
        <f>IF(OR(A302="",B302&lt;1),0,$F$8*($C$4-SUM($G$15:G302))/10000)</f>
        <v>0</v>
      </c>
      <c r="F302" s="28">
        <f>IF(OR(B302&lt;1,A302=""),0,IF(SUM($G$15:G301)&lt;&gt;"",IF($G$10="mensualité",IF(AND($C$6&lt;&gt;0,A302&lt;=$C$6),D302+E302+G302,IF((($C$4-SUM($G$15:G301))*$C$8/12)/(1-((1+$C$8/12)^-$C$7))&gt;B302,B302+D302+E302,(($C$4-SUM($G$15:G301))*$C$8/12)/(1-((1+$C$8/12)^-$C$7))+E302+G302)),IF(($C$4*$C$8/12)/(1-((1+$C$8/12)^-$C$7))&gt;B302,B302+D302+E302,IF(AND($C$6&lt;&gt;0,A302&lt;=$C$6),D302+E302+G302,($C$4*$C$8/12)/(1-((1+$C$8/12)^-$C$7))+E302+G302))),IF(AND($C$6&lt;&gt;0,A302&lt;=$C$6),D302+E302+G302,IF(($C$4*$C$8/12)/(1-((1+$C$8/12)^-$C$7))&gt;B302,B302+D302+E302,($C$4*$C$8/12)/(1-((1+$C$8/12)^-$C$7))+E302+G302))))</f>
        <v>0</v>
      </c>
      <c r="G302" s="36"/>
      <c r="H302" s="26" t="str">
        <f t="shared" si="28"/>
        <v/>
      </c>
      <c r="J302" s="1">
        <f t="shared" si="29"/>
        <v>0</v>
      </c>
      <c r="L302" s="1">
        <f t="shared" si="30"/>
        <v>0</v>
      </c>
    </row>
    <row r="303" spans="1:12">
      <c r="A303" s="69">
        <f t="shared" si="27"/>
        <v>289</v>
      </c>
      <c r="B303" s="26">
        <f>IF(AND($C$6&lt;&gt;0,A303&lt;=$C$6+1),$C$4-SUM($G$15:G302),IF(B302-C302&lt;0,B302,B302-C302))</f>
        <v>0</v>
      </c>
      <c r="C303" s="26">
        <f t="shared" si="25"/>
        <v>0</v>
      </c>
      <c r="D303" s="26">
        <f t="shared" si="26"/>
        <v>0</v>
      </c>
      <c r="E303" s="28">
        <f>IF(OR(A303="",B303&lt;1),0,$F$8*($C$4-SUM($G$15:G303))/10000)</f>
        <v>0</v>
      </c>
      <c r="F303" s="28">
        <f>IF(OR(B303&lt;1,A303=""),0,IF(SUM($G$15:G302)&lt;&gt;"",IF($G$10="mensualité",IF(AND($C$6&lt;&gt;0,A303&lt;=$C$6),D303+E303+G303,IF((($C$4-SUM($G$15:G302))*$C$8/12)/(1-((1+$C$8/12)^-$C$7))&gt;B303,B303+D303+E303,(($C$4-SUM($G$15:G302))*$C$8/12)/(1-((1+$C$8/12)^-$C$7))+E303+G303)),IF(($C$4*$C$8/12)/(1-((1+$C$8/12)^-$C$7))&gt;B303,B303+D303+E303,IF(AND($C$6&lt;&gt;0,A303&lt;=$C$6),D303+E303+G303,($C$4*$C$8/12)/(1-((1+$C$8/12)^-$C$7))+E303+G303))),IF(AND($C$6&lt;&gt;0,A303&lt;=$C$6),D303+E303+G303,IF(($C$4*$C$8/12)/(1-((1+$C$8/12)^-$C$7))&gt;B303,B303+D303+E303,($C$4*$C$8/12)/(1-((1+$C$8/12)^-$C$7))+E303+G303))))</f>
        <v>0</v>
      </c>
      <c r="G303" s="36"/>
      <c r="H303" s="26" t="str">
        <f t="shared" si="28"/>
        <v/>
      </c>
      <c r="J303" s="1">
        <f t="shared" si="29"/>
        <v>0</v>
      </c>
      <c r="L303" s="1">
        <f t="shared" si="30"/>
        <v>0</v>
      </c>
    </row>
    <row r="304" spans="1:12">
      <c r="A304" s="69">
        <f t="shared" si="27"/>
        <v>290</v>
      </c>
      <c r="B304" s="26">
        <f>IF(AND($C$6&lt;&gt;0,A304&lt;=$C$6+1),$C$4-SUM($G$15:G303),IF(B303-C303&lt;0,B303,B303-C303))</f>
        <v>0</v>
      </c>
      <c r="C304" s="26">
        <f t="shared" si="25"/>
        <v>0</v>
      </c>
      <c r="D304" s="26">
        <f t="shared" si="26"/>
        <v>0</v>
      </c>
      <c r="E304" s="28">
        <f>IF(OR(A304="",B304&lt;1),0,$F$8*($C$4-SUM($G$15:G304))/10000)</f>
        <v>0</v>
      </c>
      <c r="F304" s="28">
        <f>IF(OR(B304&lt;1,A304=""),0,IF(SUM($G$15:G303)&lt;&gt;"",IF($G$10="mensualité",IF(AND($C$6&lt;&gt;0,A304&lt;=$C$6),D304+E304+G304,IF((($C$4-SUM($G$15:G303))*$C$8/12)/(1-((1+$C$8/12)^-$C$7))&gt;B304,B304+D304+E304,(($C$4-SUM($G$15:G303))*$C$8/12)/(1-((1+$C$8/12)^-$C$7))+E304+G304)),IF(($C$4*$C$8/12)/(1-((1+$C$8/12)^-$C$7))&gt;B304,B304+D304+E304,IF(AND($C$6&lt;&gt;0,A304&lt;=$C$6),D304+E304+G304,($C$4*$C$8/12)/(1-((1+$C$8/12)^-$C$7))+E304+G304))),IF(AND($C$6&lt;&gt;0,A304&lt;=$C$6),D304+E304+G304,IF(($C$4*$C$8/12)/(1-((1+$C$8/12)^-$C$7))&gt;B304,B304+D304+E304,($C$4*$C$8/12)/(1-((1+$C$8/12)^-$C$7))+E304+G304))))</f>
        <v>0</v>
      </c>
      <c r="G304" s="36"/>
      <c r="H304" s="26" t="str">
        <f t="shared" si="28"/>
        <v/>
      </c>
      <c r="J304" s="1">
        <f t="shared" si="29"/>
        <v>0</v>
      </c>
      <c r="L304" s="1">
        <f t="shared" si="30"/>
        <v>0</v>
      </c>
    </row>
    <row r="305" spans="1:12">
      <c r="A305" s="69">
        <f t="shared" si="27"/>
        <v>291</v>
      </c>
      <c r="B305" s="26">
        <f>IF(AND($C$6&lt;&gt;0,A305&lt;=$C$6+1),$C$4-SUM($G$15:G304),IF(B304-C304&lt;0,B304,B304-C304))</f>
        <v>0</v>
      </c>
      <c r="C305" s="26">
        <f t="shared" si="25"/>
        <v>0</v>
      </c>
      <c r="D305" s="26">
        <f t="shared" si="26"/>
        <v>0</v>
      </c>
      <c r="E305" s="28">
        <f>IF(OR(A305="",B305&lt;1),0,$F$8*($C$4-SUM($G$15:G305))/10000)</f>
        <v>0</v>
      </c>
      <c r="F305" s="28">
        <f>IF(OR(B305&lt;1,A305=""),0,IF(SUM($G$15:G304)&lt;&gt;"",IF($G$10="mensualité",IF(AND($C$6&lt;&gt;0,A305&lt;=$C$6),D305+E305+G305,IF((($C$4-SUM($G$15:G304))*$C$8/12)/(1-((1+$C$8/12)^-$C$7))&gt;B305,B305+D305+E305,(($C$4-SUM($G$15:G304))*$C$8/12)/(1-((1+$C$8/12)^-$C$7))+E305+G305)),IF(($C$4*$C$8/12)/(1-((1+$C$8/12)^-$C$7))&gt;B305,B305+D305+E305,IF(AND($C$6&lt;&gt;0,A305&lt;=$C$6),D305+E305+G305,($C$4*$C$8/12)/(1-((1+$C$8/12)^-$C$7))+E305+G305))),IF(AND($C$6&lt;&gt;0,A305&lt;=$C$6),D305+E305+G305,IF(($C$4*$C$8/12)/(1-((1+$C$8/12)^-$C$7))&gt;B305,B305+D305+E305,($C$4*$C$8/12)/(1-((1+$C$8/12)^-$C$7))+E305+G305))))</f>
        <v>0</v>
      </c>
      <c r="G305" s="36"/>
      <c r="H305" s="26" t="str">
        <f t="shared" si="28"/>
        <v/>
      </c>
      <c r="J305" s="1">
        <f t="shared" si="29"/>
        <v>0</v>
      </c>
      <c r="L305" s="1">
        <f t="shared" si="30"/>
        <v>0</v>
      </c>
    </row>
    <row r="306" spans="1:12">
      <c r="A306" s="69">
        <f t="shared" si="27"/>
        <v>292</v>
      </c>
      <c r="B306" s="26">
        <f>IF(AND($C$6&lt;&gt;0,A306&lt;=$C$6+1),$C$4-SUM($G$15:G305),IF(B305-C305&lt;0,B305,B305-C305))</f>
        <v>0</v>
      </c>
      <c r="C306" s="26">
        <f t="shared" si="25"/>
        <v>0</v>
      </c>
      <c r="D306" s="26">
        <f t="shared" si="26"/>
        <v>0</v>
      </c>
      <c r="E306" s="28">
        <f>IF(OR(A306="",B306&lt;1),0,$F$8*($C$4-SUM($G$15:G306))/10000)</f>
        <v>0</v>
      </c>
      <c r="F306" s="28">
        <f>IF(OR(B306&lt;1,A306=""),0,IF(SUM($G$15:G305)&lt;&gt;"",IF($G$10="mensualité",IF(AND($C$6&lt;&gt;0,A306&lt;=$C$6),D306+E306+G306,IF((($C$4-SUM($G$15:G305))*$C$8/12)/(1-((1+$C$8/12)^-$C$7))&gt;B306,B306+D306+E306,(($C$4-SUM($G$15:G305))*$C$8/12)/(1-((1+$C$8/12)^-$C$7))+E306+G306)),IF(($C$4*$C$8/12)/(1-((1+$C$8/12)^-$C$7))&gt;B306,B306+D306+E306,IF(AND($C$6&lt;&gt;0,A306&lt;=$C$6),D306+E306+G306,($C$4*$C$8/12)/(1-((1+$C$8/12)^-$C$7))+E306+G306))),IF(AND($C$6&lt;&gt;0,A306&lt;=$C$6),D306+E306+G306,IF(($C$4*$C$8/12)/(1-((1+$C$8/12)^-$C$7))&gt;B306,B306+D306+E306,($C$4*$C$8/12)/(1-((1+$C$8/12)^-$C$7))+E306+G306))))</f>
        <v>0</v>
      </c>
      <c r="G306" s="36"/>
      <c r="H306" s="26" t="str">
        <f t="shared" si="28"/>
        <v/>
      </c>
      <c r="J306" s="1">
        <f t="shared" si="29"/>
        <v>0</v>
      </c>
      <c r="L306" s="1">
        <f t="shared" si="30"/>
        <v>0</v>
      </c>
    </row>
    <row r="307" spans="1:12">
      <c r="A307" s="69">
        <f t="shared" si="27"/>
        <v>293</v>
      </c>
      <c r="B307" s="26">
        <f>IF(AND($C$6&lt;&gt;0,A307&lt;=$C$6+1),$C$4-SUM($G$15:G306),IF(B306-C306&lt;0,B306,B306-C306))</f>
        <v>0</v>
      </c>
      <c r="C307" s="26">
        <f t="shared" si="25"/>
        <v>0</v>
      </c>
      <c r="D307" s="26">
        <f t="shared" si="26"/>
        <v>0</v>
      </c>
      <c r="E307" s="28">
        <f>IF(OR(A307="",B307&lt;1),0,$F$8*($C$4-SUM($G$15:G307))/10000)</f>
        <v>0</v>
      </c>
      <c r="F307" s="28">
        <f>IF(OR(B307&lt;1,A307=""),0,IF(SUM($G$15:G306)&lt;&gt;"",IF($G$10="mensualité",IF(AND($C$6&lt;&gt;0,A307&lt;=$C$6),D307+E307+G307,IF((($C$4-SUM($G$15:G306))*$C$8/12)/(1-((1+$C$8/12)^-$C$7))&gt;B307,B307+D307+E307,(($C$4-SUM($G$15:G306))*$C$8/12)/(1-((1+$C$8/12)^-$C$7))+E307+G307)),IF(($C$4*$C$8/12)/(1-((1+$C$8/12)^-$C$7))&gt;B307,B307+D307+E307,IF(AND($C$6&lt;&gt;0,A307&lt;=$C$6),D307+E307+G307,($C$4*$C$8/12)/(1-((1+$C$8/12)^-$C$7))+E307+G307))),IF(AND($C$6&lt;&gt;0,A307&lt;=$C$6),D307+E307+G307,IF(($C$4*$C$8/12)/(1-((1+$C$8/12)^-$C$7))&gt;B307,B307+D307+E307,($C$4*$C$8/12)/(1-((1+$C$8/12)^-$C$7))+E307+G307))))</f>
        <v>0</v>
      </c>
      <c r="G307" s="36"/>
      <c r="H307" s="26" t="str">
        <f t="shared" si="28"/>
        <v/>
      </c>
      <c r="J307" s="1">
        <f t="shared" si="29"/>
        <v>0</v>
      </c>
      <c r="L307" s="1">
        <f t="shared" si="30"/>
        <v>0</v>
      </c>
    </row>
    <row r="308" spans="1:12">
      <c r="A308" s="69">
        <f t="shared" si="27"/>
        <v>294</v>
      </c>
      <c r="B308" s="26">
        <f>IF(AND($C$6&lt;&gt;0,A308&lt;=$C$6+1),$C$4-SUM($G$15:G307),IF(B307-C307&lt;0,B307,B307-C307))</f>
        <v>0</v>
      </c>
      <c r="C308" s="26">
        <f t="shared" si="25"/>
        <v>0</v>
      </c>
      <c r="D308" s="26">
        <f t="shared" si="26"/>
        <v>0</v>
      </c>
      <c r="E308" s="28">
        <f>IF(OR(A308="",B308&lt;1),0,$F$8*($C$4-SUM($G$15:G308))/10000)</f>
        <v>0</v>
      </c>
      <c r="F308" s="28">
        <f>IF(OR(B308&lt;1,A308=""),0,IF(SUM($G$15:G307)&lt;&gt;"",IF($G$10="mensualité",IF(AND($C$6&lt;&gt;0,A308&lt;=$C$6),D308+E308+G308,IF((($C$4-SUM($G$15:G307))*$C$8/12)/(1-((1+$C$8/12)^-$C$7))&gt;B308,B308+D308+E308,(($C$4-SUM($G$15:G307))*$C$8/12)/(1-((1+$C$8/12)^-$C$7))+E308+G308)),IF(($C$4*$C$8/12)/(1-((1+$C$8/12)^-$C$7))&gt;B308,B308+D308+E308,IF(AND($C$6&lt;&gt;0,A308&lt;=$C$6),D308+E308+G308,($C$4*$C$8/12)/(1-((1+$C$8/12)^-$C$7))+E308+G308))),IF(AND($C$6&lt;&gt;0,A308&lt;=$C$6),D308+E308+G308,IF(($C$4*$C$8/12)/(1-((1+$C$8/12)^-$C$7))&gt;B308,B308+D308+E308,($C$4*$C$8/12)/(1-((1+$C$8/12)^-$C$7))+E308+G308))))</f>
        <v>0</v>
      </c>
      <c r="G308" s="36"/>
      <c r="H308" s="26" t="str">
        <f t="shared" si="28"/>
        <v/>
      </c>
      <c r="J308" s="1">
        <f t="shared" si="29"/>
        <v>0</v>
      </c>
      <c r="L308" s="1">
        <f t="shared" si="30"/>
        <v>0</v>
      </c>
    </row>
    <row r="309" spans="1:12">
      <c r="A309" s="69">
        <f t="shared" si="27"/>
        <v>295</v>
      </c>
      <c r="B309" s="26">
        <f>IF(AND($C$6&lt;&gt;0,A309&lt;=$C$6+1),$C$4-SUM($G$15:G308),IF(B308-C308&lt;0,B308,B308-C308))</f>
        <v>0</v>
      </c>
      <c r="C309" s="26">
        <f t="shared" si="25"/>
        <v>0</v>
      </c>
      <c r="D309" s="26">
        <f t="shared" si="26"/>
        <v>0</v>
      </c>
      <c r="E309" s="28">
        <f>IF(OR(A309="",B309&lt;1),0,$F$8*($C$4-SUM($G$15:G309))/10000)</f>
        <v>0</v>
      </c>
      <c r="F309" s="28">
        <f>IF(OR(B309&lt;1,A309=""),0,IF(SUM($G$15:G308)&lt;&gt;"",IF($G$10="mensualité",IF(AND($C$6&lt;&gt;0,A309&lt;=$C$6),D309+E309+G309,IF((($C$4-SUM($G$15:G308))*$C$8/12)/(1-((1+$C$8/12)^-$C$7))&gt;B309,B309+D309+E309,(($C$4-SUM($G$15:G308))*$C$8/12)/(1-((1+$C$8/12)^-$C$7))+E309+G309)),IF(($C$4*$C$8/12)/(1-((1+$C$8/12)^-$C$7))&gt;B309,B309+D309+E309,IF(AND($C$6&lt;&gt;0,A309&lt;=$C$6),D309+E309+G309,($C$4*$C$8/12)/(1-((1+$C$8/12)^-$C$7))+E309+G309))),IF(AND($C$6&lt;&gt;0,A309&lt;=$C$6),D309+E309+G309,IF(($C$4*$C$8/12)/(1-((1+$C$8/12)^-$C$7))&gt;B309,B309+D309+E309,($C$4*$C$8/12)/(1-((1+$C$8/12)^-$C$7))+E309+G309))))</f>
        <v>0</v>
      </c>
      <c r="G309" s="36"/>
      <c r="H309" s="26" t="str">
        <f t="shared" si="28"/>
        <v/>
      </c>
      <c r="J309" s="1">
        <f t="shared" si="29"/>
        <v>0</v>
      </c>
      <c r="L309" s="1">
        <f t="shared" si="30"/>
        <v>0</v>
      </c>
    </row>
    <row r="310" spans="1:12">
      <c r="A310" s="69">
        <f t="shared" si="27"/>
        <v>296</v>
      </c>
      <c r="B310" s="26">
        <f>IF(AND($C$6&lt;&gt;0,A310&lt;=$C$6+1),$C$4-SUM($G$15:G309),IF(B309-C309&lt;0,B309,B309-C309))</f>
        <v>0</v>
      </c>
      <c r="C310" s="26">
        <f t="shared" si="25"/>
        <v>0</v>
      </c>
      <c r="D310" s="26">
        <f t="shared" si="26"/>
        <v>0</v>
      </c>
      <c r="E310" s="28">
        <f>IF(OR(A310="",B310&lt;1),0,$F$8*($C$4-SUM($G$15:G310))/10000)</f>
        <v>0</v>
      </c>
      <c r="F310" s="28">
        <f>IF(OR(B310&lt;1,A310=""),0,IF(SUM($G$15:G309)&lt;&gt;"",IF($G$10="mensualité",IF(AND($C$6&lt;&gt;0,A310&lt;=$C$6),D310+E310+G310,IF((($C$4-SUM($G$15:G309))*$C$8/12)/(1-((1+$C$8/12)^-$C$7))&gt;B310,B310+D310+E310,(($C$4-SUM($G$15:G309))*$C$8/12)/(1-((1+$C$8/12)^-$C$7))+E310+G310)),IF(($C$4*$C$8/12)/(1-((1+$C$8/12)^-$C$7))&gt;B310,B310+D310+E310,IF(AND($C$6&lt;&gt;0,A310&lt;=$C$6),D310+E310+G310,($C$4*$C$8/12)/(1-((1+$C$8/12)^-$C$7))+E310+G310))),IF(AND($C$6&lt;&gt;0,A310&lt;=$C$6),D310+E310+G310,IF(($C$4*$C$8/12)/(1-((1+$C$8/12)^-$C$7))&gt;B310,B310+D310+E310,($C$4*$C$8/12)/(1-((1+$C$8/12)^-$C$7))+E310+G310))))</f>
        <v>0</v>
      </c>
      <c r="G310" s="36"/>
      <c r="H310" s="26" t="str">
        <f t="shared" si="28"/>
        <v/>
      </c>
      <c r="J310" s="1">
        <f t="shared" si="29"/>
        <v>0</v>
      </c>
      <c r="L310" s="1">
        <f t="shared" si="30"/>
        <v>0</v>
      </c>
    </row>
    <row r="311" spans="1:12">
      <c r="A311" s="69">
        <f t="shared" si="27"/>
        <v>297</v>
      </c>
      <c r="B311" s="26">
        <f>IF(AND($C$6&lt;&gt;0,A311&lt;=$C$6+1),$C$4-SUM($G$15:G310),IF(B310-C310&lt;0,B310,B310-C310))</f>
        <v>0</v>
      </c>
      <c r="C311" s="26">
        <f t="shared" si="25"/>
        <v>0</v>
      </c>
      <c r="D311" s="26">
        <f t="shared" si="26"/>
        <v>0</v>
      </c>
      <c r="E311" s="28">
        <f>IF(OR(A311="",B311&lt;1),0,$F$8*($C$4-SUM($G$15:G311))/10000)</f>
        <v>0</v>
      </c>
      <c r="F311" s="28">
        <f>IF(OR(B311&lt;1,A311=""),0,IF(SUM($G$15:G310)&lt;&gt;"",IF($G$10="mensualité",IF(AND($C$6&lt;&gt;0,A311&lt;=$C$6),D311+E311+G311,IF((($C$4-SUM($G$15:G310))*$C$8/12)/(1-((1+$C$8/12)^-$C$7))&gt;B311,B311+D311+E311,(($C$4-SUM($G$15:G310))*$C$8/12)/(1-((1+$C$8/12)^-$C$7))+E311+G311)),IF(($C$4*$C$8/12)/(1-((1+$C$8/12)^-$C$7))&gt;B311,B311+D311+E311,IF(AND($C$6&lt;&gt;0,A311&lt;=$C$6),D311+E311+G311,($C$4*$C$8/12)/(1-((1+$C$8/12)^-$C$7))+E311+G311))),IF(AND($C$6&lt;&gt;0,A311&lt;=$C$6),D311+E311+G311,IF(($C$4*$C$8/12)/(1-((1+$C$8/12)^-$C$7))&gt;B311,B311+D311+E311,($C$4*$C$8/12)/(1-((1+$C$8/12)^-$C$7))+E311+G311))))</f>
        <v>0</v>
      </c>
      <c r="G311" s="36"/>
      <c r="H311" s="26" t="str">
        <f t="shared" si="28"/>
        <v/>
      </c>
      <c r="J311" s="1">
        <f t="shared" si="29"/>
        <v>0</v>
      </c>
      <c r="L311" s="1">
        <f t="shared" si="30"/>
        <v>0</v>
      </c>
    </row>
    <row r="312" spans="1:12">
      <c r="A312" s="69">
        <f t="shared" si="27"/>
        <v>298</v>
      </c>
      <c r="B312" s="26">
        <f>IF(AND($C$6&lt;&gt;0,A312&lt;=$C$6+1),$C$4-SUM($G$15:G311),IF(B311-C311&lt;0,B311,B311-C311))</f>
        <v>0</v>
      </c>
      <c r="C312" s="26">
        <f t="shared" si="25"/>
        <v>0</v>
      </c>
      <c r="D312" s="26">
        <f t="shared" si="26"/>
        <v>0</v>
      </c>
      <c r="E312" s="28">
        <f>IF(OR(A312="",B312&lt;1),0,$F$8*($C$4-SUM($G$15:G312))/10000)</f>
        <v>0</v>
      </c>
      <c r="F312" s="28">
        <f>IF(OR(B312&lt;1,A312=""),0,IF(SUM($G$15:G311)&lt;&gt;"",IF($G$10="mensualité",IF(AND($C$6&lt;&gt;0,A312&lt;=$C$6),D312+E312+G312,IF((($C$4-SUM($G$15:G311))*$C$8/12)/(1-((1+$C$8/12)^-$C$7))&gt;B312,B312+D312+E312,(($C$4-SUM($G$15:G311))*$C$8/12)/(1-((1+$C$8/12)^-$C$7))+E312+G312)),IF(($C$4*$C$8/12)/(1-((1+$C$8/12)^-$C$7))&gt;B312,B312+D312+E312,IF(AND($C$6&lt;&gt;0,A312&lt;=$C$6),D312+E312+G312,($C$4*$C$8/12)/(1-((1+$C$8/12)^-$C$7))+E312+G312))),IF(AND($C$6&lt;&gt;0,A312&lt;=$C$6),D312+E312+G312,IF(($C$4*$C$8/12)/(1-((1+$C$8/12)^-$C$7))&gt;B312,B312+D312+E312,($C$4*$C$8/12)/(1-((1+$C$8/12)^-$C$7))+E312+G312))))</f>
        <v>0</v>
      </c>
      <c r="G312" s="36"/>
      <c r="H312" s="26" t="str">
        <f t="shared" si="28"/>
        <v/>
      </c>
      <c r="J312" s="1">
        <f t="shared" si="29"/>
        <v>0</v>
      </c>
      <c r="L312" s="1">
        <f t="shared" si="30"/>
        <v>0</v>
      </c>
    </row>
    <row r="313" spans="1:12">
      <c r="A313" s="69">
        <f t="shared" si="27"/>
        <v>299</v>
      </c>
      <c r="B313" s="26">
        <f>IF(AND($C$6&lt;&gt;0,A313&lt;=$C$6+1),$C$4-SUM($G$15:G312),IF(B312-C312&lt;0,B312,B312-C312))</f>
        <v>0</v>
      </c>
      <c r="C313" s="26">
        <f t="shared" si="25"/>
        <v>0</v>
      </c>
      <c r="D313" s="26">
        <f t="shared" si="26"/>
        <v>0</v>
      </c>
      <c r="E313" s="28">
        <f>IF(OR(A313="",B313&lt;1),0,$F$8*($C$4-SUM($G$15:G313))/10000)</f>
        <v>0</v>
      </c>
      <c r="F313" s="28">
        <f>IF(OR(B313&lt;1,A313=""),0,IF(SUM($G$15:G312)&lt;&gt;"",IF($G$10="mensualité",IF(AND($C$6&lt;&gt;0,A313&lt;=$C$6),D313+E313+G313,IF((($C$4-SUM($G$15:G312))*$C$8/12)/(1-((1+$C$8/12)^-$C$7))&gt;B313,B313+D313+E313,(($C$4-SUM($G$15:G312))*$C$8/12)/(1-((1+$C$8/12)^-$C$7))+E313+G313)),IF(($C$4*$C$8/12)/(1-((1+$C$8/12)^-$C$7))&gt;B313,B313+D313+E313,IF(AND($C$6&lt;&gt;0,A313&lt;=$C$6),D313+E313+G313,($C$4*$C$8/12)/(1-((1+$C$8/12)^-$C$7))+E313+G313))),IF(AND($C$6&lt;&gt;0,A313&lt;=$C$6),D313+E313+G313,IF(($C$4*$C$8/12)/(1-((1+$C$8/12)^-$C$7))&gt;B313,B313+D313+E313,($C$4*$C$8/12)/(1-((1+$C$8/12)^-$C$7))+E313+G313))))</f>
        <v>0</v>
      </c>
      <c r="G313" s="36"/>
      <c r="H313" s="26" t="str">
        <f t="shared" si="28"/>
        <v/>
      </c>
      <c r="J313" s="1">
        <f t="shared" si="29"/>
        <v>0</v>
      </c>
      <c r="L313" s="1">
        <f t="shared" si="30"/>
        <v>0</v>
      </c>
    </row>
    <row r="314" spans="1:12">
      <c r="A314" s="69">
        <f t="shared" si="27"/>
        <v>300</v>
      </c>
      <c r="B314" s="26">
        <f>IF(AND($C$6&lt;&gt;0,A314&lt;=$C$6+1),$C$4-SUM($G$15:G313),IF(B313-C313&lt;0,B313,B313-C313))</f>
        <v>0</v>
      </c>
      <c r="C314" s="26">
        <f>IF(F314-E314-D314&gt;B314,B314,F314-E314-D314)</f>
        <v>0</v>
      </c>
      <c r="D314" s="26">
        <f t="shared" si="26"/>
        <v>0</v>
      </c>
      <c r="E314" s="28">
        <f>IF(OR(A314="",B314&lt;1),0,$F$8*($C$4-SUM($G$15:G314))/10000)</f>
        <v>0</v>
      </c>
      <c r="F314" s="28">
        <f>IF(OR(B314&lt;1,A314=""),0,IF(SUM($G$15:G313)&lt;&gt;"",IF($G$10="mensualité",IF(AND($C$6&lt;&gt;0,A314&lt;=$C$6),D314+E314+G314,IF((($C$4-SUM($G$15:G313))*$C$8/12)/(1-((1+$C$8/12)^-$C$7))&gt;B314,B314+D314+E314,(($C$4-SUM($G$15:G313))*$C$8/12)/(1-((1+$C$8/12)^-$C$7))+E314+G314)),IF(($C$4*$C$8/12)/(1-((1+$C$8/12)^-$C$7))&gt;B314,B314+D314+E314,IF(AND($C$6&lt;&gt;0,A314&lt;=$C$6),D314+E314+G314,($C$4*$C$8/12)/(1-((1+$C$8/12)^-$C$7))+E314+G314))),IF(AND($C$6&lt;&gt;0,A314&lt;=$C$6),D314+E314+G314,IF(($C$4*$C$8/12)/(1-((1+$C$8/12)^-$C$7))&gt;B314,B314+D314+E314,($C$4*$C$8/12)/(1-((1+$C$8/12)^-$C$7))+E314+G314))))</f>
        <v>0</v>
      </c>
      <c r="G314" s="36"/>
      <c r="H314" s="26" t="str">
        <f t="shared" si="28"/>
        <v/>
      </c>
      <c r="J314" s="1">
        <f t="shared" si="29"/>
        <v>0</v>
      </c>
      <c r="L314" s="1">
        <f t="shared" si="30"/>
        <v>0</v>
      </c>
    </row>
    <row r="315" spans="1:12">
      <c r="A315" s="69">
        <f t="shared" si="27"/>
        <v>301</v>
      </c>
      <c r="B315" s="26">
        <f>IF(AND($C$6&lt;&gt;0,A315&lt;=$C$6+1),$C$4-SUM($G$15:G314),IF(B314-C314&lt;0,B314,B314-C314))</f>
        <v>0</v>
      </c>
      <c r="C315" s="26">
        <f>IF(F315-E315-D315&gt;B315,B315,F315-E315-D315)</f>
        <v>0</v>
      </c>
      <c r="D315" s="26">
        <f t="shared" si="26"/>
        <v>0</v>
      </c>
      <c r="E315" s="28">
        <f>IF(OR(A315="",B315&lt;1),0,$F$8*($C$4-SUM($G$15:G315))/10000)</f>
        <v>0</v>
      </c>
      <c r="F315" s="28">
        <f>IF(OR(B315&lt;1,A315=""),0,IF(SUM($G$15:G314)&lt;&gt;"",IF($G$10="mensualité",IF(AND($C$6&lt;&gt;0,A315&lt;=$C$6),D315+E315+G315,IF((($C$4-SUM($G$15:G314))*$C$8/12)/(1-((1+$C$8/12)^-$C$7))&gt;B315,B315+D315+E315,(($C$4-SUM($G$15:G314))*$C$8/12)/(1-((1+$C$8/12)^-$C$7))+E315+G315)),IF(($C$4*$C$8/12)/(1-((1+$C$8/12)^-$C$7))&gt;B315,B315+D315+E315,IF(AND($C$6&lt;&gt;0,A315&lt;=$C$6),D315+E315+G315,($C$4*$C$8/12)/(1-((1+$C$8/12)^-$C$7))+E315+G315))),IF(AND($C$6&lt;&gt;0,A315&lt;=$C$6),D315+E315+G315,IF(($C$4*$C$8/12)/(1-((1+$C$8/12)^-$C$7))&gt;B315,B315+D315+E315,($C$4*$C$8/12)/(1-((1+$C$8/12)^-$C$7))+E315+G315))))</f>
        <v>0</v>
      </c>
      <c r="G315" s="36"/>
      <c r="H315" s="26" t="str">
        <f t="shared" si="28"/>
        <v/>
      </c>
      <c r="J315" s="1">
        <f t="shared" si="29"/>
        <v>0</v>
      </c>
      <c r="L315" s="1">
        <f t="shared" si="30"/>
        <v>0</v>
      </c>
    </row>
    <row r="316" spans="1:12">
      <c r="A316" s="69">
        <f t="shared" si="27"/>
        <v>302</v>
      </c>
      <c r="B316" s="26">
        <f>IF(AND($C$6&lt;&gt;0,A316&lt;=$C$6+1),$C$4-SUM($G$15:G315),IF(B315-C315&lt;0,B315,B315-C315))</f>
        <v>0</v>
      </c>
      <c r="C316" s="26">
        <f t="shared" ref="C316:C340" si="31">F316-E316-D316</f>
        <v>0</v>
      </c>
      <c r="D316" s="26">
        <f t="shared" si="26"/>
        <v>0</v>
      </c>
      <c r="E316" s="28">
        <f>IF(OR(A316="",B316&lt;1),0,$F$8*($C$4-SUM($G$15:G316))/10000)</f>
        <v>0</v>
      </c>
      <c r="F316" s="28">
        <f>IF(OR(B316&lt;1,A316=""),0,IF(SUM($G$15:G315)&lt;&gt;"",IF($G$10="mensualité",IF(AND($C$6&lt;&gt;0,A316&lt;=$C$6),D316+E316+G316,IF((($C$4-SUM($G$15:G315))*$C$8/12)/(1-((1+$C$8/12)^-$C$7))&gt;B316,B316+D316+E316,(($C$4-SUM($G$15:G315))*$C$8/12)/(1-((1+$C$8/12)^-$C$7))+E316+G316)),IF(($C$4*$C$8/12)/(1-((1+$C$8/12)^-$C$7))&gt;B316,B316+D316+E316,IF(AND($C$6&lt;&gt;0,A316&lt;=$C$6),D316+E316+G316,($C$4*$C$8/12)/(1-((1+$C$8/12)^-$C$7))+E316+G316))),IF(AND($C$6&lt;&gt;0,A316&lt;=$C$6),D316+E316+G316,IF(($C$4*$C$8/12)/(1-((1+$C$8/12)^-$C$7))&gt;B316,B316+D316+E316,($C$4*$C$8/12)/(1-((1+$C$8/12)^-$C$7))+E316+G316))))</f>
        <v>0</v>
      </c>
      <c r="G316" s="36"/>
      <c r="H316" s="26" t="str">
        <f t="shared" si="28"/>
        <v/>
      </c>
      <c r="J316" s="1">
        <f t="shared" si="29"/>
        <v>0</v>
      </c>
      <c r="L316" s="1">
        <f t="shared" si="30"/>
        <v>0</v>
      </c>
    </row>
    <row r="317" spans="1:12">
      <c r="A317" s="69">
        <f t="shared" si="27"/>
        <v>303</v>
      </c>
      <c r="B317" s="26">
        <f>IF(AND($C$6&lt;&gt;0,A317&lt;=$C$6+1),$C$4-SUM($G$15:G316),IF(B316-C316&lt;0,B316,B316-C316))</f>
        <v>0</v>
      </c>
      <c r="C317" s="26">
        <f t="shared" si="31"/>
        <v>0</v>
      </c>
      <c r="D317" s="26">
        <f t="shared" si="26"/>
        <v>0</v>
      </c>
      <c r="E317" s="28">
        <f>IF(OR(A317="",B317&lt;1),0,$F$8*($C$4-SUM($G$15:G317))/10000)</f>
        <v>0</v>
      </c>
      <c r="F317" s="28">
        <f>IF(OR(B317&lt;1,A317=""),0,IF(SUM($G$15:G316)&lt;&gt;"",IF($G$10="mensualité",IF(AND($C$6&lt;&gt;0,A317&lt;=$C$6),D317+E317+G317,IF((($C$4-SUM($G$15:G316))*$C$8/12)/(1-((1+$C$8/12)^-$C$7))&gt;B317,B317+D317+E317,(($C$4-SUM($G$15:G316))*$C$8/12)/(1-((1+$C$8/12)^-$C$7))+E317+G317)),IF(($C$4*$C$8/12)/(1-((1+$C$8/12)^-$C$7))&gt;B317,B317+D317+E317,IF(AND($C$6&lt;&gt;0,A317&lt;=$C$6),D317+E317+G317,($C$4*$C$8/12)/(1-((1+$C$8/12)^-$C$7))+E317+G317))),IF(AND($C$6&lt;&gt;0,A317&lt;=$C$6),D317+E317+G317,IF(($C$4*$C$8/12)/(1-((1+$C$8/12)^-$C$7))&gt;B317,B317+D317+E317,($C$4*$C$8/12)/(1-((1+$C$8/12)^-$C$7))+E317+G317))))</f>
        <v>0</v>
      </c>
      <c r="G317" s="36"/>
      <c r="H317" s="26" t="str">
        <f t="shared" si="28"/>
        <v/>
      </c>
      <c r="J317" s="1">
        <f t="shared" si="29"/>
        <v>0</v>
      </c>
      <c r="L317" s="1">
        <f t="shared" si="30"/>
        <v>0</v>
      </c>
    </row>
    <row r="318" spans="1:12">
      <c r="A318" s="69">
        <f t="shared" si="27"/>
        <v>304</v>
      </c>
      <c r="B318" s="26">
        <f>IF(AND($C$6&lt;&gt;0,A318&lt;=$C$6+1),$C$4-SUM($G$15:G317),IF(B317-C317&lt;0,B317,B317-C317))</f>
        <v>0</v>
      </c>
      <c r="C318" s="26">
        <f t="shared" si="31"/>
        <v>0</v>
      </c>
      <c r="D318" s="26">
        <f t="shared" si="26"/>
        <v>0</v>
      </c>
      <c r="E318" s="28">
        <f>IF(OR(A318="",B318&lt;1),0,$F$8*($C$4-SUM($G$15:G318))/10000)</f>
        <v>0</v>
      </c>
      <c r="F318" s="28">
        <f>IF(OR(B318&lt;1,A318=""),0,IF(SUM($G$15:G317)&lt;&gt;"",IF($G$10="mensualité",IF(AND($C$6&lt;&gt;0,A318&lt;=$C$6),D318+E318+G318,IF((($C$4-SUM($G$15:G317))*$C$8/12)/(1-((1+$C$8/12)^-$C$7))&gt;B318,B318+D318+E318,(($C$4-SUM($G$15:G317))*$C$8/12)/(1-((1+$C$8/12)^-$C$7))+E318+G318)),IF(($C$4*$C$8/12)/(1-((1+$C$8/12)^-$C$7))&gt;B318,B318+D318+E318,IF(AND($C$6&lt;&gt;0,A318&lt;=$C$6),D318+E318+G318,($C$4*$C$8/12)/(1-((1+$C$8/12)^-$C$7))+E318+G318))),IF(AND($C$6&lt;&gt;0,A318&lt;=$C$6),D318+E318+G318,IF(($C$4*$C$8/12)/(1-((1+$C$8/12)^-$C$7))&gt;B318,B318+D318+E318,($C$4*$C$8/12)/(1-((1+$C$8/12)^-$C$7))+E318+G318))))</f>
        <v>0</v>
      </c>
      <c r="G318" s="36"/>
      <c r="H318" s="26" t="str">
        <f t="shared" si="28"/>
        <v/>
      </c>
      <c r="J318" s="1">
        <f t="shared" si="29"/>
        <v>0</v>
      </c>
      <c r="L318" s="1">
        <f t="shared" si="30"/>
        <v>0</v>
      </c>
    </row>
    <row r="319" spans="1:12">
      <c r="A319" s="69">
        <f t="shared" si="27"/>
        <v>305</v>
      </c>
      <c r="B319" s="26">
        <f>IF(AND($C$6&lt;&gt;0,A319&lt;=$C$6+1),$C$4-SUM($G$15:G318),IF(B318-C318&lt;0,B318,B318-C318))</f>
        <v>0</v>
      </c>
      <c r="C319" s="26">
        <f t="shared" si="31"/>
        <v>0</v>
      </c>
      <c r="D319" s="26">
        <f t="shared" si="26"/>
        <v>0</v>
      </c>
      <c r="E319" s="28">
        <f>IF(OR(A319="",B319&lt;1),0,$F$8*($C$4-SUM($G$15:G319))/10000)</f>
        <v>0</v>
      </c>
      <c r="F319" s="28">
        <f>IF(OR(B319&lt;1,A319=""),0,IF(SUM($G$15:G318)&lt;&gt;"",IF($G$10="mensualité",IF(AND($C$6&lt;&gt;0,A319&lt;=$C$6),D319+E319+G319,IF((($C$4-SUM($G$15:G318))*$C$8/12)/(1-((1+$C$8/12)^-$C$7))&gt;B319,B319+D319+E319,(($C$4-SUM($G$15:G318))*$C$8/12)/(1-((1+$C$8/12)^-$C$7))+E319+G319)),IF(($C$4*$C$8/12)/(1-((1+$C$8/12)^-$C$7))&gt;B319,B319+D319+E319,IF(AND($C$6&lt;&gt;0,A319&lt;=$C$6),D319+E319+G319,($C$4*$C$8/12)/(1-((1+$C$8/12)^-$C$7))+E319+G319))),IF(AND($C$6&lt;&gt;0,A319&lt;=$C$6),D319+E319+G319,IF(($C$4*$C$8/12)/(1-((1+$C$8/12)^-$C$7))&gt;B319,B319+D319+E319,($C$4*$C$8/12)/(1-((1+$C$8/12)^-$C$7))+E319+G319))))</f>
        <v>0</v>
      </c>
      <c r="G319" s="36"/>
      <c r="H319" s="26" t="str">
        <f t="shared" si="28"/>
        <v/>
      </c>
      <c r="J319" s="1">
        <f t="shared" si="29"/>
        <v>0</v>
      </c>
      <c r="L319" s="1">
        <f t="shared" si="30"/>
        <v>0</v>
      </c>
    </row>
    <row r="320" spans="1:12">
      <c r="A320" s="69">
        <f t="shared" si="27"/>
        <v>306</v>
      </c>
      <c r="B320" s="26">
        <f>IF(AND($C$6&lt;&gt;0,A320&lt;=$C$6+1),$C$4-SUM($G$15:G319),IF(B319-C319&lt;0,B319,B319-C319))</f>
        <v>0</v>
      </c>
      <c r="C320" s="26">
        <f t="shared" si="31"/>
        <v>0</v>
      </c>
      <c r="D320" s="26">
        <f t="shared" si="26"/>
        <v>0</v>
      </c>
      <c r="E320" s="28">
        <f>IF(OR(A320="",B320&lt;1),0,$F$8*($C$4-SUM($G$15:G320))/10000)</f>
        <v>0</v>
      </c>
      <c r="F320" s="28">
        <f>IF(OR(B320&lt;1,A320=""),0,IF(SUM($G$15:G319)&lt;&gt;"",IF($G$10="mensualité",IF(AND($C$6&lt;&gt;0,A320&lt;=$C$6),D320+E320+G320,IF((($C$4-SUM($G$15:G319))*$C$8/12)/(1-((1+$C$8/12)^-$C$7))&gt;B320,B320+D320+E320,(($C$4-SUM($G$15:G319))*$C$8/12)/(1-((1+$C$8/12)^-$C$7))+E320+G320)),IF(($C$4*$C$8/12)/(1-((1+$C$8/12)^-$C$7))&gt;B320,B320+D320+E320,IF(AND($C$6&lt;&gt;0,A320&lt;=$C$6),D320+E320+G320,($C$4*$C$8/12)/(1-((1+$C$8/12)^-$C$7))+E320+G320))),IF(AND($C$6&lt;&gt;0,A320&lt;=$C$6),D320+E320+G320,IF(($C$4*$C$8/12)/(1-((1+$C$8/12)^-$C$7))&gt;B320,B320+D320+E320,($C$4*$C$8/12)/(1-((1+$C$8/12)^-$C$7))+E320+G320))))</f>
        <v>0</v>
      </c>
      <c r="G320" s="36"/>
      <c r="H320" s="26" t="str">
        <f t="shared" si="28"/>
        <v/>
      </c>
      <c r="J320" s="1">
        <f t="shared" si="29"/>
        <v>0</v>
      </c>
      <c r="L320" s="1">
        <f t="shared" si="30"/>
        <v>0</v>
      </c>
    </row>
    <row r="321" spans="1:12">
      <c r="A321" s="69">
        <f t="shared" si="27"/>
        <v>307</v>
      </c>
      <c r="B321" s="26">
        <f>IF(AND($C$6&lt;&gt;0,A321&lt;=$C$6+1),$C$4-SUM($G$15:G320),IF(B320-C320&lt;0,B320,B320-C320))</f>
        <v>0</v>
      </c>
      <c r="C321" s="26">
        <f t="shared" si="31"/>
        <v>0</v>
      </c>
      <c r="D321" s="26">
        <f t="shared" si="26"/>
        <v>0</v>
      </c>
      <c r="E321" s="28">
        <f>IF(OR(A321="",B321&lt;1),0,$F$8*($C$4-SUM($G$15:G321))/10000)</f>
        <v>0</v>
      </c>
      <c r="F321" s="28">
        <f>IF(OR(B321&lt;1,A321=""),0,IF(SUM($G$15:G320)&lt;&gt;"",IF($G$10="mensualité",IF(AND($C$6&lt;&gt;0,A321&lt;=$C$6),D321+E321+G321,IF((($C$4-SUM($G$15:G320))*$C$8/12)/(1-((1+$C$8/12)^-$C$7))&gt;B321,B321+D321+E321,(($C$4-SUM($G$15:G320))*$C$8/12)/(1-((1+$C$8/12)^-$C$7))+E321+G321)),IF(($C$4*$C$8/12)/(1-((1+$C$8/12)^-$C$7))&gt;B321,B321+D321+E321,IF(AND($C$6&lt;&gt;0,A321&lt;=$C$6),D321+E321+G321,($C$4*$C$8/12)/(1-((1+$C$8/12)^-$C$7))+E321+G321))),IF(AND($C$6&lt;&gt;0,A321&lt;=$C$6),D321+E321+G321,IF(($C$4*$C$8/12)/(1-((1+$C$8/12)^-$C$7))&gt;B321,B321+D321+E321,($C$4*$C$8/12)/(1-((1+$C$8/12)^-$C$7))+E321+G321))))</f>
        <v>0</v>
      </c>
      <c r="G321" s="36"/>
      <c r="H321" s="26" t="str">
        <f t="shared" si="28"/>
        <v/>
      </c>
      <c r="J321" s="1">
        <f t="shared" si="29"/>
        <v>0</v>
      </c>
      <c r="L321" s="1">
        <f t="shared" si="30"/>
        <v>0</v>
      </c>
    </row>
    <row r="322" spans="1:12">
      <c r="A322" s="69">
        <f t="shared" si="27"/>
        <v>308</v>
      </c>
      <c r="B322" s="26">
        <f>IF(AND($C$6&lt;&gt;0,A322&lt;=$C$6+1),$C$4-SUM($G$15:G321),IF(B321-C321&lt;0,B321,B321-C321))</f>
        <v>0</v>
      </c>
      <c r="C322" s="26">
        <f t="shared" si="31"/>
        <v>0</v>
      </c>
      <c r="D322" s="26">
        <f t="shared" si="26"/>
        <v>0</v>
      </c>
      <c r="E322" s="28">
        <f>IF(OR(A322="",B322&lt;1),0,$F$8*($C$4-SUM($G$15:G322))/10000)</f>
        <v>0</v>
      </c>
      <c r="F322" s="28">
        <f>IF(OR(B322&lt;1,A322=""),0,IF(SUM($G$15:G321)&lt;&gt;"",IF($G$10="mensualité",IF(AND($C$6&lt;&gt;0,A322&lt;=$C$6),D322+E322+G322,IF((($C$4-SUM($G$15:G321))*$C$8/12)/(1-((1+$C$8/12)^-$C$7))&gt;B322,B322+D322+E322,(($C$4-SUM($G$15:G321))*$C$8/12)/(1-((1+$C$8/12)^-$C$7))+E322+G322)),IF(($C$4*$C$8/12)/(1-((1+$C$8/12)^-$C$7))&gt;B322,B322+D322+E322,IF(AND($C$6&lt;&gt;0,A322&lt;=$C$6),D322+E322+G322,($C$4*$C$8/12)/(1-((1+$C$8/12)^-$C$7))+E322+G322))),IF(AND($C$6&lt;&gt;0,A322&lt;=$C$6),D322+E322+G322,IF(($C$4*$C$8/12)/(1-((1+$C$8/12)^-$C$7))&gt;B322,B322+D322+E322,($C$4*$C$8/12)/(1-((1+$C$8/12)^-$C$7))+E322+G322))))</f>
        <v>0</v>
      </c>
      <c r="G322" s="36"/>
      <c r="H322" s="26" t="str">
        <f t="shared" si="28"/>
        <v/>
      </c>
      <c r="J322" s="1">
        <f t="shared" si="29"/>
        <v>0</v>
      </c>
      <c r="L322" s="1">
        <f t="shared" si="30"/>
        <v>0</v>
      </c>
    </row>
    <row r="323" spans="1:12">
      <c r="A323" s="69">
        <f t="shared" si="27"/>
        <v>309</v>
      </c>
      <c r="B323" s="26">
        <f>IF(AND($C$6&lt;&gt;0,A323&lt;=$C$6+1),$C$4-SUM($G$15:G322),IF(B322-C322&lt;0,B322,B322-C322))</f>
        <v>0</v>
      </c>
      <c r="C323" s="26">
        <f t="shared" si="31"/>
        <v>0</v>
      </c>
      <c r="D323" s="26">
        <f t="shared" si="26"/>
        <v>0</v>
      </c>
      <c r="E323" s="28">
        <f>IF(OR(A323="",B323&lt;1),0,$F$8*($C$4-SUM($G$15:G323))/10000)</f>
        <v>0</v>
      </c>
      <c r="F323" s="28">
        <f>IF(OR(B323&lt;1,A323=""),0,IF(SUM($G$15:G322)&lt;&gt;"",IF($G$10="mensualité",IF(AND($C$6&lt;&gt;0,A323&lt;=$C$6),D323+E323+G323,IF((($C$4-SUM($G$15:G322))*$C$8/12)/(1-((1+$C$8/12)^-$C$7))&gt;B323,B323+D323+E323,(($C$4-SUM($G$15:G322))*$C$8/12)/(1-((1+$C$8/12)^-$C$7))+E323+G323)),IF(($C$4*$C$8/12)/(1-((1+$C$8/12)^-$C$7))&gt;B323,B323+D323+E323,IF(AND($C$6&lt;&gt;0,A323&lt;=$C$6),D323+E323+G323,($C$4*$C$8/12)/(1-((1+$C$8/12)^-$C$7))+E323+G323))),IF(AND($C$6&lt;&gt;0,A323&lt;=$C$6),D323+E323+G323,IF(($C$4*$C$8/12)/(1-((1+$C$8/12)^-$C$7))&gt;B323,B323+D323+E323,($C$4*$C$8/12)/(1-((1+$C$8/12)^-$C$7))+E323+G323))))</f>
        <v>0</v>
      </c>
      <c r="G323" s="36"/>
      <c r="H323" s="26" t="str">
        <f t="shared" si="28"/>
        <v/>
      </c>
      <c r="J323" s="1">
        <f t="shared" si="29"/>
        <v>0</v>
      </c>
      <c r="L323" s="1">
        <f t="shared" si="30"/>
        <v>0</v>
      </c>
    </row>
    <row r="324" spans="1:12">
      <c r="A324" s="69">
        <f t="shared" si="27"/>
        <v>310</v>
      </c>
      <c r="B324" s="26">
        <f>IF(AND($C$6&lt;&gt;0,A324&lt;=$C$6+1),$C$4-SUM($G$15:G323),IF(B323-C323&lt;0,B323,B323-C323))</f>
        <v>0</v>
      </c>
      <c r="C324" s="26">
        <f t="shared" si="31"/>
        <v>0</v>
      </c>
      <c r="D324" s="26">
        <f t="shared" si="26"/>
        <v>0</v>
      </c>
      <c r="E324" s="28">
        <f>IF(OR(A324="",B324&lt;1),0,$F$8*($C$4-SUM($G$15:G324))/10000)</f>
        <v>0</v>
      </c>
      <c r="F324" s="28">
        <f>IF(OR(B324&lt;1,A324=""),0,IF(SUM($G$15:G323)&lt;&gt;"",IF($G$10="mensualité",IF(AND($C$6&lt;&gt;0,A324&lt;=$C$6),D324+E324+G324,IF((($C$4-SUM($G$15:G323))*$C$8/12)/(1-((1+$C$8/12)^-$C$7))&gt;B324,B324+D324+E324,(($C$4-SUM($G$15:G323))*$C$8/12)/(1-((1+$C$8/12)^-$C$7))+E324+G324)),IF(($C$4*$C$8/12)/(1-((1+$C$8/12)^-$C$7))&gt;B324,B324+D324+E324,IF(AND($C$6&lt;&gt;0,A324&lt;=$C$6),D324+E324+G324,($C$4*$C$8/12)/(1-((1+$C$8/12)^-$C$7))+E324+G324))),IF(AND($C$6&lt;&gt;0,A324&lt;=$C$6),D324+E324+G324,IF(($C$4*$C$8/12)/(1-((1+$C$8/12)^-$C$7))&gt;B324,B324+D324+E324,($C$4*$C$8/12)/(1-((1+$C$8/12)^-$C$7))+E324+G324))))</f>
        <v>0</v>
      </c>
      <c r="G324" s="36"/>
      <c r="H324" s="26" t="str">
        <f t="shared" si="28"/>
        <v/>
      </c>
      <c r="J324" s="1">
        <f t="shared" si="29"/>
        <v>0</v>
      </c>
      <c r="L324" s="1">
        <f t="shared" si="30"/>
        <v>0</v>
      </c>
    </row>
    <row r="325" spans="1:12">
      <c r="A325" s="69">
        <f t="shared" si="27"/>
        <v>311</v>
      </c>
      <c r="B325" s="26">
        <f>IF(AND($C$6&lt;&gt;0,A325&lt;=$C$6+1),$C$4-SUM($G$15:G324),IF(B324-C324&lt;0,B324,B324-C324))</f>
        <v>0</v>
      </c>
      <c r="C325" s="26">
        <f t="shared" si="31"/>
        <v>0</v>
      </c>
      <c r="D325" s="26">
        <f t="shared" si="26"/>
        <v>0</v>
      </c>
      <c r="E325" s="28">
        <f>IF(OR(A325="",B325&lt;1),0,$F$8*($C$4-SUM($G$15:G325))/10000)</f>
        <v>0</v>
      </c>
      <c r="F325" s="28">
        <f>IF(OR(B325&lt;1,A325=""),0,IF(SUM($G$15:G324)&lt;&gt;"",IF($G$10="mensualité",IF(AND($C$6&lt;&gt;0,A325&lt;=$C$6),D325+E325+G325,IF((($C$4-SUM($G$15:G324))*$C$8/12)/(1-((1+$C$8/12)^-$C$7))&gt;B325,B325+D325+E325,(($C$4-SUM($G$15:G324))*$C$8/12)/(1-((1+$C$8/12)^-$C$7))+E325+G325)),IF(($C$4*$C$8/12)/(1-((1+$C$8/12)^-$C$7))&gt;B325,B325+D325+E325,IF(AND($C$6&lt;&gt;0,A325&lt;=$C$6),D325+E325+G325,($C$4*$C$8/12)/(1-((1+$C$8/12)^-$C$7))+E325+G325))),IF(AND($C$6&lt;&gt;0,A325&lt;=$C$6),D325+E325+G325,IF(($C$4*$C$8/12)/(1-((1+$C$8/12)^-$C$7))&gt;B325,B325+D325+E325,($C$4*$C$8/12)/(1-((1+$C$8/12)^-$C$7))+E325+G325))))</f>
        <v>0</v>
      </c>
      <c r="G325" s="36"/>
      <c r="H325" s="26" t="str">
        <f t="shared" si="28"/>
        <v/>
      </c>
      <c r="J325" s="1">
        <f t="shared" si="29"/>
        <v>0</v>
      </c>
      <c r="L325" s="1">
        <f t="shared" si="30"/>
        <v>0</v>
      </c>
    </row>
    <row r="326" spans="1:12">
      <c r="A326" s="69">
        <f t="shared" si="27"/>
        <v>312</v>
      </c>
      <c r="B326" s="26">
        <f>IF(AND($C$6&lt;&gt;0,A326&lt;=$C$6+1),$C$4-SUM($G$15:G325),IF(B325-C325&lt;0,B325,B325-C325))</f>
        <v>0</v>
      </c>
      <c r="C326" s="26">
        <f t="shared" si="31"/>
        <v>0</v>
      </c>
      <c r="D326" s="26">
        <f t="shared" si="26"/>
        <v>0</v>
      </c>
      <c r="E326" s="28">
        <f>IF(OR(A326="",B326&lt;1),0,$F$8*($C$4-SUM($G$15:G326))/10000)</f>
        <v>0</v>
      </c>
      <c r="F326" s="28">
        <f>IF(OR(B326&lt;1,A326=""),0,IF(SUM($G$15:G325)&lt;&gt;"",IF($G$10="mensualité",IF(AND($C$6&lt;&gt;0,A326&lt;=$C$6),D326+E326+G326,IF((($C$4-SUM($G$15:G325))*$C$8/12)/(1-((1+$C$8/12)^-$C$7))&gt;B326,B326+D326+E326,(($C$4-SUM($G$15:G325))*$C$8/12)/(1-((1+$C$8/12)^-$C$7))+E326+G326)),IF(($C$4*$C$8/12)/(1-((1+$C$8/12)^-$C$7))&gt;B326,B326+D326+E326,IF(AND($C$6&lt;&gt;0,A326&lt;=$C$6),D326+E326+G326,($C$4*$C$8/12)/(1-((1+$C$8/12)^-$C$7))+E326+G326))),IF(AND($C$6&lt;&gt;0,A326&lt;=$C$6),D326+E326+G326,IF(($C$4*$C$8/12)/(1-((1+$C$8/12)^-$C$7))&gt;B326,B326+D326+E326,($C$4*$C$8/12)/(1-((1+$C$8/12)^-$C$7))+E326+G326))))</f>
        <v>0</v>
      </c>
      <c r="G326" s="36"/>
      <c r="H326" s="26" t="str">
        <f t="shared" si="28"/>
        <v/>
      </c>
      <c r="J326" s="1">
        <f t="shared" si="29"/>
        <v>0</v>
      </c>
      <c r="L326" s="1">
        <f t="shared" si="30"/>
        <v>0</v>
      </c>
    </row>
    <row r="327" spans="1:12">
      <c r="A327" s="69">
        <f t="shared" si="27"/>
        <v>313</v>
      </c>
      <c r="B327" s="26">
        <f>IF(AND($C$6&lt;&gt;0,A327&lt;=$C$6+1),$C$4-SUM($G$15:G326),IF(B326-C326&lt;0,B326,B326-C326))</f>
        <v>0</v>
      </c>
      <c r="C327" s="26">
        <f t="shared" si="31"/>
        <v>0</v>
      </c>
      <c r="D327" s="26">
        <f t="shared" si="26"/>
        <v>0</v>
      </c>
      <c r="E327" s="28">
        <f>IF(OR(A327="",B327&lt;1),0,$F$8*($C$4-SUM($G$15:G327))/10000)</f>
        <v>0</v>
      </c>
      <c r="F327" s="28">
        <f>IF(OR(B327&lt;1,A327=""),0,IF(SUM($G$15:G326)&lt;&gt;"",IF($G$10="mensualité",IF(AND($C$6&lt;&gt;0,A327&lt;=$C$6),D327+E327+G327,IF((($C$4-SUM($G$15:G326))*$C$8/12)/(1-((1+$C$8/12)^-$C$7))&gt;B327,B327+D327+E327,(($C$4-SUM($G$15:G326))*$C$8/12)/(1-((1+$C$8/12)^-$C$7))+E327+G327)),IF(($C$4*$C$8/12)/(1-((1+$C$8/12)^-$C$7))&gt;B327,B327+D327+E327,IF(AND($C$6&lt;&gt;0,A327&lt;=$C$6),D327+E327+G327,($C$4*$C$8/12)/(1-((1+$C$8/12)^-$C$7))+E327+G327))),IF(AND($C$6&lt;&gt;0,A327&lt;=$C$6),D327+E327+G327,IF(($C$4*$C$8/12)/(1-((1+$C$8/12)^-$C$7))&gt;B327,B327+D327+E327,($C$4*$C$8/12)/(1-((1+$C$8/12)^-$C$7))+E327+G327))))</f>
        <v>0</v>
      </c>
      <c r="G327" s="36"/>
      <c r="H327" s="26" t="str">
        <f t="shared" si="28"/>
        <v/>
      </c>
      <c r="J327" s="1">
        <f t="shared" si="29"/>
        <v>0</v>
      </c>
      <c r="L327" s="1">
        <f t="shared" si="30"/>
        <v>0</v>
      </c>
    </row>
    <row r="328" spans="1:12">
      <c r="A328" s="69">
        <f t="shared" si="27"/>
        <v>314</v>
      </c>
      <c r="B328" s="26">
        <f>IF(AND($C$6&lt;&gt;0,A328&lt;=$C$6+1),$C$4-SUM($G$15:G327),IF(B327-C327&lt;0,B327,B327-C327))</f>
        <v>0</v>
      </c>
      <c r="C328" s="26">
        <f t="shared" si="31"/>
        <v>0</v>
      </c>
      <c r="D328" s="26">
        <f t="shared" si="26"/>
        <v>0</v>
      </c>
      <c r="E328" s="28">
        <f>IF(OR(A328="",B328&lt;1),0,$F$8*($C$4-SUM($G$15:G328))/10000)</f>
        <v>0</v>
      </c>
      <c r="F328" s="28">
        <f>IF(OR(B328&lt;1,A328=""),0,IF(SUM($G$15:G327)&lt;&gt;"",IF($G$10="mensualité",IF(AND($C$6&lt;&gt;0,A328&lt;=$C$6),D328+E328+G328,IF((($C$4-SUM($G$15:G327))*$C$8/12)/(1-((1+$C$8/12)^-$C$7))&gt;B328,B328+D328+E328,(($C$4-SUM($G$15:G327))*$C$8/12)/(1-((1+$C$8/12)^-$C$7))+E328+G328)),IF(($C$4*$C$8/12)/(1-((1+$C$8/12)^-$C$7))&gt;B328,B328+D328+E328,IF(AND($C$6&lt;&gt;0,A328&lt;=$C$6),D328+E328+G328,($C$4*$C$8/12)/(1-((1+$C$8/12)^-$C$7))+E328+G328))),IF(AND($C$6&lt;&gt;0,A328&lt;=$C$6),D328+E328+G328,IF(($C$4*$C$8/12)/(1-((1+$C$8/12)^-$C$7))&gt;B328,B328+D328+E328,($C$4*$C$8/12)/(1-((1+$C$8/12)^-$C$7))+E328+G328))))</f>
        <v>0</v>
      </c>
      <c r="G328" s="36"/>
      <c r="H328" s="26" t="str">
        <f t="shared" si="28"/>
        <v/>
      </c>
      <c r="J328" s="1">
        <f t="shared" si="29"/>
        <v>0</v>
      </c>
      <c r="L328" s="1">
        <f t="shared" si="30"/>
        <v>0</v>
      </c>
    </row>
    <row r="329" spans="1:12">
      <c r="A329" s="69">
        <f t="shared" si="27"/>
        <v>315</v>
      </c>
      <c r="B329" s="26">
        <f>IF(AND($C$6&lt;&gt;0,A329&lt;=$C$6+1),$C$4-SUM($G$15:G328),IF(B328-C328&lt;0,B328,B328-C328))</f>
        <v>0</v>
      </c>
      <c r="C329" s="26">
        <f t="shared" si="31"/>
        <v>0</v>
      </c>
      <c r="D329" s="26">
        <f t="shared" si="26"/>
        <v>0</v>
      </c>
      <c r="E329" s="28">
        <f>IF(OR(A329="",B329&lt;1),0,$F$8*($C$4-SUM($G$15:G329))/10000)</f>
        <v>0</v>
      </c>
      <c r="F329" s="28">
        <f>IF(OR(B329&lt;1,A329=""),0,IF(SUM($G$15:G328)&lt;&gt;"",IF($G$10="mensualité",IF(AND($C$6&lt;&gt;0,A329&lt;=$C$6),D329+E329+G329,IF((($C$4-SUM($G$15:G328))*$C$8/12)/(1-((1+$C$8/12)^-$C$7))&gt;B329,B329+D329+E329,(($C$4-SUM($G$15:G328))*$C$8/12)/(1-((1+$C$8/12)^-$C$7))+E329+G329)),IF(($C$4*$C$8/12)/(1-((1+$C$8/12)^-$C$7))&gt;B329,B329+D329+E329,IF(AND($C$6&lt;&gt;0,A329&lt;=$C$6),D329+E329+G329,($C$4*$C$8/12)/(1-((1+$C$8/12)^-$C$7))+E329+G329))),IF(AND($C$6&lt;&gt;0,A329&lt;=$C$6),D329+E329+G329,IF(($C$4*$C$8/12)/(1-((1+$C$8/12)^-$C$7))&gt;B329,B329+D329+E329,($C$4*$C$8/12)/(1-((1+$C$8/12)^-$C$7))+E329+G329))))</f>
        <v>0</v>
      </c>
      <c r="G329" s="36"/>
      <c r="H329" s="26" t="str">
        <f t="shared" si="28"/>
        <v/>
      </c>
      <c r="J329" s="1">
        <f t="shared" si="29"/>
        <v>0</v>
      </c>
      <c r="L329" s="1">
        <f t="shared" si="30"/>
        <v>0</v>
      </c>
    </row>
    <row r="330" spans="1:12">
      <c r="A330" s="69">
        <f t="shared" si="27"/>
        <v>316</v>
      </c>
      <c r="B330" s="26">
        <f>IF(AND($C$6&lt;&gt;0,A330&lt;=$C$6+1),$C$4-SUM($G$15:G329),IF(B329-C329&lt;0,B329,B329-C329))</f>
        <v>0</v>
      </c>
      <c r="C330" s="26">
        <f t="shared" si="31"/>
        <v>0</v>
      </c>
      <c r="D330" s="26">
        <f t="shared" si="26"/>
        <v>0</v>
      </c>
      <c r="E330" s="28">
        <f>IF(OR(A330="",B330&lt;1),0,$F$8*($C$4-SUM($G$15:G330))/10000)</f>
        <v>0</v>
      </c>
      <c r="F330" s="28">
        <f>IF(OR(B330&lt;1,A330=""),0,IF(SUM($G$15:G329)&lt;&gt;"",IF($G$10="mensualité",IF(AND($C$6&lt;&gt;0,A330&lt;=$C$6),D330+E330+G330,IF((($C$4-SUM($G$15:G329))*$C$8/12)/(1-((1+$C$8/12)^-$C$7))&gt;B330,B330+D330+E330,(($C$4-SUM($G$15:G329))*$C$8/12)/(1-((1+$C$8/12)^-$C$7))+E330+G330)),IF(($C$4*$C$8/12)/(1-((1+$C$8/12)^-$C$7))&gt;B330,B330+D330+E330,IF(AND($C$6&lt;&gt;0,A330&lt;=$C$6),D330+E330+G330,($C$4*$C$8/12)/(1-((1+$C$8/12)^-$C$7))+E330+G330))),IF(AND($C$6&lt;&gt;0,A330&lt;=$C$6),D330+E330+G330,IF(($C$4*$C$8/12)/(1-((1+$C$8/12)^-$C$7))&gt;B330,B330+D330+E330,($C$4*$C$8/12)/(1-((1+$C$8/12)^-$C$7))+E330+G330))))</f>
        <v>0</v>
      </c>
      <c r="G330" s="36"/>
      <c r="H330" s="26" t="str">
        <f t="shared" si="28"/>
        <v/>
      </c>
      <c r="J330" s="1">
        <f t="shared" si="29"/>
        <v>0</v>
      </c>
      <c r="L330" s="1">
        <f t="shared" si="30"/>
        <v>0</v>
      </c>
    </row>
    <row r="331" spans="1:12">
      <c r="A331" s="69">
        <f t="shared" si="27"/>
        <v>317</v>
      </c>
      <c r="B331" s="26">
        <f>IF(AND($C$6&lt;&gt;0,A331&lt;=$C$6+1),$C$4-SUM($G$15:G330),IF(B330-C330&lt;0,B330,B330-C330))</f>
        <v>0</v>
      </c>
      <c r="C331" s="26">
        <f t="shared" si="31"/>
        <v>0</v>
      </c>
      <c r="D331" s="26">
        <f t="shared" si="26"/>
        <v>0</v>
      </c>
      <c r="E331" s="28">
        <f>IF(OR(A331="",B331&lt;1),0,$F$8*($C$4-SUM($G$15:G331))/10000)</f>
        <v>0</v>
      </c>
      <c r="F331" s="28">
        <f>IF(OR(B331&lt;1,A331=""),0,IF(SUM($G$15:G330)&lt;&gt;"",IF($G$10="mensualité",IF(AND($C$6&lt;&gt;0,A331&lt;=$C$6),D331+E331+G331,IF((($C$4-SUM($G$15:G330))*$C$8/12)/(1-((1+$C$8/12)^-$C$7))&gt;B331,B331+D331+E331,(($C$4-SUM($G$15:G330))*$C$8/12)/(1-((1+$C$8/12)^-$C$7))+E331+G331)),IF(($C$4*$C$8/12)/(1-((1+$C$8/12)^-$C$7))&gt;B331,B331+D331+E331,IF(AND($C$6&lt;&gt;0,A331&lt;=$C$6),D331+E331+G331,($C$4*$C$8/12)/(1-((1+$C$8/12)^-$C$7))+E331+G331))),IF(AND($C$6&lt;&gt;0,A331&lt;=$C$6),D331+E331+G331,IF(($C$4*$C$8/12)/(1-((1+$C$8/12)^-$C$7))&gt;B331,B331+D331+E331,($C$4*$C$8/12)/(1-((1+$C$8/12)^-$C$7))+E331+G331))))</f>
        <v>0</v>
      </c>
      <c r="G331" s="36"/>
      <c r="H331" s="26" t="str">
        <f t="shared" si="28"/>
        <v/>
      </c>
      <c r="J331" s="1">
        <f t="shared" si="29"/>
        <v>0</v>
      </c>
      <c r="L331" s="1">
        <f t="shared" si="30"/>
        <v>0</v>
      </c>
    </row>
    <row r="332" spans="1:12">
      <c r="A332" s="69">
        <f t="shared" si="27"/>
        <v>318</v>
      </c>
      <c r="B332" s="26">
        <f>IF(AND($C$6&lt;&gt;0,A332&lt;=$C$6+1),$C$4-SUM($G$15:G331),IF(B331-C331&lt;0,B331,B331-C331))</f>
        <v>0</v>
      </c>
      <c r="C332" s="26">
        <f t="shared" si="31"/>
        <v>0</v>
      </c>
      <c r="D332" s="26">
        <f t="shared" si="26"/>
        <v>0</v>
      </c>
      <c r="E332" s="28">
        <f>IF(OR(A332="",B332&lt;1),0,$F$8*($C$4-SUM($G$15:G332))/10000)</f>
        <v>0</v>
      </c>
      <c r="F332" s="28">
        <f>IF(OR(B332&lt;1,A332=""),0,IF(SUM($G$15:G331)&lt;&gt;"",IF($G$10="mensualité",IF(AND($C$6&lt;&gt;0,A332&lt;=$C$6),D332+E332+G332,IF((($C$4-SUM($G$15:G331))*$C$8/12)/(1-((1+$C$8/12)^-$C$7))&gt;B332,B332+D332+E332,(($C$4-SUM($G$15:G331))*$C$8/12)/(1-((1+$C$8/12)^-$C$7))+E332+G332)),IF(($C$4*$C$8/12)/(1-((1+$C$8/12)^-$C$7))&gt;B332,B332+D332+E332,IF(AND($C$6&lt;&gt;0,A332&lt;=$C$6),D332+E332+G332,($C$4*$C$8/12)/(1-((1+$C$8/12)^-$C$7))+E332+G332))),IF(AND($C$6&lt;&gt;0,A332&lt;=$C$6),D332+E332+G332,IF(($C$4*$C$8/12)/(1-((1+$C$8/12)^-$C$7))&gt;B332,B332+D332+E332,($C$4*$C$8/12)/(1-((1+$C$8/12)^-$C$7))+E332+G332))))</f>
        <v>0</v>
      </c>
      <c r="G332" s="36"/>
      <c r="H332" s="26" t="str">
        <f t="shared" si="28"/>
        <v/>
      </c>
      <c r="J332" s="1">
        <f t="shared" si="29"/>
        <v>0</v>
      </c>
      <c r="L332" s="1">
        <f t="shared" si="30"/>
        <v>0</v>
      </c>
    </row>
    <row r="333" spans="1:12">
      <c r="A333" s="69">
        <f t="shared" si="27"/>
        <v>319</v>
      </c>
      <c r="B333" s="26">
        <f>IF(AND($C$6&lt;&gt;0,A333&lt;=$C$6+1),$C$4-SUM($G$15:G332),IF(B332-C332&lt;0,B332,B332-C332))</f>
        <v>0</v>
      </c>
      <c r="C333" s="26">
        <f t="shared" si="31"/>
        <v>0</v>
      </c>
      <c r="D333" s="26">
        <f t="shared" si="26"/>
        <v>0</v>
      </c>
      <c r="E333" s="28">
        <f>IF(OR(A333="",B333&lt;1),0,$F$8*($C$4-SUM($G$15:G333))/10000)</f>
        <v>0</v>
      </c>
      <c r="F333" s="28">
        <f>IF(OR(B333&lt;1,A333=""),0,IF(SUM($G$15:G332)&lt;&gt;"",IF($G$10="mensualité",IF(AND($C$6&lt;&gt;0,A333&lt;=$C$6),D333+E333+G333,IF((($C$4-SUM($G$15:G332))*$C$8/12)/(1-((1+$C$8/12)^-$C$7))&gt;B333,B333+D333+E333,(($C$4-SUM($G$15:G332))*$C$8/12)/(1-((1+$C$8/12)^-$C$7))+E333+G333)),IF(($C$4*$C$8/12)/(1-((1+$C$8/12)^-$C$7))&gt;B333,B333+D333+E333,IF(AND($C$6&lt;&gt;0,A333&lt;=$C$6),D333+E333+G333,($C$4*$C$8/12)/(1-((1+$C$8/12)^-$C$7))+E333+G333))),IF(AND($C$6&lt;&gt;0,A333&lt;=$C$6),D333+E333+G333,IF(($C$4*$C$8/12)/(1-((1+$C$8/12)^-$C$7))&gt;B333,B333+D333+E333,($C$4*$C$8/12)/(1-((1+$C$8/12)^-$C$7))+E333+G333))))</f>
        <v>0</v>
      </c>
      <c r="G333" s="36"/>
      <c r="H333" s="26" t="str">
        <f t="shared" si="28"/>
        <v/>
      </c>
      <c r="J333" s="1">
        <f t="shared" si="29"/>
        <v>0</v>
      </c>
      <c r="L333" s="1">
        <f t="shared" si="30"/>
        <v>0</v>
      </c>
    </row>
    <row r="334" spans="1:12">
      <c r="A334" s="69">
        <f t="shared" si="27"/>
        <v>320</v>
      </c>
      <c r="B334" s="26">
        <f>IF(AND($C$6&lt;&gt;0,A334&lt;=$C$6+1),$C$4-SUM($G$15:G333),IF(B333-C333&lt;0,B333,B333-C333))</f>
        <v>0</v>
      </c>
      <c r="C334" s="26">
        <f t="shared" si="31"/>
        <v>0</v>
      </c>
      <c r="D334" s="26">
        <f t="shared" si="26"/>
        <v>0</v>
      </c>
      <c r="E334" s="28">
        <f>IF(OR(A334="",B334&lt;1),0,$F$8*($C$4-SUM($G$15:G334))/10000)</f>
        <v>0</v>
      </c>
      <c r="F334" s="28">
        <f>IF(OR(B334&lt;1,A334=""),0,IF(SUM($G$15:G333)&lt;&gt;"",IF($G$10="mensualité",IF(AND($C$6&lt;&gt;0,A334&lt;=$C$6),D334+E334+G334,IF((($C$4-SUM($G$15:G333))*$C$8/12)/(1-((1+$C$8/12)^-$C$7))&gt;B334,B334+D334+E334,(($C$4-SUM($G$15:G333))*$C$8/12)/(1-((1+$C$8/12)^-$C$7))+E334+G334)),IF(($C$4*$C$8/12)/(1-((1+$C$8/12)^-$C$7))&gt;B334,B334+D334+E334,IF(AND($C$6&lt;&gt;0,A334&lt;=$C$6),D334+E334+G334,($C$4*$C$8/12)/(1-((1+$C$8/12)^-$C$7))+E334+G334))),IF(AND($C$6&lt;&gt;0,A334&lt;=$C$6),D334+E334+G334,IF(($C$4*$C$8/12)/(1-((1+$C$8/12)^-$C$7))&gt;B334,B334+D334+E334,($C$4*$C$8/12)/(1-((1+$C$8/12)^-$C$7))+E334+G334))))</f>
        <v>0</v>
      </c>
      <c r="G334" s="36"/>
      <c r="H334" s="26" t="str">
        <f t="shared" si="28"/>
        <v/>
      </c>
      <c r="J334" s="1">
        <f t="shared" si="29"/>
        <v>0</v>
      </c>
      <c r="L334" s="1">
        <f t="shared" si="30"/>
        <v>0</v>
      </c>
    </row>
    <row r="335" spans="1:12">
      <c r="A335" s="69">
        <f t="shared" si="27"/>
        <v>321</v>
      </c>
      <c r="B335" s="26">
        <f>IF(AND($C$6&lt;&gt;0,A335&lt;=$C$6+1),$C$4-SUM($G$15:G334),IF(B334-C334&lt;0,B334,B334-C334))</f>
        <v>0</v>
      </c>
      <c r="C335" s="26">
        <f t="shared" si="31"/>
        <v>0</v>
      </c>
      <c r="D335" s="26">
        <f t="shared" ref="D335:D340" si="32">B335*$C$8/12</f>
        <v>0</v>
      </c>
      <c r="E335" s="28">
        <f>IF(OR(A335="",B335&lt;1),0,$F$8*($C$4-SUM($G$15:G335))/10000)</f>
        <v>0</v>
      </c>
      <c r="F335" s="28">
        <f>IF(OR(B335&lt;1,A335=""),0,IF(SUM($G$15:G334)&lt;&gt;"",IF($G$10="mensualité",IF(AND($C$6&lt;&gt;0,A335&lt;=$C$6),D335+E335+G335,IF((($C$4-SUM($G$15:G334))*$C$8/12)/(1-((1+$C$8/12)^-$C$7))&gt;B335,B335+D335+E335,(($C$4-SUM($G$15:G334))*$C$8/12)/(1-((1+$C$8/12)^-$C$7))+E335+G335)),IF(($C$4*$C$8/12)/(1-((1+$C$8/12)^-$C$7))&gt;B335,B335+D335+E335,IF(AND($C$6&lt;&gt;0,A335&lt;=$C$6),D335+E335+G335,($C$4*$C$8/12)/(1-((1+$C$8/12)^-$C$7))+E335+G335))),IF(AND($C$6&lt;&gt;0,A335&lt;=$C$6),D335+E335+G335,IF(($C$4*$C$8/12)/(1-((1+$C$8/12)^-$C$7))&gt;B335,B335+D335+E335,($C$4*$C$8/12)/(1-((1+$C$8/12)^-$C$7))+E335+G335))))</f>
        <v>0</v>
      </c>
      <c r="G335" s="36"/>
      <c r="H335" s="26" t="str">
        <f t="shared" si="28"/>
        <v/>
      </c>
      <c r="J335" s="1">
        <f t="shared" si="29"/>
        <v>0</v>
      </c>
      <c r="L335" s="1">
        <f t="shared" si="30"/>
        <v>0</v>
      </c>
    </row>
    <row r="336" spans="1:12">
      <c r="A336" s="69">
        <f t="shared" si="27"/>
        <v>322</v>
      </c>
      <c r="B336" s="26">
        <f>IF(AND($C$6&lt;&gt;0,A336&lt;=$C$6+1),$C$4-SUM($G$15:G335),IF(B335-C335&lt;0,B335,B335-C335))</f>
        <v>0</v>
      </c>
      <c r="C336" s="26">
        <f t="shared" si="31"/>
        <v>0</v>
      </c>
      <c r="D336" s="26">
        <f t="shared" si="32"/>
        <v>0</v>
      </c>
      <c r="E336" s="28">
        <f>IF(OR(A336="",B336&lt;1),0,$F$8*($C$4-SUM($G$15:G336))/10000)</f>
        <v>0</v>
      </c>
      <c r="F336" s="28">
        <f>IF(OR(B336&lt;1,A336=""),0,IF(SUM($G$15:G335)&lt;&gt;"",IF($G$10="mensualité",IF(AND($C$6&lt;&gt;0,A336&lt;=$C$6),D336+E336+G336,IF((($C$4-SUM($G$15:G335))*$C$8/12)/(1-((1+$C$8/12)^-$C$7))&gt;B336,B336+D336+E336,(($C$4-SUM($G$15:G335))*$C$8/12)/(1-((1+$C$8/12)^-$C$7))+E336+G336)),IF(($C$4*$C$8/12)/(1-((1+$C$8/12)^-$C$7))&gt;B336,B336+D336+E336,IF(AND($C$6&lt;&gt;0,A336&lt;=$C$6),D336+E336+G336,($C$4*$C$8/12)/(1-((1+$C$8/12)^-$C$7))+E336+G336))),IF(AND($C$6&lt;&gt;0,A336&lt;=$C$6),D336+E336+G336,IF(($C$4*$C$8/12)/(1-((1+$C$8/12)^-$C$7))&gt;B336,B336+D336+E336,($C$4*$C$8/12)/(1-((1+$C$8/12)^-$C$7))+E336+G336))))</f>
        <v>0</v>
      </c>
      <c r="G336" s="36"/>
      <c r="H336" s="26" t="str">
        <f t="shared" ref="H336:H340" si="33">IF(G336="","",IF(OR(AND(G336&gt;=10000,$H$10="conso"),$H$10="immo"),G336*$C$8/2,0))</f>
        <v/>
      </c>
      <c r="J336" s="1">
        <f t="shared" si="29"/>
        <v>0</v>
      </c>
      <c r="L336" s="1">
        <f t="shared" si="30"/>
        <v>0</v>
      </c>
    </row>
    <row r="337" spans="1:12">
      <c r="A337" s="69">
        <f t="shared" si="27"/>
        <v>323</v>
      </c>
      <c r="B337" s="26">
        <f>IF(AND($C$6&lt;&gt;0,A337&lt;=$C$6+1),$C$4-SUM($G$15:G336),IF(B336-C336&lt;0,B336,B336-C336))</f>
        <v>0</v>
      </c>
      <c r="C337" s="26">
        <f t="shared" si="31"/>
        <v>0</v>
      </c>
      <c r="D337" s="26">
        <f t="shared" si="32"/>
        <v>0</v>
      </c>
      <c r="E337" s="28">
        <f>IF(OR(A337="",B337&lt;1),0,$F$8*($C$4-SUM($G$15:G337))/10000)</f>
        <v>0</v>
      </c>
      <c r="F337" s="28">
        <f>IF(OR(B337&lt;1,A337=""),0,IF(SUM($G$15:G336)&lt;&gt;"",IF($G$10="mensualité",IF(AND($C$6&lt;&gt;0,A337&lt;=$C$6),D337+E337+G337,IF((($C$4-SUM($G$15:G336))*$C$8/12)/(1-((1+$C$8/12)^-$C$7))&gt;B337,B337+D337+E337,(($C$4-SUM($G$15:G336))*$C$8/12)/(1-((1+$C$8/12)^-$C$7))+E337+G337)),IF(($C$4*$C$8/12)/(1-((1+$C$8/12)^-$C$7))&gt;B337,B337+D337+E337,IF(AND($C$6&lt;&gt;0,A337&lt;=$C$6),D337+E337+G337,($C$4*$C$8/12)/(1-((1+$C$8/12)^-$C$7))+E337+G337))),IF(AND($C$6&lt;&gt;0,A337&lt;=$C$6),D337+E337+G337,IF(($C$4*$C$8/12)/(1-((1+$C$8/12)^-$C$7))&gt;B337,B337+D337+E337,($C$4*$C$8/12)/(1-((1+$C$8/12)^-$C$7))+E337+G337))))</f>
        <v>0</v>
      </c>
      <c r="G337" s="36"/>
      <c r="H337" s="26" t="str">
        <f t="shared" si="33"/>
        <v/>
      </c>
      <c r="J337" s="1">
        <f t="shared" si="29"/>
        <v>0</v>
      </c>
      <c r="L337" s="1">
        <f t="shared" si="30"/>
        <v>0</v>
      </c>
    </row>
    <row r="338" spans="1:12">
      <c r="A338" s="69">
        <f t="shared" si="27"/>
        <v>324</v>
      </c>
      <c r="B338" s="26">
        <f>IF(AND($C$6&lt;&gt;0,A338&lt;=$C$6+1),$C$4-SUM($G$15:G337),IF(B337-C337&lt;0,B337,B337-C337))</f>
        <v>0</v>
      </c>
      <c r="C338" s="26">
        <f t="shared" si="31"/>
        <v>0</v>
      </c>
      <c r="D338" s="26">
        <f t="shared" si="32"/>
        <v>0</v>
      </c>
      <c r="E338" s="28">
        <f>IF(OR(A338="",B338&lt;1),0,$F$8*($C$4-SUM($G$15:G338))/10000)</f>
        <v>0</v>
      </c>
      <c r="F338" s="28">
        <f>IF(OR(B338&lt;1,A338=""),0,IF(SUM($G$15:G337)&lt;&gt;"",IF($G$10="mensualité",IF(AND($C$6&lt;&gt;0,A338&lt;=$C$6),D338+E338+G338,IF((($C$4-SUM($G$15:G337))*$C$8/12)/(1-((1+$C$8/12)^-$C$7))&gt;B338,B338+D338+E338,(($C$4-SUM($G$15:G337))*$C$8/12)/(1-((1+$C$8/12)^-$C$7))+E338+G338)),IF(($C$4*$C$8/12)/(1-((1+$C$8/12)^-$C$7))&gt;B338,B338+D338+E338,IF(AND($C$6&lt;&gt;0,A338&lt;=$C$6),D338+E338+G338,($C$4*$C$8/12)/(1-((1+$C$8/12)^-$C$7))+E338+G338))),IF(AND($C$6&lt;&gt;0,A338&lt;=$C$6),D338+E338+G338,IF(($C$4*$C$8/12)/(1-((1+$C$8/12)^-$C$7))&gt;B338,B338+D338+E338,($C$4*$C$8/12)/(1-((1+$C$8/12)^-$C$7))+E338+G338))))</f>
        <v>0</v>
      </c>
      <c r="G338" s="36"/>
      <c r="H338" s="26" t="str">
        <f t="shared" si="33"/>
        <v/>
      </c>
      <c r="J338" s="1">
        <f t="shared" si="29"/>
        <v>0</v>
      </c>
      <c r="L338" s="1">
        <f t="shared" si="30"/>
        <v>0</v>
      </c>
    </row>
    <row r="339" spans="1:12">
      <c r="A339" s="69">
        <f t="shared" si="27"/>
        <v>325</v>
      </c>
      <c r="B339" s="26">
        <f>IF(AND($C$6&lt;&gt;0,A339&lt;=$C$6+1),$C$4-SUM($G$15:G338),IF(B338-C338&lt;0,B338,B338-C338))</f>
        <v>0</v>
      </c>
      <c r="C339" s="26">
        <f t="shared" si="31"/>
        <v>0</v>
      </c>
      <c r="D339" s="26">
        <f t="shared" si="32"/>
        <v>0</v>
      </c>
      <c r="E339" s="28">
        <f>IF(OR(A339="",B339&lt;1),0,$F$8*($C$4-SUM($G$15:G339))/10000)</f>
        <v>0</v>
      </c>
      <c r="F339" s="28">
        <f>IF(OR(B339&lt;1,A339=""),0,IF(SUM($G$15:G338)&lt;&gt;"",IF($G$10="mensualité",IF(AND($C$6&lt;&gt;0,A339&lt;=$C$6),D339+E339+G339,IF((($C$4-SUM($G$15:G338))*$C$8/12)/(1-((1+$C$8/12)^-$C$7))&gt;B339,B339+D339+E339,(($C$4-SUM($G$15:G338))*$C$8/12)/(1-((1+$C$8/12)^-$C$7))+E339+G339)),IF(($C$4*$C$8/12)/(1-((1+$C$8/12)^-$C$7))&gt;B339,B339+D339+E339,IF(AND($C$6&lt;&gt;0,A339&lt;=$C$6),D339+E339+G339,($C$4*$C$8/12)/(1-((1+$C$8/12)^-$C$7))+E339+G339))),IF(AND($C$6&lt;&gt;0,A339&lt;=$C$6),D339+E339+G339,IF(($C$4*$C$8/12)/(1-((1+$C$8/12)^-$C$7))&gt;B339,B339+D339+E339,($C$4*$C$8/12)/(1-((1+$C$8/12)^-$C$7))+E339+G339))))</f>
        <v>0</v>
      </c>
      <c r="G339" s="36"/>
      <c r="H339" s="26" t="str">
        <f t="shared" si="33"/>
        <v/>
      </c>
      <c r="J339" s="1">
        <f t="shared" si="29"/>
        <v>0</v>
      </c>
      <c r="L339" s="1">
        <f t="shared" si="30"/>
        <v>0</v>
      </c>
    </row>
    <row r="340" spans="1:12">
      <c r="A340" s="69">
        <f t="shared" si="27"/>
        <v>326</v>
      </c>
      <c r="B340" s="26">
        <f>IF(AND($C$6&lt;&gt;0,A340&lt;=$C$6+1),$C$4-SUM($G$15:G339),IF(B339-C339&lt;0,B339,B339-C339))</f>
        <v>0</v>
      </c>
      <c r="C340" s="26">
        <f t="shared" si="31"/>
        <v>0</v>
      </c>
      <c r="D340" s="26">
        <f t="shared" si="32"/>
        <v>0</v>
      </c>
      <c r="E340" s="28">
        <f>IF(OR(A340="",B340&lt;1),0,$F$8*($C$4-SUM($G$15:G340))/10000)</f>
        <v>0</v>
      </c>
      <c r="F340" s="28">
        <f>IF(OR(B340&lt;1,A340=""),0,IF(SUM($G$15:G339)&lt;&gt;"",IF($G$10="mensualité",IF(AND($C$6&lt;&gt;0,A340&lt;=$C$6),D340+E340+G340,IF((($C$4-SUM($G$15:G339))*$C$8/12)/(1-((1+$C$8/12)^-$C$7))&gt;B340,B340+D340+E340,(($C$4-SUM($G$15:G339))*$C$8/12)/(1-((1+$C$8/12)^-$C$7))+E340+G340)),IF(($C$4*$C$8/12)/(1-((1+$C$8/12)^-$C$7))&gt;B340,B340+D340+E340,IF(AND($C$6&lt;&gt;0,A340&lt;=$C$6),D340+E340+G340,($C$4*$C$8/12)/(1-((1+$C$8/12)^-$C$7))+E340+G340))),IF(AND($C$6&lt;&gt;0,A340&lt;=$C$6),D340+E340+G340,IF(($C$4*$C$8/12)/(1-((1+$C$8/12)^-$C$7))&gt;B340,B340+D340+E340,($C$4*$C$8/12)/(1-((1+$C$8/12)^-$C$7))+E340+G340))))</f>
        <v>0</v>
      </c>
      <c r="G340" s="36"/>
      <c r="H340" s="26" t="str">
        <f t="shared" si="33"/>
        <v/>
      </c>
      <c r="J340" s="1">
        <f t="shared" si="29"/>
        <v>0</v>
      </c>
      <c r="L340" s="1">
        <f t="shared" si="30"/>
        <v>0</v>
      </c>
    </row>
    <row r="341" spans="1:12" hidden="1">
      <c r="A341" s="70"/>
      <c r="B341" s="29"/>
      <c r="C341" s="29"/>
      <c r="D341" s="29"/>
      <c r="E341" s="29"/>
      <c r="F341" s="29"/>
      <c r="G341" s="37"/>
      <c r="H341" s="29"/>
    </row>
    <row r="342" spans="1:12" hidden="1"/>
    <row r="343" spans="1:12" hidden="1">
      <c r="F343" s="26"/>
    </row>
    <row r="344" spans="1:12" hidden="1">
      <c r="F344" s="26"/>
    </row>
    <row r="345" spans="1:12" hidden="1">
      <c r="D345" s="30">
        <f>D347-D346</f>
        <v>0</v>
      </c>
      <c r="E345" s="26">
        <f>E347-E346</f>
        <v>0</v>
      </c>
      <c r="F345" s="26">
        <f>ROUND(F347-F346,0)</f>
        <v>0</v>
      </c>
      <c r="G345" s="38" t="b">
        <f>ROUND(D345+E345,2)=ROUND(F345,2)</f>
        <v>1</v>
      </c>
    </row>
    <row r="346" spans="1:12" hidden="1">
      <c r="A346" s="73" t="str">
        <f t="shared" ref="A346:H346" si="34">A12</f>
        <v>TOTAL</v>
      </c>
      <c r="B346" s="32" t="str">
        <f t="shared" si="34"/>
        <v/>
      </c>
      <c r="C346" s="31">
        <f t="shared" si="34"/>
        <v>0</v>
      </c>
      <c r="D346" s="31">
        <f t="shared" si="34"/>
        <v>0</v>
      </c>
      <c r="E346" s="31">
        <f t="shared" si="34"/>
        <v>0</v>
      </c>
      <c r="F346" s="31">
        <f t="shared" si="34"/>
        <v>0</v>
      </c>
      <c r="G346" s="39">
        <f t="shared" si="34"/>
        <v>0</v>
      </c>
      <c r="H346" s="31">
        <f t="shared" si="34"/>
        <v>0</v>
      </c>
      <c r="I346" s="2" t="s">
        <v>19</v>
      </c>
      <c r="K346" s="1" t="s">
        <v>21</v>
      </c>
      <c r="L346" s="1" t="s">
        <v>23</v>
      </c>
    </row>
    <row r="347" spans="1:12" hidden="1">
      <c r="A347" s="74" t="str">
        <f t="shared" ref="A347:H347" si="35">A676</f>
        <v>TOTAL</v>
      </c>
      <c r="B347" s="33">
        <f t="shared" si="35"/>
        <v>0</v>
      </c>
      <c r="C347" s="34">
        <f t="shared" si="35"/>
        <v>0</v>
      </c>
      <c r="D347" s="34">
        <f t="shared" si="35"/>
        <v>0</v>
      </c>
      <c r="E347" s="34">
        <f t="shared" si="35"/>
        <v>0</v>
      </c>
      <c r="F347" s="34">
        <f t="shared" si="35"/>
        <v>0</v>
      </c>
      <c r="G347" s="40">
        <f t="shared" si="35"/>
        <v>0</v>
      </c>
      <c r="H347" s="34">
        <f t="shared" si="35"/>
        <v>0</v>
      </c>
      <c r="I347" s="2" t="s">
        <v>20</v>
      </c>
      <c r="K347" s="1" t="s">
        <v>22</v>
      </c>
    </row>
    <row r="348" spans="1:12" hidden="1">
      <c r="A348" s="69" t="str">
        <f t="shared" ref="A348:F348" si="36">A14</f>
        <v>PERIODE</v>
      </c>
      <c r="B348" s="1" t="str">
        <f t="shared" si="36"/>
        <v>CRD AVT ECH</v>
      </c>
      <c r="C348" s="1" t="str">
        <f t="shared" si="36"/>
        <v>AMORTISSEMENT</v>
      </c>
      <c r="D348" s="1" t="str">
        <f t="shared" si="36"/>
        <v>INTERETS</v>
      </c>
      <c r="E348" s="1" t="str">
        <f t="shared" si="36"/>
        <v>ASSURANCE</v>
      </c>
      <c r="F348" s="1" t="str">
        <f t="shared" si="36"/>
        <v>MENSUALITE</v>
      </c>
      <c r="G348" s="41"/>
    </row>
    <row r="349" spans="1:12" hidden="1">
      <c r="A349" s="69">
        <f t="shared" ref="A349:A412" si="37">A15</f>
        <v>1</v>
      </c>
      <c r="B349" s="26">
        <f>$C$4</f>
        <v>0</v>
      </c>
      <c r="C349" s="26">
        <f t="shared" ref="C349:C412" si="38">F349-E349-D349</f>
        <v>0</v>
      </c>
      <c r="D349" s="26">
        <f t="shared" ref="D349:D412" si="39">B349*$C$8/12</f>
        <v>0</v>
      </c>
      <c r="E349" s="28">
        <f t="shared" ref="E349:E412" si="40">IF(OR(A349="",B349&lt;1),0,$F$8*$C$4/10000)</f>
        <v>0</v>
      </c>
      <c r="F349" s="28">
        <f t="shared" ref="F349:F412" si="41">IF(OR(A349="",B349&lt;1),0,IF(AND($C$6&lt;&gt;0,A349&lt;=$C$6),D349+E349,($C$4*$C$8/12)/(1-((1+$C$8/12)^-$C$7))+E349))</f>
        <v>0</v>
      </c>
      <c r="G349" s="41"/>
    </row>
    <row r="350" spans="1:12" hidden="1">
      <c r="A350" s="69">
        <f t="shared" si="37"/>
        <v>2</v>
      </c>
      <c r="B350" s="26">
        <f t="shared" ref="B350:B413" si="42">IF(AND($C$6&lt;&gt;0,A350&lt;=$C$6),$C$4,IF(B349-C349&lt;0,B349,B349-C349))</f>
        <v>0</v>
      </c>
      <c r="C350" s="26">
        <f t="shared" si="38"/>
        <v>0</v>
      </c>
      <c r="D350" s="26">
        <f t="shared" si="39"/>
        <v>0</v>
      </c>
      <c r="E350" s="28">
        <f t="shared" si="40"/>
        <v>0</v>
      </c>
      <c r="F350" s="28">
        <f t="shared" si="41"/>
        <v>0</v>
      </c>
      <c r="G350" s="41"/>
    </row>
    <row r="351" spans="1:12" hidden="1">
      <c r="A351" s="69">
        <f t="shared" si="37"/>
        <v>3</v>
      </c>
      <c r="B351" s="26">
        <f t="shared" si="42"/>
        <v>0</v>
      </c>
      <c r="C351" s="26">
        <f t="shared" si="38"/>
        <v>0</v>
      </c>
      <c r="D351" s="26">
        <f t="shared" si="39"/>
        <v>0</v>
      </c>
      <c r="E351" s="28">
        <f t="shared" si="40"/>
        <v>0</v>
      </c>
      <c r="F351" s="28">
        <f t="shared" si="41"/>
        <v>0</v>
      </c>
      <c r="G351" s="41"/>
      <c r="I351" s="26"/>
    </row>
    <row r="352" spans="1:12" hidden="1">
      <c r="A352" s="69">
        <f t="shared" si="37"/>
        <v>4</v>
      </c>
      <c r="B352" s="26">
        <f t="shared" si="42"/>
        <v>0</v>
      </c>
      <c r="C352" s="26">
        <f t="shared" si="38"/>
        <v>0</v>
      </c>
      <c r="D352" s="26">
        <f t="shared" si="39"/>
        <v>0</v>
      </c>
      <c r="E352" s="28">
        <f t="shared" si="40"/>
        <v>0</v>
      </c>
      <c r="F352" s="28">
        <f t="shared" si="41"/>
        <v>0</v>
      </c>
      <c r="G352" s="41"/>
      <c r="I352" s="26"/>
    </row>
    <row r="353" spans="1:7" hidden="1">
      <c r="A353" s="69">
        <f t="shared" si="37"/>
        <v>5</v>
      </c>
      <c r="B353" s="26">
        <f t="shared" si="42"/>
        <v>0</v>
      </c>
      <c r="C353" s="26">
        <f t="shared" si="38"/>
        <v>0</v>
      </c>
      <c r="D353" s="26">
        <f t="shared" si="39"/>
        <v>0</v>
      </c>
      <c r="E353" s="28">
        <f t="shared" si="40"/>
        <v>0</v>
      </c>
      <c r="F353" s="28">
        <f t="shared" si="41"/>
        <v>0</v>
      </c>
      <c r="G353" s="41"/>
    </row>
    <row r="354" spans="1:7" hidden="1">
      <c r="A354" s="69">
        <f t="shared" si="37"/>
        <v>6</v>
      </c>
      <c r="B354" s="26">
        <f t="shared" si="42"/>
        <v>0</v>
      </c>
      <c r="C354" s="26">
        <f t="shared" si="38"/>
        <v>0</v>
      </c>
      <c r="D354" s="26">
        <f t="shared" si="39"/>
        <v>0</v>
      </c>
      <c r="E354" s="28">
        <f t="shared" si="40"/>
        <v>0</v>
      </c>
      <c r="F354" s="28">
        <f t="shared" si="41"/>
        <v>0</v>
      </c>
      <c r="G354" s="41"/>
    </row>
    <row r="355" spans="1:7" hidden="1">
      <c r="A355" s="69">
        <f t="shared" si="37"/>
        <v>7</v>
      </c>
      <c r="B355" s="26">
        <f t="shared" si="42"/>
        <v>0</v>
      </c>
      <c r="C355" s="26">
        <f t="shared" si="38"/>
        <v>0</v>
      </c>
      <c r="D355" s="26">
        <f t="shared" si="39"/>
        <v>0</v>
      </c>
      <c r="E355" s="28">
        <f t="shared" si="40"/>
        <v>0</v>
      </c>
      <c r="F355" s="28">
        <f t="shared" si="41"/>
        <v>0</v>
      </c>
      <c r="G355" s="41"/>
    </row>
    <row r="356" spans="1:7" hidden="1">
      <c r="A356" s="69">
        <f t="shared" si="37"/>
        <v>8</v>
      </c>
      <c r="B356" s="26">
        <f t="shared" si="42"/>
        <v>0</v>
      </c>
      <c r="C356" s="26">
        <f t="shared" si="38"/>
        <v>0</v>
      </c>
      <c r="D356" s="26">
        <f t="shared" si="39"/>
        <v>0</v>
      </c>
      <c r="E356" s="28">
        <f t="shared" si="40"/>
        <v>0</v>
      </c>
      <c r="F356" s="28">
        <f t="shared" si="41"/>
        <v>0</v>
      </c>
      <c r="G356" s="41"/>
    </row>
    <row r="357" spans="1:7" hidden="1">
      <c r="A357" s="69">
        <f t="shared" si="37"/>
        <v>9</v>
      </c>
      <c r="B357" s="26">
        <f t="shared" si="42"/>
        <v>0</v>
      </c>
      <c r="C357" s="26">
        <f t="shared" si="38"/>
        <v>0</v>
      </c>
      <c r="D357" s="26">
        <f t="shared" si="39"/>
        <v>0</v>
      </c>
      <c r="E357" s="28">
        <f t="shared" si="40"/>
        <v>0</v>
      </c>
      <c r="F357" s="28">
        <f t="shared" si="41"/>
        <v>0</v>
      </c>
      <c r="G357" s="41"/>
    </row>
    <row r="358" spans="1:7" hidden="1">
      <c r="A358" s="69">
        <f t="shared" si="37"/>
        <v>10</v>
      </c>
      <c r="B358" s="26">
        <f t="shared" si="42"/>
        <v>0</v>
      </c>
      <c r="C358" s="26">
        <f t="shared" si="38"/>
        <v>0</v>
      </c>
      <c r="D358" s="26">
        <f t="shared" si="39"/>
        <v>0</v>
      </c>
      <c r="E358" s="28">
        <f t="shared" si="40"/>
        <v>0</v>
      </c>
      <c r="F358" s="28">
        <f t="shared" si="41"/>
        <v>0</v>
      </c>
      <c r="G358" s="41"/>
    </row>
    <row r="359" spans="1:7" hidden="1">
      <c r="A359" s="69">
        <f t="shared" si="37"/>
        <v>11</v>
      </c>
      <c r="B359" s="26">
        <f t="shared" si="42"/>
        <v>0</v>
      </c>
      <c r="C359" s="26">
        <f t="shared" si="38"/>
        <v>0</v>
      </c>
      <c r="D359" s="26">
        <f t="shared" si="39"/>
        <v>0</v>
      </c>
      <c r="E359" s="28">
        <f t="shared" si="40"/>
        <v>0</v>
      </c>
      <c r="F359" s="28">
        <f t="shared" si="41"/>
        <v>0</v>
      </c>
      <c r="G359" s="41"/>
    </row>
    <row r="360" spans="1:7" hidden="1">
      <c r="A360" s="69">
        <f t="shared" si="37"/>
        <v>12</v>
      </c>
      <c r="B360" s="26">
        <f t="shared" si="42"/>
        <v>0</v>
      </c>
      <c r="C360" s="26">
        <f t="shared" si="38"/>
        <v>0</v>
      </c>
      <c r="D360" s="26">
        <f t="shared" si="39"/>
        <v>0</v>
      </c>
      <c r="E360" s="28">
        <f t="shared" si="40"/>
        <v>0</v>
      </c>
      <c r="F360" s="28">
        <f t="shared" si="41"/>
        <v>0</v>
      </c>
      <c r="G360" s="41"/>
    </row>
    <row r="361" spans="1:7" hidden="1">
      <c r="A361" s="69">
        <f t="shared" si="37"/>
        <v>13</v>
      </c>
      <c r="B361" s="26">
        <f t="shared" si="42"/>
        <v>0</v>
      </c>
      <c r="C361" s="26">
        <f t="shared" si="38"/>
        <v>0</v>
      </c>
      <c r="D361" s="26">
        <f t="shared" si="39"/>
        <v>0</v>
      </c>
      <c r="E361" s="28">
        <f t="shared" si="40"/>
        <v>0</v>
      </c>
      <c r="F361" s="28">
        <f t="shared" si="41"/>
        <v>0</v>
      </c>
      <c r="G361" s="41"/>
    </row>
    <row r="362" spans="1:7" hidden="1">
      <c r="A362" s="69">
        <f t="shared" si="37"/>
        <v>14</v>
      </c>
      <c r="B362" s="26">
        <f t="shared" si="42"/>
        <v>0</v>
      </c>
      <c r="C362" s="26">
        <f t="shared" si="38"/>
        <v>0</v>
      </c>
      <c r="D362" s="26">
        <f t="shared" si="39"/>
        <v>0</v>
      </c>
      <c r="E362" s="28">
        <f t="shared" si="40"/>
        <v>0</v>
      </c>
      <c r="F362" s="28">
        <f t="shared" si="41"/>
        <v>0</v>
      </c>
      <c r="G362" s="41"/>
    </row>
    <row r="363" spans="1:7" hidden="1">
      <c r="A363" s="69">
        <f t="shared" si="37"/>
        <v>15</v>
      </c>
      <c r="B363" s="26">
        <f t="shared" si="42"/>
        <v>0</v>
      </c>
      <c r="C363" s="26">
        <f t="shared" si="38"/>
        <v>0</v>
      </c>
      <c r="D363" s="26">
        <f t="shared" si="39"/>
        <v>0</v>
      </c>
      <c r="E363" s="28">
        <f t="shared" si="40"/>
        <v>0</v>
      </c>
      <c r="F363" s="28">
        <f t="shared" si="41"/>
        <v>0</v>
      </c>
      <c r="G363" s="41"/>
    </row>
    <row r="364" spans="1:7" hidden="1">
      <c r="A364" s="69">
        <f t="shared" si="37"/>
        <v>16</v>
      </c>
      <c r="B364" s="26">
        <f t="shared" si="42"/>
        <v>0</v>
      </c>
      <c r="C364" s="26">
        <f t="shared" si="38"/>
        <v>0</v>
      </c>
      <c r="D364" s="26">
        <f t="shared" si="39"/>
        <v>0</v>
      </c>
      <c r="E364" s="28">
        <f t="shared" si="40"/>
        <v>0</v>
      </c>
      <c r="F364" s="28">
        <f t="shared" si="41"/>
        <v>0</v>
      </c>
      <c r="G364" s="41"/>
    </row>
    <row r="365" spans="1:7" hidden="1">
      <c r="A365" s="69">
        <f t="shared" si="37"/>
        <v>17</v>
      </c>
      <c r="B365" s="26">
        <f t="shared" si="42"/>
        <v>0</v>
      </c>
      <c r="C365" s="26">
        <f t="shared" si="38"/>
        <v>0</v>
      </c>
      <c r="D365" s="26">
        <f t="shared" si="39"/>
        <v>0</v>
      </c>
      <c r="E365" s="28">
        <f t="shared" si="40"/>
        <v>0</v>
      </c>
      <c r="F365" s="28">
        <f t="shared" si="41"/>
        <v>0</v>
      </c>
      <c r="G365" s="41"/>
    </row>
    <row r="366" spans="1:7" hidden="1">
      <c r="A366" s="69">
        <f t="shared" si="37"/>
        <v>18</v>
      </c>
      <c r="B366" s="26">
        <f t="shared" si="42"/>
        <v>0</v>
      </c>
      <c r="C366" s="26">
        <f t="shared" si="38"/>
        <v>0</v>
      </c>
      <c r="D366" s="26">
        <f t="shared" si="39"/>
        <v>0</v>
      </c>
      <c r="E366" s="28">
        <f t="shared" si="40"/>
        <v>0</v>
      </c>
      <c r="F366" s="28">
        <f t="shared" si="41"/>
        <v>0</v>
      </c>
      <c r="G366" s="41"/>
    </row>
    <row r="367" spans="1:7" hidden="1">
      <c r="A367" s="69">
        <f t="shared" si="37"/>
        <v>19</v>
      </c>
      <c r="B367" s="26">
        <f t="shared" si="42"/>
        <v>0</v>
      </c>
      <c r="C367" s="26">
        <f t="shared" si="38"/>
        <v>0</v>
      </c>
      <c r="D367" s="26">
        <f t="shared" si="39"/>
        <v>0</v>
      </c>
      <c r="E367" s="28">
        <f t="shared" si="40"/>
        <v>0</v>
      </c>
      <c r="F367" s="28">
        <f t="shared" si="41"/>
        <v>0</v>
      </c>
      <c r="G367" s="41"/>
    </row>
    <row r="368" spans="1:7" hidden="1">
      <c r="A368" s="69">
        <f t="shared" si="37"/>
        <v>20</v>
      </c>
      <c r="B368" s="26">
        <f t="shared" si="42"/>
        <v>0</v>
      </c>
      <c r="C368" s="26">
        <f t="shared" si="38"/>
        <v>0</v>
      </c>
      <c r="D368" s="26">
        <f t="shared" si="39"/>
        <v>0</v>
      </c>
      <c r="E368" s="28">
        <f t="shared" si="40"/>
        <v>0</v>
      </c>
      <c r="F368" s="28">
        <f t="shared" si="41"/>
        <v>0</v>
      </c>
      <c r="G368" s="41"/>
    </row>
    <row r="369" spans="1:7" hidden="1">
      <c r="A369" s="69">
        <f t="shared" si="37"/>
        <v>21</v>
      </c>
      <c r="B369" s="26">
        <f t="shared" si="42"/>
        <v>0</v>
      </c>
      <c r="C369" s="26">
        <f t="shared" si="38"/>
        <v>0</v>
      </c>
      <c r="D369" s="26">
        <f t="shared" si="39"/>
        <v>0</v>
      </c>
      <c r="E369" s="28">
        <f t="shared" si="40"/>
        <v>0</v>
      </c>
      <c r="F369" s="28">
        <f t="shared" si="41"/>
        <v>0</v>
      </c>
      <c r="G369" s="41"/>
    </row>
    <row r="370" spans="1:7" hidden="1">
      <c r="A370" s="69">
        <f t="shared" si="37"/>
        <v>22</v>
      </c>
      <c r="B370" s="26">
        <f t="shared" si="42"/>
        <v>0</v>
      </c>
      <c r="C370" s="26">
        <f t="shared" si="38"/>
        <v>0</v>
      </c>
      <c r="D370" s="26">
        <f t="shared" si="39"/>
        <v>0</v>
      </c>
      <c r="E370" s="28">
        <f t="shared" si="40"/>
        <v>0</v>
      </c>
      <c r="F370" s="28">
        <f t="shared" si="41"/>
        <v>0</v>
      </c>
      <c r="G370" s="41"/>
    </row>
    <row r="371" spans="1:7" hidden="1">
      <c r="A371" s="69">
        <f t="shared" si="37"/>
        <v>23</v>
      </c>
      <c r="B371" s="26">
        <f t="shared" si="42"/>
        <v>0</v>
      </c>
      <c r="C371" s="26">
        <f t="shared" si="38"/>
        <v>0</v>
      </c>
      <c r="D371" s="26">
        <f t="shared" si="39"/>
        <v>0</v>
      </c>
      <c r="E371" s="28">
        <f t="shared" si="40"/>
        <v>0</v>
      </c>
      <c r="F371" s="28">
        <f t="shared" si="41"/>
        <v>0</v>
      </c>
      <c r="G371" s="41"/>
    </row>
    <row r="372" spans="1:7" hidden="1">
      <c r="A372" s="69">
        <f t="shared" si="37"/>
        <v>24</v>
      </c>
      <c r="B372" s="26">
        <f t="shared" si="42"/>
        <v>0</v>
      </c>
      <c r="C372" s="26">
        <f t="shared" si="38"/>
        <v>0</v>
      </c>
      <c r="D372" s="26">
        <f t="shared" si="39"/>
        <v>0</v>
      </c>
      <c r="E372" s="28">
        <f t="shared" si="40"/>
        <v>0</v>
      </c>
      <c r="F372" s="28">
        <f t="shared" si="41"/>
        <v>0</v>
      </c>
      <c r="G372" s="41"/>
    </row>
    <row r="373" spans="1:7" hidden="1">
      <c r="A373" s="69">
        <f t="shared" si="37"/>
        <v>25</v>
      </c>
      <c r="B373" s="26">
        <f t="shared" si="42"/>
        <v>0</v>
      </c>
      <c r="C373" s="26">
        <f t="shared" si="38"/>
        <v>0</v>
      </c>
      <c r="D373" s="26">
        <f t="shared" si="39"/>
        <v>0</v>
      </c>
      <c r="E373" s="28">
        <f t="shared" si="40"/>
        <v>0</v>
      </c>
      <c r="F373" s="28">
        <f t="shared" si="41"/>
        <v>0</v>
      </c>
      <c r="G373" s="41"/>
    </row>
    <row r="374" spans="1:7" hidden="1">
      <c r="A374" s="69">
        <f t="shared" si="37"/>
        <v>26</v>
      </c>
      <c r="B374" s="26">
        <f t="shared" si="42"/>
        <v>0</v>
      </c>
      <c r="C374" s="26">
        <f t="shared" si="38"/>
        <v>0</v>
      </c>
      <c r="D374" s="26">
        <f t="shared" si="39"/>
        <v>0</v>
      </c>
      <c r="E374" s="28">
        <f t="shared" si="40"/>
        <v>0</v>
      </c>
      <c r="F374" s="28">
        <f t="shared" si="41"/>
        <v>0</v>
      </c>
      <c r="G374" s="41"/>
    </row>
    <row r="375" spans="1:7" hidden="1">
      <c r="A375" s="69">
        <f t="shared" si="37"/>
        <v>27</v>
      </c>
      <c r="B375" s="26">
        <f t="shared" si="42"/>
        <v>0</v>
      </c>
      <c r="C375" s="26">
        <f t="shared" si="38"/>
        <v>0</v>
      </c>
      <c r="D375" s="26">
        <f t="shared" si="39"/>
        <v>0</v>
      </c>
      <c r="E375" s="28">
        <f t="shared" si="40"/>
        <v>0</v>
      </c>
      <c r="F375" s="28">
        <f t="shared" si="41"/>
        <v>0</v>
      </c>
      <c r="G375" s="41"/>
    </row>
    <row r="376" spans="1:7" hidden="1">
      <c r="A376" s="69">
        <f t="shared" si="37"/>
        <v>28</v>
      </c>
      <c r="B376" s="26">
        <f t="shared" si="42"/>
        <v>0</v>
      </c>
      <c r="C376" s="26">
        <f t="shared" si="38"/>
        <v>0</v>
      </c>
      <c r="D376" s="26">
        <f t="shared" si="39"/>
        <v>0</v>
      </c>
      <c r="E376" s="28">
        <f t="shared" si="40"/>
        <v>0</v>
      </c>
      <c r="F376" s="28">
        <f t="shared" si="41"/>
        <v>0</v>
      </c>
      <c r="G376" s="41"/>
    </row>
    <row r="377" spans="1:7" hidden="1">
      <c r="A377" s="69">
        <f t="shared" si="37"/>
        <v>29</v>
      </c>
      <c r="B377" s="26">
        <f t="shared" si="42"/>
        <v>0</v>
      </c>
      <c r="C377" s="26">
        <f t="shared" si="38"/>
        <v>0</v>
      </c>
      <c r="D377" s="26">
        <f t="shared" si="39"/>
        <v>0</v>
      </c>
      <c r="E377" s="28">
        <f t="shared" si="40"/>
        <v>0</v>
      </c>
      <c r="F377" s="28">
        <f t="shared" si="41"/>
        <v>0</v>
      </c>
      <c r="G377" s="41"/>
    </row>
    <row r="378" spans="1:7" hidden="1">
      <c r="A378" s="69">
        <f t="shared" si="37"/>
        <v>30</v>
      </c>
      <c r="B378" s="26">
        <f t="shared" si="42"/>
        <v>0</v>
      </c>
      <c r="C378" s="26">
        <f t="shared" si="38"/>
        <v>0</v>
      </c>
      <c r="D378" s="26">
        <f t="shared" si="39"/>
        <v>0</v>
      </c>
      <c r="E378" s="28">
        <f t="shared" si="40"/>
        <v>0</v>
      </c>
      <c r="F378" s="28">
        <f t="shared" si="41"/>
        <v>0</v>
      </c>
      <c r="G378" s="41"/>
    </row>
    <row r="379" spans="1:7" hidden="1">
      <c r="A379" s="69">
        <f t="shared" si="37"/>
        <v>31</v>
      </c>
      <c r="B379" s="26">
        <f t="shared" si="42"/>
        <v>0</v>
      </c>
      <c r="C379" s="26">
        <f t="shared" si="38"/>
        <v>0</v>
      </c>
      <c r="D379" s="26">
        <f t="shared" si="39"/>
        <v>0</v>
      </c>
      <c r="E379" s="28">
        <f t="shared" si="40"/>
        <v>0</v>
      </c>
      <c r="F379" s="28">
        <f t="shared" si="41"/>
        <v>0</v>
      </c>
      <c r="G379" s="41"/>
    </row>
    <row r="380" spans="1:7" hidden="1">
      <c r="A380" s="69">
        <f t="shared" si="37"/>
        <v>32</v>
      </c>
      <c r="B380" s="26">
        <f t="shared" si="42"/>
        <v>0</v>
      </c>
      <c r="C380" s="26">
        <f t="shared" si="38"/>
        <v>0</v>
      </c>
      <c r="D380" s="26">
        <f t="shared" si="39"/>
        <v>0</v>
      </c>
      <c r="E380" s="28">
        <f t="shared" si="40"/>
        <v>0</v>
      </c>
      <c r="F380" s="28">
        <f t="shared" si="41"/>
        <v>0</v>
      </c>
      <c r="G380" s="41"/>
    </row>
    <row r="381" spans="1:7" hidden="1">
      <c r="A381" s="69">
        <f t="shared" si="37"/>
        <v>33</v>
      </c>
      <c r="B381" s="26">
        <f t="shared" si="42"/>
        <v>0</v>
      </c>
      <c r="C381" s="26">
        <f t="shared" si="38"/>
        <v>0</v>
      </c>
      <c r="D381" s="26">
        <f t="shared" si="39"/>
        <v>0</v>
      </c>
      <c r="E381" s="28">
        <f t="shared" si="40"/>
        <v>0</v>
      </c>
      <c r="F381" s="28">
        <f t="shared" si="41"/>
        <v>0</v>
      </c>
      <c r="G381" s="41"/>
    </row>
    <row r="382" spans="1:7" hidden="1">
      <c r="A382" s="69">
        <f t="shared" si="37"/>
        <v>34</v>
      </c>
      <c r="B382" s="26">
        <f t="shared" si="42"/>
        <v>0</v>
      </c>
      <c r="C382" s="26">
        <f t="shared" si="38"/>
        <v>0</v>
      </c>
      <c r="D382" s="26">
        <f t="shared" si="39"/>
        <v>0</v>
      </c>
      <c r="E382" s="28">
        <f t="shared" si="40"/>
        <v>0</v>
      </c>
      <c r="F382" s="28">
        <f t="shared" si="41"/>
        <v>0</v>
      </c>
      <c r="G382" s="41"/>
    </row>
    <row r="383" spans="1:7" hidden="1">
      <c r="A383" s="69">
        <f t="shared" si="37"/>
        <v>35</v>
      </c>
      <c r="B383" s="26">
        <f t="shared" si="42"/>
        <v>0</v>
      </c>
      <c r="C383" s="26">
        <f t="shared" si="38"/>
        <v>0</v>
      </c>
      <c r="D383" s="26">
        <f t="shared" si="39"/>
        <v>0</v>
      </c>
      <c r="E383" s="28">
        <f t="shared" si="40"/>
        <v>0</v>
      </c>
      <c r="F383" s="28">
        <f t="shared" si="41"/>
        <v>0</v>
      </c>
      <c r="G383" s="41"/>
    </row>
    <row r="384" spans="1:7" hidden="1">
      <c r="A384" s="69">
        <f t="shared" si="37"/>
        <v>36</v>
      </c>
      <c r="B384" s="26">
        <f t="shared" si="42"/>
        <v>0</v>
      </c>
      <c r="C384" s="26">
        <f t="shared" si="38"/>
        <v>0</v>
      </c>
      <c r="D384" s="26">
        <f t="shared" si="39"/>
        <v>0</v>
      </c>
      <c r="E384" s="28">
        <f t="shared" si="40"/>
        <v>0</v>
      </c>
      <c r="F384" s="28">
        <f t="shared" si="41"/>
        <v>0</v>
      </c>
      <c r="G384" s="41"/>
    </row>
    <row r="385" spans="1:7" hidden="1">
      <c r="A385" s="69">
        <f t="shared" si="37"/>
        <v>37</v>
      </c>
      <c r="B385" s="26">
        <f t="shared" si="42"/>
        <v>0</v>
      </c>
      <c r="C385" s="26">
        <f t="shared" si="38"/>
        <v>0</v>
      </c>
      <c r="D385" s="26">
        <f t="shared" si="39"/>
        <v>0</v>
      </c>
      <c r="E385" s="28">
        <f t="shared" si="40"/>
        <v>0</v>
      </c>
      <c r="F385" s="28">
        <f t="shared" si="41"/>
        <v>0</v>
      </c>
      <c r="G385" s="41"/>
    </row>
    <row r="386" spans="1:7" hidden="1">
      <c r="A386" s="69">
        <f t="shared" si="37"/>
        <v>38</v>
      </c>
      <c r="B386" s="26">
        <f t="shared" si="42"/>
        <v>0</v>
      </c>
      <c r="C386" s="26">
        <f t="shared" si="38"/>
        <v>0</v>
      </c>
      <c r="D386" s="26">
        <f t="shared" si="39"/>
        <v>0</v>
      </c>
      <c r="E386" s="28">
        <f t="shared" si="40"/>
        <v>0</v>
      </c>
      <c r="F386" s="28">
        <f t="shared" si="41"/>
        <v>0</v>
      </c>
      <c r="G386" s="41"/>
    </row>
    <row r="387" spans="1:7" hidden="1">
      <c r="A387" s="69">
        <f t="shared" si="37"/>
        <v>39</v>
      </c>
      <c r="B387" s="26">
        <f t="shared" si="42"/>
        <v>0</v>
      </c>
      <c r="C387" s="26">
        <f t="shared" si="38"/>
        <v>0</v>
      </c>
      <c r="D387" s="26">
        <f t="shared" si="39"/>
        <v>0</v>
      </c>
      <c r="E387" s="28">
        <f t="shared" si="40"/>
        <v>0</v>
      </c>
      <c r="F387" s="28">
        <f t="shared" si="41"/>
        <v>0</v>
      </c>
      <c r="G387" s="41"/>
    </row>
    <row r="388" spans="1:7" hidden="1">
      <c r="A388" s="69">
        <f t="shared" si="37"/>
        <v>40</v>
      </c>
      <c r="B388" s="26">
        <f t="shared" si="42"/>
        <v>0</v>
      </c>
      <c r="C388" s="26">
        <f t="shared" si="38"/>
        <v>0</v>
      </c>
      <c r="D388" s="26">
        <f t="shared" si="39"/>
        <v>0</v>
      </c>
      <c r="E388" s="28">
        <f t="shared" si="40"/>
        <v>0</v>
      </c>
      <c r="F388" s="28">
        <f t="shared" si="41"/>
        <v>0</v>
      </c>
      <c r="G388" s="41"/>
    </row>
    <row r="389" spans="1:7" hidden="1">
      <c r="A389" s="69">
        <f t="shared" si="37"/>
        <v>41</v>
      </c>
      <c r="B389" s="26">
        <f t="shared" si="42"/>
        <v>0</v>
      </c>
      <c r="C389" s="26">
        <f t="shared" si="38"/>
        <v>0</v>
      </c>
      <c r="D389" s="26">
        <f t="shared" si="39"/>
        <v>0</v>
      </c>
      <c r="E389" s="28">
        <f t="shared" si="40"/>
        <v>0</v>
      </c>
      <c r="F389" s="28">
        <f t="shared" si="41"/>
        <v>0</v>
      </c>
      <c r="G389" s="41"/>
    </row>
    <row r="390" spans="1:7" hidden="1">
      <c r="A390" s="69">
        <f t="shared" si="37"/>
        <v>42</v>
      </c>
      <c r="B390" s="26">
        <f t="shared" si="42"/>
        <v>0</v>
      </c>
      <c r="C390" s="26">
        <f t="shared" si="38"/>
        <v>0</v>
      </c>
      <c r="D390" s="26">
        <f t="shared" si="39"/>
        <v>0</v>
      </c>
      <c r="E390" s="28">
        <f t="shared" si="40"/>
        <v>0</v>
      </c>
      <c r="F390" s="28">
        <f t="shared" si="41"/>
        <v>0</v>
      </c>
      <c r="G390" s="41"/>
    </row>
    <row r="391" spans="1:7" hidden="1">
      <c r="A391" s="69">
        <f t="shared" si="37"/>
        <v>43</v>
      </c>
      <c r="B391" s="26">
        <f t="shared" si="42"/>
        <v>0</v>
      </c>
      <c r="C391" s="26">
        <f t="shared" si="38"/>
        <v>0</v>
      </c>
      <c r="D391" s="26">
        <f t="shared" si="39"/>
        <v>0</v>
      </c>
      <c r="E391" s="28">
        <f t="shared" si="40"/>
        <v>0</v>
      </c>
      <c r="F391" s="28">
        <f t="shared" si="41"/>
        <v>0</v>
      </c>
      <c r="G391" s="41"/>
    </row>
    <row r="392" spans="1:7" hidden="1">
      <c r="A392" s="69">
        <f t="shared" si="37"/>
        <v>44</v>
      </c>
      <c r="B392" s="26">
        <f t="shared" si="42"/>
        <v>0</v>
      </c>
      <c r="C392" s="26">
        <f t="shared" si="38"/>
        <v>0</v>
      </c>
      <c r="D392" s="26">
        <f t="shared" si="39"/>
        <v>0</v>
      </c>
      <c r="E392" s="28">
        <f t="shared" si="40"/>
        <v>0</v>
      </c>
      <c r="F392" s="28">
        <f t="shared" si="41"/>
        <v>0</v>
      </c>
      <c r="G392" s="41"/>
    </row>
    <row r="393" spans="1:7" hidden="1">
      <c r="A393" s="69">
        <f t="shared" si="37"/>
        <v>45</v>
      </c>
      <c r="B393" s="26">
        <f t="shared" si="42"/>
        <v>0</v>
      </c>
      <c r="C393" s="26">
        <f t="shared" si="38"/>
        <v>0</v>
      </c>
      <c r="D393" s="26">
        <f t="shared" si="39"/>
        <v>0</v>
      </c>
      <c r="E393" s="28">
        <f t="shared" si="40"/>
        <v>0</v>
      </c>
      <c r="F393" s="28">
        <f t="shared" si="41"/>
        <v>0</v>
      </c>
      <c r="G393" s="41"/>
    </row>
    <row r="394" spans="1:7" hidden="1">
      <c r="A394" s="69">
        <f t="shared" si="37"/>
        <v>46</v>
      </c>
      <c r="B394" s="26">
        <f t="shared" si="42"/>
        <v>0</v>
      </c>
      <c r="C394" s="26">
        <f t="shared" si="38"/>
        <v>0</v>
      </c>
      <c r="D394" s="26">
        <f t="shared" si="39"/>
        <v>0</v>
      </c>
      <c r="E394" s="28">
        <f t="shared" si="40"/>
        <v>0</v>
      </c>
      <c r="F394" s="28">
        <f t="shared" si="41"/>
        <v>0</v>
      </c>
      <c r="G394" s="41"/>
    </row>
    <row r="395" spans="1:7" hidden="1">
      <c r="A395" s="69">
        <f t="shared" si="37"/>
        <v>47</v>
      </c>
      <c r="B395" s="26">
        <f t="shared" si="42"/>
        <v>0</v>
      </c>
      <c r="C395" s="26">
        <f t="shared" si="38"/>
        <v>0</v>
      </c>
      <c r="D395" s="26">
        <f t="shared" si="39"/>
        <v>0</v>
      </c>
      <c r="E395" s="28">
        <f t="shared" si="40"/>
        <v>0</v>
      </c>
      <c r="F395" s="28">
        <f t="shared" si="41"/>
        <v>0</v>
      </c>
      <c r="G395" s="41"/>
    </row>
    <row r="396" spans="1:7" hidden="1">
      <c r="A396" s="69">
        <f t="shared" si="37"/>
        <v>48</v>
      </c>
      <c r="B396" s="26">
        <f t="shared" si="42"/>
        <v>0</v>
      </c>
      <c r="C396" s="26">
        <f t="shared" si="38"/>
        <v>0</v>
      </c>
      <c r="D396" s="26">
        <f t="shared" si="39"/>
        <v>0</v>
      </c>
      <c r="E396" s="28">
        <f t="shared" si="40"/>
        <v>0</v>
      </c>
      <c r="F396" s="28">
        <f t="shared" si="41"/>
        <v>0</v>
      </c>
      <c r="G396" s="41"/>
    </row>
    <row r="397" spans="1:7" hidden="1">
      <c r="A397" s="69">
        <f t="shared" si="37"/>
        <v>49</v>
      </c>
      <c r="B397" s="26">
        <f t="shared" si="42"/>
        <v>0</v>
      </c>
      <c r="C397" s="26">
        <f t="shared" si="38"/>
        <v>0</v>
      </c>
      <c r="D397" s="26">
        <f t="shared" si="39"/>
        <v>0</v>
      </c>
      <c r="E397" s="28">
        <f t="shared" si="40"/>
        <v>0</v>
      </c>
      <c r="F397" s="28">
        <f t="shared" si="41"/>
        <v>0</v>
      </c>
      <c r="G397" s="41"/>
    </row>
    <row r="398" spans="1:7" hidden="1">
      <c r="A398" s="69">
        <f t="shared" si="37"/>
        <v>50</v>
      </c>
      <c r="B398" s="26">
        <f t="shared" si="42"/>
        <v>0</v>
      </c>
      <c r="C398" s="26">
        <f t="shared" si="38"/>
        <v>0</v>
      </c>
      <c r="D398" s="26">
        <f t="shared" si="39"/>
        <v>0</v>
      </c>
      <c r="E398" s="28">
        <f t="shared" si="40"/>
        <v>0</v>
      </c>
      <c r="F398" s="28">
        <f t="shared" si="41"/>
        <v>0</v>
      </c>
      <c r="G398" s="41"/>
    </row>
    <row r="399" spans="1:7" hidden="1">
      <c r="A399" s="69">
        <f t="shared" si="37"/>
        <v>51</v>
      </c>
      <c r="B399" s="26">
        <f t="shared" si="42"/>
        <v>0</v>
      </c>
      <c r="C399" s="26">
        <f t="shared" si="38"/>
        <v>0</v>
      </c>
      <c r="D399" s="26">
        <f t="shared" si="39"/>
        <v>0</v>
      </c>
      <c r="E399" s="28">
        <f t="shared" si="40"/>
        <v>0</v>
      </c>
      <c r="F399" s="28">
        <f t="shared" si="41"/>
        <v>0</v>
      </c>
      <c r="G399" s="41"/>
    </row>
    <row r="400" spans="1:7" hidden="1">
      <c r="A400" s="69">
        <f t="shared" si="37"/>
        <v>52</v>
      </c>
      <c r="B400" s="26">
        <f t="shared" si="42"/>
        <v>0</v>
      </c>
      <c r="C400" s="26">
        <f t="shared" si="38"/>
        <v>0</v>
      </c>
      <c r="D400" s="26">
        <f t="shared" si="39"/>
        <v>0</v>
      </c>
      <c r="E400" s="28">
        <f t="shared" si="40"/>
        <v>0</v>
      </c>
      <c r="F400" s="28">
        <f t="shared" si="41"/>
        <v>0</v>
      </c>
      <c r="G400" s="41"/>
    </row>
    <row r="401" spans="1:7" hidden="1">
      <c r="A401" s="69">
        <f t="shared" si="37"/>
        <v>53</v>
      </c>
      <c r="B401" s="26">
        <f t="shared" si="42"/>
        <v>0</v>
      </c>
      <c r="C401" s="26">
        <f t="shared" si="38"/>
        <v>0</v>
      </c>
      <c r="D401" s="26">
        <f t="shared" si="39"/>
        <v>0</v>
      </c>
      <c r="E401" s="28">
        <f t="shared" si="40"/>
        <v>0</v>
      </c>
      <c r="F401" s="28">
        <f t="shared" si="41"/>
        <v>0</v>
      </c>
      <c r="G401" s="41"/>
    </row>
    <row r="402" spans="1:7" hidden="1">
      <c r="A402" s="69">
        <f t="shared" si="37"/>
        <v>54</v>
      </c>
      <c r="B402" s="26">
        <f t="shared" si="42"/>
        <v>0</v>
      </c>
      <c r="C402" s="26">
        <f t="shared" si="38"/>
        <v>0</v>
      </c>
      <c r="D402" s="26">
        <f t="shared" si="39"/>
        <v>0</v>
      </c>
      <c r="E402" s="28">
        <f t="shared" si="40"/>
        <v>0</v>
      </c>
      <c r="F402" s="28">
        <f t="shared" si="41"/>
        <v>0</v>
      </c>
      <c r="G402" s="41"/>
    </row>
    <row r="403" spans="1:7" hidden="1">
      <c r="A403" s="69">
        <f t="shared" si="37"/>
        <v>55</v>
      </c>
      <c r="B403" s="26">
        <f t="shared" si="42"/>
        <v>0</v>
      </c>
      <c r="C403" s="26">
        <f t="shared" si="38"/>
        <v>0</v>
      </c>
      <c r="D403" s="26">
        <f t="shared" si="39"/>
        <v>0</v>
      </c>
      <c r="E403" s="28">
        <f t="shared" si="40"/>
        <v>0</v>
      </c>
      <c r="F403" s="28">
        <f t="shared" si="41"/>
        <v>0</v>
      </c>
      <c r="G403" s="41"/>
    </row>
    <row r="404" spans="1:7" hidden="1">
      <c r="A404" s="69">
        <f t="shared" si="37"/>
        <v>56</v>
      </c>
      <c r="B404" s="26">
        <f t="shared" si="42"/>
        <v>0</v>
      </c>
      <c r="C404" s="26">
        <f t="shared" si="38"/>
        <v>0</v>
      </c>
      <c r="D404" s="26">
        <f t="shared" si="39"/>
        <v>0</v>
      </c>
      <c r="E404" s="28">
        <f t="shared" si="40"/>
        <v>0</v>
      </c>
      <c r="F404" s="28">
        <f t="shared" si="41"/>
        <v>0</v>
      </c>
      <c r="G404" s="41"/>
    </row>
    <row r="405" spans="1:7" hidden="1">
      <c r="A405" s="69">
        <f t="shared" si="37"/>
        <v>57</v>
      </c>
      <c r="B405" s="26">
        <f t="shared" si="42"/>
        <v>0</v>
      </c>
      <c r="C405" s="26">
        <f t="shared" si="38"/>
        <v>0</v>
      </c>
      <c r="D405" s="26">
        <f t="shared" si="39"/>
        <v>0</v>
      </c>
      <c r="E405" s="28">
        <f t="shared" si="40"/>
        <v>0</v>
      </c>
      <c r="F405" s="28">
        <f t="shared" si="41"/>
        <v>0</v>
      </c>
      <c r="G405" s="41"/>
    </row>
    <row r="406" spans="1:7" hidden="1">
      <c r="A406" s="69">
        <f t="shared" si="37"/>
        <v>58</v>
      </c>
      <c r="B406" s="26">
        <f t="shared" si="42"/>
        <v>0</v>
      </c>
      <c r="C406" s="26">
        <f t="shared" si="38"/>
        <v>0</v>
      </c>
      <c r="D406" s="26">
        <f t="shared" si="39"/>
        <v>0</v>
      </c>
      <c r="E406" s="28">
        <f t="shared" si="40"/>
        <v>0</v>
      </c>
      <c r="F406" s="28">
        <f t="shared" si="41"/>
        <v>0</v>
      </c>
      <c r="G406" s="41"/>
    </row>
    <row r="407" spans="1:7" hidden="1">
      <c r="A407" s="69">
        <f t="shared" si="37"/>
        <v>59</v>
      </c>
      <c r="B407" s="26">
        <f t="shared" si="42"/>
        <v>0</v>
      </c>
      <c r="C407" s="26">
        <f t="shared" si="38"/>
        <v>0</v>
      </c>
      <c r="D407" s="26">
        <f t="shared" si="39"/>
        <v>0</v>
      </c>
      <c r="E407" s="28">
        <f t="shared" si="40"/>
        <v>0</v>
      </c>
      <c r="F407" s="28">
        <f t="shared" si="41"/>
        <v>0</v>
      </c>
      <c r="G407" s="41"/>
    </row>
    <row r="408" spans="1:7" hidden="1">
      <c r="A408" s="69">
        <f t="shared" si="37"/>
        <v>60</v>
      </c>
      <c r="B408" s="26">
        <f t="shared" si="42"/>
        <v>0</v>
      </c>
      <c r="C408" s="26">
        <f t="shared" si="38"/>
        <v>0</v>
      </c>
      <c r="D408" s="26">
        <f t="shared" si="39"/>
        <v>0</v>
      </c>
      <c r="E408" s="28">
        <f t="shared" si="40"/>
        <v>0</v>
      </c>
      <c r="F408" s="28">
        <f t="shared" si="41"/>
        <v>0</v>
      </c>
      <c r="G408" s="41"/>
    </row>
    <row r="409" spans="1:7" hidden="1">
      <c r="A409" s="69">
        <f t="shared" si="37"/>
        <v>61</v>
      </c>
      <c r="B409" s="26">
        <f t="shared" si="42"/>
        <v>0</v>
      </c>
      <c r="C409" s="26">
        <f t="shared" si="38"/>
        <v>0</v>
      </c>
      <c r="D409" s="26">
        <f t="shared" si="39"/>
        <v>0</v>
      </c>
      <c r="E409" s="28">
        <f t="shared" si="40"/>
        <v>0</v>
      </c>
      <c r="F409" s="28">
        <f t="shared" si="41"/>
        <v>0</v>
      </c>
      <c r="G409" s="41"/>
    </row>
    <row r="410" spans="1:7" hidden="1">
      <c r="A410" s="69">
        <f t="shared" si="37"/>
        <v>62</v>
      </c>
      <c r="B410" s="26">
        <f t="shared" si="42"/>
        <v>0</v>
      </c>
      <c r="C410" s="26">
        <f t="shared" si="38"/>
        <v>0</v>
      </c>
      <c r="D410" s="26">
        <f t="shared" si="39"/>
        <v>0</v>
      </c>
      <c r="E410" s="28">
        <f t="shared" si="40"/>
        <v>0</v>
      </c>
      <c r="F410" s="28">
        <f t="shared" si="41"/>
        <v>0</v>
      </c>
      <c r="G410" s="41"/>
    </row>
    <row r="411" spans="1:7" hidden="1">
      <c r="A411" s="69">
        <f t="shared" si="37"/>
        <v>63</v>
      </c>
      <c r="B411" s="26">
        <f t="shared" si="42"/>
        <v>0</v>
      </c>
      <c r="C411" s="26">
        <f t="shared" si="38"/>
        <v>0</v>
      </c>
      <c r="D411" s="26">
        <f t="shared" si="39"/>
        <v>0</v>
      </c>
      <c r="E411" s="28">
        <f t="shared" si="40"/>
        <v>0</v>
      </c>
      <c r="F411" s="28">
        <f t="shared" si="41"/>
        <v>0</v>
      </c>
      <c r="G411" s="41"/>
    </row>
    <row r="412" spans="1:7" hidden="1">
      <c r="A412" s="69">
        <f t="shared" si="37"/>
        <v>64</v>
      </c>
      <c r="B412" s="26">
        <f t="shared" si="42"/>
        <v>0</v>
      </c>
      <c r="C412" s="26">
        <f t="shared" si="38"/>
        <v>0</v>
      </c>
      <c r="D412" s="26">
        <f t="shared" si="39"/>
        <v>0</v>
      </c>
      <c r="E412" s="28">
        <f t="shared" si="40"/>
        <v>0</v>
      </c>
      <c r="F412" s="28">
        <f t="shared" si="41"/>
        <v>0</v>
      </c>
      <c r="G412" s="41"/>
    </row>
    <row r="413" spans="1:7" hidden="1">
      <c r="A413" s="69">
        <f t="shared" ref="A413:A476" si="43">A79</f>
        <v>65</v>
      </c>
      <c r="B413" s="26">
        <f t="shared" si="42"/>
        <v>0</v>
      </c>
      <c r="C413" s="26">
        <f t="shared" ref="C413:C476" si="44">F413-E413-D413</f>
        <v>0</v>
      </c>
      <c r="D413" s="26">
        <f t="shared" ref="D413:D476" si="45">B413*$C$8/12</f>
        <v>0</v>
      </c>
      <c r="E413" s="28">
        <f t="shared" ref="E413:E476" si="46">IF(OR(A413="",B413&lt;1),0,$F$8*$C$4/10000)</f>
        <v>0</v>
      </c>
      <c r="F413" s="28">
        <f t="shared" ref="F413:F476" si="47">IF(OR(A413="",B413&lt;1),0,IF(AND($C$6&lt;&gt;0,A413&lt;=$C$6),D413+E413,($C$4*$C$8/12)/(1-((1+$C$8/12)^-$C$7))+E413))</f>
        <v>0</v>
      </c>
      <c r="G413" s="41"/>
    </row>
    <row r="414" spans="1:7" hidden="1">
      <c r="A414" s="69">
        <f t="shared" si="43"/>
        <v>66</v>
      </c>
      <c r="B414" s="26">
        <f t="shared" ref="B414:B477" si="48">IF(AND($C$6&lt;&gt;0,A414&lt;=$C$6),$C$4,IF(B413-C413&lt;0,B413,B413-C413))</f>
        <v>0</v>
      </c>
      <c r="C414" s="26">
        <f t="shared" si="44"/>
        <v>0</v>
      </c>
      <c r="D414" s="26">
        <f t="shared" si="45"/>
        <v>0</v>
      </c>
      <c r="E414" s="28">
        <f t="shared" si="46"/>
        <v>0</v>
      </c>
      <c r="F414" s="28">
        <f t="shared" si="47"/>
        <v>0</v>
      </c>
      <c r="G414" s="41"/>
    </row>
    <row r="415" spans="1:7" hidden="1">
      <c r="A415" s="69">
        <f t="shared" si="43"/>
        <v>67</v>
      </c>
      <c r="B415" s="26">
        <f t="shared" si="48"/>
        <v>0</v>
      </c>
      <c r="C415" s="26">
        <f t="shared" si="44"/>
        <v>0</v>
      </c>
      <c r="D415" s="26">
        <f t="shared" si="45"/>
        <v>0</v>
      </c>
      <c r="E415" s="28">
        <f t="shared" si="46"/>
        <v>0</v>
      </c>
      <c r="F415" s="28">
        <f t="shared" si="47"/>
        <v>0</v>
      </c>
      <c r="G415" s="41"/>
    </row>
    <row r="416" spans="1:7" hidden="1">
      <c r="A416" s="69">
        <f t="shared" si="43"/>
        <v>68</v>
      </c>
      <c r="B416" s="26">
        <f t="shared" si="48"/>
        <v>0</v>
      </c>
      <c r="C416" s="26">
        <f t="shared" si="44"/>
        <v>0</v>
      </c>
      <c r="D416" s="26">
        <f t="shared" si="45"/>
        <v>0</v>
      </c>
      <c r="E416" s="28">
        <f t="shared" si="46"/>
        <v>0</v>
      </c>
      <c r="F416" s="28">
        <f t="shared" si="47"/>
        <v>0</v>
      </c>
      <c r="G416" s="41"/>
    </row>
    <row r="417" spans="1:7" hidden="1">
      <c r="A417" s="69">
        <f t="shared" si="43"/>
        <v>69</v>
      </c>
      <c r="B417" s="26">
        <f t="shared" si="48"/>
        <v>0</v>
      </c>
      <c r="C417" s="26">
        <f t="shared" si="44"/>
        <v>0</v>
      </c>
      <c r="D417" s="26">
        <f t="shared" si="45"/>
        <v>0</v>
      </c>
      <c r="E417" s="28">
        <f t="shared" si="46"/>
        <v>0</v>
      </c>
      <c r="F417" s="28">
        <f t="shared" si="47"/>
        <v>0</v>
      </c>
      <c r="G417" s="41"/>
    </row>
    <row r="418" spans="1:7" hidden="1">
      <c r="A418" s="69">
        <f t="shared" si="43"/>
        <v>70</v>
      </c>
      <c r="B418" s="26">
        <f t="shared" si="48"/>
        <v>0</v>
      </c>
      <c r="C418" s="26">
        <f t="shared" si="44"/>
        <v>0</v>
      </c>
      <c r="D418" s="26">
        <f t="shared" si="45"/>
        <v>0</v>
      </c>
      <c r="E418" s="28">
        <f t="shared" si="46"/>
        <v>0</v>
      </c>
      <c r="F418" s="28">
        <f t="shared" si="47"/>
        <v>0</v>
      </c>
      <c r="G418" s="41"/>
    </row>
    <row r="419" spans="1:7" hidden="1">
      <c r="A419" s="69">
        <f t="shared" si="43"/>
        <v>71</v>
      </c>
      <c r="B419" s="26">
        <f t="shared" si="48"/>
        <v>0</v>
      </c>
      <c r="C419" s="26">
        <f t="shared" si="44"/>
        <v>0</v>
      </c>
      <c r="D419" s="26">
        <f t="shared" si="45"/>
        <v>0</v>
      </c>
      <c r="E419" s="28">
        <f t="shared" si="46"/>
        <v>0</v>
      </c>
      <c r="F419" s="28">
        <f t="shared" si="47"/>
        <v>0</v>
      </c>
      <c r="G419" s="41"/>
    </row>
    <row r="420" spans="1:7" hidden="1">
      <c r="A420" s="69">
        <f t="shared" si="43"/>
        <v>72</v>
      </c>
      <c r="B420" s="26">
        <f t="shared" si="48"/>
        <v>0</v>
      </c>
      <c r="C420" s="26">
        <f t="shared" si="44"/>
        <v>0</v>
      </c>
      <c r="D420" s="26">
        <f t="shared" si="45"/>
        <v>0</v>
      </c>
      <c r="E420" s="28">
        <f t="shared" si="46"/>
        <v>0</v>
      </c>
      <c r="F420" s="28">
        <f t="shared" si="47"/>
        <v>0</v>
      </c>
      <c r="G420" s="41"/>
    </row>
    <row r="421" spans="1:7" hidden="1">
      <c r="A421" s="69">
        <f t="shared" si="43"/>
        <v>73</v>
      </c>
      <c r="B421" s="26">
        <f t="shared" si="48"/>
        <v>0</v>
      </c>
      <c r="C421" s="26">
        <f t="shared" si="44"/>
        <v>0</v>
      </c>
      <c r="D421" s="26">
        <f t="shared" si="45"/>
        <v>0</v>
      </c>
      <c r="E421" s="28">
        <f t="shared" si="46"/>
        <v>0</v>
      </c>
      <c r="F421" s="28">
        <f t="shared" si="47"/>
        <v>0</v>
      </c>
      <c r="G421" s="41"/>
    </row>
    <row r="422" spans="1:7" hidden="1">
      <c r="A422" s="69">
        <f t="shared" si="43"/>
        <v>74</v>
      </c>
      <c r="B422" s="26">
        <f t="shared" si="48"/>
        <v>0</v>
      </c>
      <c r="C422" s="26">
        <f t="shared" si="44"/>
        <v>0</v>
      </c>
      <c r="D422" s="26">
        <f t="shared" si="45"/>
        <v>0</v>
      </c>
      <c r="E422" s="28">
        <f t="shared" si="46"/>
        <v>0</v>
      </c>
      <c r="F422" s="28">
        <f t="shared" si="47"/>
        <v>0</v>
      </c>
      <c r="G422" s="41"/>
    </row>
    <row r="423" spans="1:7" hidden="1">
      <c r="A423" s="69">
        <f t="shared" si="43"/>
        <v>75</v>
      </c>
      <c r="B423" s="26">
        <f t="shared" si="48"/>
        <v>0</v>
      </c>
      <c r="C423" s="26">
        <f t="shared" si="44"/>
        <v>0</v>
      </c>
      <c r="D423" s="26">
        <f t="shared" si="45"/>
        <v>0</v>
      </c>
      <c r="E423" s="28">
        <f t="shared" si="46"/>
        <v>0</v>
      </c>
      <c r="F423" s="28">
        <f t="shared" si="47"/>
        <v>0</v>
      </c>
      <c r="G423" s="41"/>
    </row>
    <row r="424" spans="1:7" hidden="1">
      <c r="A424" s="69">
        <f t="shared" si="43"/>
        <v>76</v>
      </c>
      <c r="B424" s="26">
        <f t="shared" si="48"/>
        <v>0</v>
      </c>
      <c r="C424" s="26">
        <f t="shared" si="44"/>
        <v>0</v>
      </c>
      <c r="D424" s="26">
        <f t="shared" si="45"/>
        <v>0</v>
      </c>
      <c r="E424" s="28">
        <f t="shared" si="46"/>
        <v>0</v>
      </c>
      <c r="F424" s="28">
        <f t="shared" si="47"/>
        <v>0</v>
      </c>
      <c r="G424" s="41"/>
    </row>
    <row r="425" spans="1:7" hidden="1">
      <c r="A425" s="69">
        <f t="shared" si="43"/>
        <v>77</v>
      </c>
      <c r="B425" s="26">
        <f t="shared" si="48"/>
        <v>0</v>
      </c>
      <c r="C425" s="26">
        <f t="shared" si="44"/>
        <v>0</v>
      </c>
      <c r="D425" s="26">
        <f t="shared" si="45"/>
        <v>0</v>
      </c>
      <c r="E425" s="28">
        <f t="shared" si="46"/>
        <v>0</v>
      </c>
      <c r="F425" s="28">
        <f t="shared" si="47"/>
        <v>0</v>
      </c>
      <c r="G425" s="41"/>
    </row>
    <row r="426" spans="1:7" hidden="1">
      <c r="A426" s="69">
        <f t="shared" si="43"/>
        <v>78</v>
      </c>
      <c r="B426" s="26">
        <f t="shared" si="48"/>
        <v>0</v>
      </c>
      <c r="C426" s="26">
        <f t="shared" si="44"/>
        <v>0</v>
      </c>
      <c r="D426" s="26">
        <f t="shared" si="45"/>
        <v>0</v>
      </c>
      <c r="E426" s="28">
        <f t="shared" si="46"/>
        <v>0</v>
      </c>
      <c r="F426" s="28">
        <f t="shared" si="47"/>
        <v>0</v>
      </c>
      <c r="G426" s="41"/>
    </row>
    <row r="427" spans="1:7" hidden="1">
      <c r="A427" s="69">
        <f t="shared" si="43"/>
        <v>79</v>
      </c>
      <c r="B427" s="26">
        <f t="shared" si="48"/>
        <v>0</v>
      </c>
      <c r="C427" s="26">
        <f t="shared" si="44"/>
        <v>0</v>
      </c>
      <c r="D427" s="26">
        <f t="shared" si="45"/>
        <v>0</v>
      </c>
      <c r="E427" s="28">
        <f t="shared" si="46"/>
        <v>0</v>
      </c>
      <c r="F427" s="28">
        <f t="shared" si="47"/>
        <v>0</v>
      </c>
      <c r="G427" s="41"/>
    </row>
    <row r="428" spans="1:7" hidden="1">
      <c r="A428" s="69">
        <f t="shared" si="43"/>
        <v>80</v>
      </c>
      <c r="B428" s="26">
        <f t="shared" si="48"/>
        <v>0</v>
      </c>
      <c r="C428" s="26">
        <f t="shared" si="44"/>
        <v>0</v>
      </c>
      <c r="D428" s="26">
        <f t="shared" si="45"/>
        <v>0</v>
      </c>
      <c r="E428" s="28">
        <f t="shared" si="46"/>
        <v>0</v>
      </c>
      <c r="F428" s="28">
        <f t="shared" si="47"/>
        <v>0</v>
      </c>
      <c r="G428" s="41"/>
    </row>
    <row r="429" spans="1:7" hidden="1">
      <c r="A429" s="69">
        <f t="shared" si="43"/>
        <v>81</v>
      </c>
      <c r="B429" s="26">
        <f t="shared" si="48"/>
        <v>0</v>
      </c>
      <c r="C429" s="26">
        <f t="shared" si="44"/>
        <v>0</v>
      </c>
      <c r="D429" s="26">
        <f t="shared" si="45"/>
        <v>0</v>
      </c>
      <c r="E429" s="28">
        <f t="shared" si="46"/>
        <v>0</v>
      </c>
      <c r="F429" s="28">
        <f t="shared" si="47"/>
        <v>0</v>
      </c>
      <c r="G429" s="41"/>
    </row>
    <row r="430" spans="1:7" hidden="1">
      <c r="A430" s="69">
        <f t="shared" si="43"/>
        <v>82</v>
      </c>
      <c r="B430" s="26">
        <f t="shared" si="48"/>
        <v>0</v>
      </c>
      <c r="C430" s="26">
        <f t="shared" si="44"/>
        <v>0</v>
      </c>
      <c r="D430" s="26">
        <f t="shared" si="45"/>
        <v>0</v>
      </c>
      <c r="E430" s="28">
        <f t="shared" si="46"/>
        <v>0</v>
      </c>
      <c r="F430" s="28">
        <f t="shared" si="47"/>
        <v>0</v>
      </c>
      <c r="G430" s="41"/>
    </row>
    <row r="431" spans="1:7" hidden="1">
      <c r="A431" s="69">
        <f t="shared" si="43"/>
        <v>83</v>
      </c>
      <c r="B431" s="26">
        <f t="shared" si="48"/>
        <v>0</v>
      </c>
      <c r="C431" s="26">
        <f t="shared" si="44"/>
        <v>0</v>
      </c>
      <c r="D431" s="26">
        <f t="shared" si="45"/>
        <v>0</v>
      </c>
      <c r="E431" s="28">
        <f t="shared" si="46"/>
        <v>0</v>
      </c>
      <c r="F431" s="28">
        <f t="shared" si="47"/>
        <v>0</v>
      </c>
      <c r="G431" s="41"/>
    </row>
    <row r="432" spans="1:7" hidden="1">
      <c r="A432" s="69">
        <f t="shared" si="43"/>
        <v>84</v>
      </c>
      <c r="B432" s="26">
        <f t="shared" si="48"/>
        <v>0</v>
      </c>
      <c r="C432" s="26">
        <f t="shared" si="44"/>
        <v>0</v>
      </c>
      <c r="D432" s="26">
        <f t="shared" si="45"/>
        <v>0</v>
      </c>
      <c r="E432" s="28">
        <f t="shared" si="46"/>
        <v>0</v>
      </c>
      <c r="F432" s="28">
        <f t="shared" si="47"/>
        <v>0</v>
      </c>
      <c r="G432" s="41"/>
    </row>
    <row r="433" spans="1:7" hidden="1">
      <c r="A433" s="69">
        <f t="shared" si="43"/>
        <v>85</v>
      </c>
      <c r="B433" s="26">
        <f t="shared" si="48"/>
        <v>0</v>
      </c>
      <c r="C433" s="26">
        <f t="shared" si="44"/>
        <v>0</v>
      </c>
      <c r="D433" s="26">
        <f t="shared" si="45"/>
        <v>0</v>
      </c>
      <c r="E433" s="28">
        <f t="shared" si="46"/>
        <v>0</v>
      </c>
      <c r="F433" s="28">
        <f t="shared" si="47"/>
        <v>0</v>
      </c>
      <c r="G433" s="41"/>
    </row>
    <row r="434" spans="1:7" hidden="1">
      <c r="A434" s="69">
        <f t="shared" si="43"/>
        <v>86</v>
      </c>
      <c r="B434" s="26">
        <f t="shared" si="48"/>
        <v>0</v>
      </c>
      <c r="C434" s="26">
        <f t="shared" si="44"/>
        <v>0</v>
      </c>
      <c r="D434" s="26">
        <f t="shared" si="45"/>
        <v>0</v>
      </c>
      <c r="E434" s="28">
        <f t="shared" si="46"/>
        <v>0</v>
      </c>
      <c r="F434" s="28">
        <f t="shared" si="47"/>
        <v>0</v>
      </c>
      <c r="G434" s="41"/>
    </row>
    <row r="435" spans="1:7" hidden="1">
      <c r="A435" s="69">
        <f t="shared" si="43"/>
        <v>87</v>
      </c>
      <c r="B435" s="26">
        <f t="shared" si="48"/>
        <v>0</v>
      </c>
      <c r="C435" s="26">
        <f t="shared" si="44"/>
        <v>0</v>
      </c>
      <c r="D435" s="26">
        <f t="shared" si="45"/>
        <v>0</v>
      </c>
      <c r="E435" s="28">
        <f t="shared" si="46"/>
        <v>0</v>
      </c>
      <c r="F435" s="28">
        <f t="shared" si="47"/>
        <v>0</v>
      </c>
      <c r="G435" s="41"/>
    </row>
    <row r="436" spans="1:7" hidden="1">
      <c r="A436" s="69">
        <f t="shared" si="43"/>
        <v>88</v>
      </c>
      <c r="B436" s="26">
        <f t="shared" si="48"/>
        <v>0</v>
      </c>
      <c r="C436" s="26">
        <f t="shared" si="44"/>
        <v>0</v>
      </c>
      <c r="D436" s="26">
        <f t="shared" si="45"/>
        <v>0</v>
      </c>
      <c r="E436" s="28">
        <f t="shared" si="46"/>
        <v>0</v>
      </c>
      <c r="F436" s="28">
        <f t="shared" si="47"/>
        <v>0</v>
      </c>
      <c r="G436" s="41"/>
    </row>
    <row r="437" spans="1:7" hidden="1">
      <c r="A437" s="69">
        <f t="shared" si="43"/>
        <v>89</v>
      </c>
      <c r="B437" s="26">
        <f t="shared" si="48"/>
        <v>0</v>
      </c>
      <c r="C437" s="26">
        <f t="shared" si="44"/>
        <v>0</v>
      </c>
      <c r="D437" s="26">
        <f t="shared" si="45"/>
        <v>0</v>
      </c>
      <c r="E437" s="28">
        <f t="shared" si="46"/>
        <v>0</v>
      </c>
      <c r="F437" s="28">
        <f t="shared" si="47"/>
        <v>0</v>
      </c>
      <c r="G437" s="41"/>
    </row>
    <row r="438" spans="1:7" hidden="1">
      <c r="A438" s="69">
        <f t="shared" si="43"/>
        <v>90</v>
      </c>
      <c r="B438" s="26">
        <f t="shared" si="48"/>
        <v>0</v>
      </c>
      <c r="C438" s="26">
        <f t="shared" si="44"/>
        <v>0</v>
      </c>
      <c r="D438" s="26">
        <f t="shared" si="45"/>
        <v>0</v>
      </c>
      <c r="E438" s="28">
        <f t="shared" si="46"/>
        <v>0</v>
      </c>
      <c r="F438" s="28">
        <f t="shared" si="47"/>
        <v>0</v>
      </c>
      <c r="G438" s="41"/>
    </row>
    <row r="439" spans="1:7" hidden="1">
      <c r="A439" s="69">
        <f t="shared" si="43"/>
        <v>91</v>
      </c>
      <c r="B439" s="26">
        <f t="shared" si="48"/>
        <v>0</v>
      </c>
      <c r="C439" s="26">
        <f t="shared" si="44"/>
        <v>0</v>
      </c>
      <c r="D439" s="26">
        <f t="shared" si="45"/>
        <v>0</v>
      </c>
      <c r="E439" s="28">
        <f t="shared" si="46"/>
        <v>0</v>
      </c>
      <c r="F439" s="28">
        <f t="shared" si="47"/>
        <v>0</v>
      </c>
      <c r="G439" s="41"/>
    </row>
    <row r="440" spans="1:7" hidden="1">
      <c r="A440" s="69">
        <f t="shared" si="43"/>
        <v>92</v>
      </c>
      <c r="B440" s="26">
        <f t="shared" si="48"/>
        <v>0</v>
      </c>
      <c r="C440" s="26">
        <f t="shared" si="44"/>
        <v>0</v>
      </c>
      <c r="D440" s="26">
        <f t="shared" si="45"/>
        <v>0</v>
      </c>
      <c r="E440" s="28">
        <f t="shared" si="46"/>
        <v>0</v>
      </c>
      <c r="F440" s="28">
        <f t="shared" si="47"/>
        <v>0</v>
      </c>
      <c r="G440" s="41"/>
    </row>
    <row r="441" spans="1:7" hidden="1">
      <c r="A441" s="69">
        <f t="shared" si="43"/>
        <v>93</v>
      </c>
      <c r="B441" s="26">
        <f t="shared" si="48"/>
        <v>0</v>
      </c>
      <c r="C441" s="26">
        <f t="shared" si="44"/>
        <v>0</v>
      </c>
      <c r="D441" s="26">
        <f t="shared" si="45"/>
        <v>0</v>
      </c>
      <c r="E441" s="28">
        <f t="shared" si="46"/>
        <v>0</v>
      </c>
      <c r="F441" s="28">
        <f t="shared" si="47"/>
        <v>0</v>
      </c>
      <c r="G441" s="41"/>
    </row>
    <row r="442" spans="1:7" hidden="1">
      <c r="A442" s="69">
        <f t="shared" si="43"/>
        <v>94</v>
      </c>
      <c r="B442" s="26">
        <f t="shared" si="48"/>
        <v>0</v>
      </c>
      <c r="C442" s="26">
        <f t="shared" si="44"/>
        <v>0</v>
      </c>
      <c r="D442" s="26">
        <f t="shared" si="45"/>
        <v>0</v>
      </c>
      <c r="E442" s="28">
        <f t="shared" si="46"/>
        <v>0</v>
      </c>
      <c r="F442" s="28">
        <f t="shared" si="47"/>
        <v>0</v>
      </c>
      <c r="G442" s="41"/>
    </row>
    <row r="443" spans="1:7" hidden="1">
      <c r="A443" s="69">
        <f t="shared" si="43"/>
        <v>95</v>
      </c>
      <c r="B443" s="26">
        <f t="shared" si="48"/>
        <v>0</v>
      </c>
      <c r="C443" s="26">
        <f t="shared" si="44"/>
        <v>0</v>
      </c>
      <c r="D443" s="26">
        <f t="shared" si="45"/>
        <v>0</v>
      </c>
      <c r="E443" s="28">
        <f t="shared" si="46"/>
        <v>0</v>
      </c>
      <c r="F443" s="28">
        <f t="shared" si="47"/>
        <v>0</v>
      </c>
      <c r="G443" s="41"/>
    </row>
    <row r="444" spans="1:7" hidden="1">
      <c r="A444" s="69">
        <f t="shared" si="43"/>
        <v>96</v>
      </c>
      <c r="B444" s="26">
        <f t="shared" si="48"/>
        <v>0</v>
      </c>
      <c r="C444" s="26">
        <f t="shared" si="44"/>
        <v>0</v>
      </c>
      <c r="D444" s="26">
        <f t="shared" si="45"/>
        <v>0</v>
      </c>
      <c r="E444" s="28">
        <f t="shared" si="46"/>
        <v>0</v>
      </c>
      <c r="F444" s="28">
        <f t="shared" si="47"/>
        <v>0</v>
      </c>
      <c r="G444" s="41"/>
    </row>
    <row r="445" spans="1:7" hidden="1">
      <c r="A445" s="69">
        <f t="shared" si="43"/>
        <v>97</v>
      </c>
      <c r="B445" s="26">
        <f t="shared" si="48"/>
        <v>0</v>
      </c>
      <c r="C445" s="26">
        <f t="shared" si="44"/>
        <v>0</v>
      </c>
      <c r="D445" s="26">
        <f t="shared" si="45"/>
        <v>0</v>
      </c>
      <c r="E445" s="28">
        <f t="shared" si="46"/>
        <v>0</v>
      </c>
      <c r="F445" s="28">
        <f t="shared" si="47"/>
        <v>0</v>
      </c>
      <c r="G445" s="41"/>
    </row>
    <row r="446" spans="1:7" hidden="1">
      <c r="A446" s="69">
        <f t="shared" si="43"/>
        <v>98</v>
      </c>
      <c r="B446" s="26">
        <f t="shared" si="48"/>
        <v>0</v>
      </c>
      <c r="C446" s="26">
        <f t="shared" si="44"/>
        <v>0</v>
      </c>
      <c r="D446" s="26">
        <f t="shared" si="45"/>
        <v>0</v>
      </c>
      <c r="E446" s="28">
        <f t="shared" si="46"/>
        <v>0</v>
      </c>
      <c r="F446" s="28">
        <f t="shared" si="47"/>
        <v>0</v>
      </c>
      <c r="G446" s="41"/>
    </row>
    <row r="447" spans="1:7" hidden="1">
      <c r="A447" s="69">
        <f t="shared" si="43"/>
        <v>99</v>
      </c>
      <c r="B447" s="26">
        <f t="shared" si="48"/>
        <v>0</v>
      </c>
      <c r="C447" s="26">
        <f t="shared" si="44"/>
        <v>0</v>
      </c>
      <c r="D447" s="26">
        <f t="shared" si="45"/>
        <v>0</v>
      </c>
      <c r="E447" s="28">
        <f t="shared" si="46"/>
        <v>0</v>
      </c>
      <c r="F447" s="28">
        <f t="shared" si="47"/>
        <v>0</v>
      </c>
      <c r="G447" s="41"/>
    </row>
    <row r="448" spans="1:7" hidden="1">
      <c r="A448" s="69">
        <f t="shared" si="43"/>
        <v>100</v>
      </c>
      <c r="B448" s="26">
        <f t="shared" si="48"/>
        <v>0</v>
      </c>
      <c r="C448" s="26">
        <f t="shared" si="44"/>
        <v>0</v>
      </c>
      <c r="D448" s="26">
        <f t="shared" si="45"/>
        <v>0</v>
      </c>
      <c r="E448" s="28">
        <f t="shared" si="46"/>
        <v>0</v>
      </c>
      <c r="F448" s="28">
        <f t="shared" si="47"/>
        <v>0</v>
      </c>
      <c r="G448" s="41"/>
    </row>
    <row r="449" spans="1:7" hidden="1">
      <c r="A449" s="69">
        <f t="shared" si="43"/>
        <v>101</v>
      </c>
      <c r="B449" s="26">
        <f t="shared" si="48"/>
        <v>0</v>
      </c>
      <c r="C449" s="26">
        <f t="shared" si="44"/>
        <v>0</v>
      </c>
      <c r="D449" s="26">
        <f t="shared" si="45"/>
        <v>0</v>
      </c>
      <c r="E449" s="28">
        <f t="shared" si="46"/>
        <v>0</v>
      </c>
      <c r="F449" s="28">
        <f t="shared" si="47"/>
        <v>0</v>
      </c>
      <c r="G449" s="41"/>
    </row>
    <row r="450" spans="1:7" hidden="1">
      <c r="A450" s="69">
        <f t="shared" si="43"/>
        <v>102</v>
      </c>
      <c r="B450" s="26">
        <f t="shared" si="48"/>
        <v>0</v>
      </c>
      <c r="C450" s="26">
        <f t="shared" si="44"/>
        <v>0</v>
      </c>
      <c r="D450" s="26">
        <f t="shared" si="45"/>
        <v>0</v>
      </c>
      <c r="E450" s="28">
        <f t="shared" si="46"/>
        <v>0</v>
      </c>
      <c r="F450" s="28">
        <f t="shared" si="47"/>
        <v>0</v>
      </c>
      <c r="G450" s="41"/>
    </row>
    <row r="451" spans="1:7" hidden="1">
      <c r="A451" s="69">
        <f t="shared" si="43"/>
        <v>103</v>
      </c>
      <c r="B451" s="26">
        <f t="shared" si="48"/>
        <v>0</v>
      </c>
      <c r="C451" s="26">
        <f t="shared" si="44"/>
        <v>0</v>
      </c>
      <c r="D451" s="26">
        <f t="shared" si="45"/>
        <v>0</v>
      </c>
      <c r="E451" s="28">
        <f t="shared" si="46"/>
        <v>0</v>
      </c>
      <c r="F451" s="28">
        <f t="shared" si="47"/>
        <v>0</v>
      </c>
      <c r="G451" s="41"/>
    </row>
    <row r="452" spans="1:7" hidden="1">
      <c r="A452" s="69">
        <f t="shared" si="43"/>
        <v>104</v>
      </c>
      <c r="B452" s="26">
        <f t="shared" si="48"/>
        <v>0</v>
      </c>
      <c r="C452" s="26">
        <f t="shared" si="44"/>
        <v>0</v>
      </c>
      <c r="D452" s="26">
        <f t="shared" si="45"/>
        <v>0</v>
      </c>
      <c r="E452" s="28">
        <f t="shared" si="46"/>
        <v>0</v>
      </c>
      <c r="F452" s="28">
        <f t="shared" si="47"/>
        <v>0</v>
      </c>
      <c r="G452" s="41"/>
    </row>
    <row r="453" spans="1:7" hidden="1">
      <c r="A453" s="69">
        <f t="shared" si="43"/>
        <v>105</v>
      </c>
      <c r="B453" s="26">
        <f t="shared" si="48"/>
        <v>0</v>
      </c>
      <c r="C453" s="26">
        <f t="shared" si="44"/>
        <v>0</v>
      </c>
      <c r="D453" s="26">
        <f t="shared" si="45"/>
        <v>0</v>
      </c>
      <c r="E453" s="28">
        <f t="shared" si="46"/>
        <v>0</v>
      </c>
      <c r="F453" s="28">
        <f t="shared" si="47"/>
        <v>0</v>
      </c>
      <c r="G453" s="41"/>
    </row>
    <row r="454" spans="1:7" hidden="1">
      <c r="A454" s="69">
        <f t="shared" si="43"/>
        <v>106</v>
      </c>
      <c r="B454" s="26">
        <f t="shared" si="48"/>
        <v>0</v>
      </c>
      <c r="C454" s="26">
        <f t="shared" si="44"/>
        <v>0</v>
      </c>
      <c r="D454" s="26">
        <f t="shared" si="45"/>
        <v>0</v>
      </c>
      <c r="E454" s="28">
        <f t="shared" si="46"/>
        <v>0</v>
      </c>
      <c r="F454" s="28">
        <f t="shared" si="47"/>
        <v>0</v>
      </c>
      <c r="G454" s="41"/>
    </row>
    <row r="455" spans="1:7" hidden="1">
      <c r="A455" s="69">
        <f t="shared" si="43"/>
        <v>107</v>
      </c>
      <c r="B455" s="26">
        <f t="shared" si="48"/>
        <v>0</v>
      </c>
      <c r="C455" s="26">
        <f t="shared" si="44"/>
        <v>0</v>
      </c>
      <c r="D455" s="26">
        <f t="shared" si="45"/>
        <v>0</v>
      </c>
      <c r="E455" s="28">
        <f t="shared" si="46"/>
        <v>0</v>
      </c>
      <c r="F455" s="28">
        <f t="shared" si="47"/>
        <v>0</v>
      </c>
      <c r="G455" s="41"/>
    </row>
    <row r="456" spans="1:7" hidden="1">
      <c r="A456" s="69">
        <f t="shared" si="43"/>
        <v>108</v>
      </c>
      <c r="B456" s="26">
        <f t="shared" si="48"/>
        <v>0</v>
      </c>
      <c r="C456" s="26">
        <f t="shared" si="44"/>
        <v>0</v>
      </c>
      <c r="D456" s="26">
        <f t="shared" si="45"/>
        <v>0</v>
      </c>
      <c r="E456" s="28">
        <f t="shared" si="46"/>
        <v>0</v>
      </c>
      <c r="F456" s="28">
        <f t="shared" si="47"/>
        <v>0</v>
      </c>
      <c r="G456" s="41"/>
    </row>
    <row r="457" spans="1:7" hidden="1">
      <c r="A457" s="69">
        <f t="shared" si="43"/>
        <v>109</v>
      </c>
      <c r="B457" s="26">
        <f t="shared" si="48"/>
        <v>0</v>
      </c>
      <c r="C457" s="26">
        <f t="shared" si="44"/>
        <v>0</v>
      </c>
      <c r="D457" s="26">
        <f t="shared" si="45"/>
        <v>0</v>
      </c>
      <c r="E457" s="28">
        <f t="shared" si="46"/>
        <v>0</v>
      </c>
      <c r="F457" s="28">
        <f t="shared" si="47"/>
        <v>0</v>
      </c>
      <c r="G457" s="41"/>
    </row>
    <row r="458" spans="1:7" hidden="1">
      <c r="A458" s="69">
        <f t="shared" si="43"/>
        <v>110</v>
      </c>
      <c r="B458" s="26">
        <f t="shared" si="48"/>
        <v>0</v>
      </c>
      <c r="C458" s="26">
        <f t="shared" si="44"/>
        <v>0</v>
      </c>
      <c r="D458" s="26">
        <f t="shared" si="45"/>
        <v>0</v>
      </c>
      <c r="E458" s="28">
        <f t="shared" si="46"/>
        <v>0</v>
      </c>
      <c r="F458" s="28">
        <f t="shared" si="47"/>
        <v>0</v>
      </c>
      <c r="G458" s="41"/>
    </row>
    <row r="459" spans="1:7" hidden="1">
      <c r="A459" s="69">
        <f t="shared" si="43"/>
        <v>111</v>
      </c>
      <c r="B459" s="26">
        <f t="shared" si="48"/>
        <v>0</v>
      </c>
      <c r="C459" s="26">
        <f t="shared" si="44"/>
        <v>0</v>
      </c>
      <c r="D459" s="26">
        <f t="shared" si="45"/>
        <v>0</v>
      </c>
      <c r="E459" s="28">
        <f t="shared" si="46"/>
        <v>0</v>
      </c>
      <c r="F459" s="28">
        <f t="shared" si="47"/>
        <v>0</v>
      </c>
      <c r="G459" s="41"/>
    </row>
    <row r="460" spans="1:7" hidden="1">
      <c r="A460" s="69">
        <f t="shared" si="43"/>
        <v>112</v>
      </c>
      <c r="B460" s="26">
        <f t="shared" si="48"/>
        <v>0</v>
      </c>
      <c r="C460" s="26">
        <f t="shared" si="44"/>
        <v>0</v>
      </c>
      <c r="D460" s="26">
        <f t="shared" si="45"/>
        <v>0</v>
      </c>
      <c r="E460" s="28">
        <f t="shared" si="46"/>
        <v>0</v>
      </c>
      <c r="F460" s="28">
        <f t="shared" si="47"/>
        <v>0</v>
      </c>
      <c r="G460" s="41"/>
    </row>
    <row r="461" spans="1:7" hidden="1">
      <c r="A461" s="69">
        <f t="shared" si="43"/>
        <v>113</v>
      </c>
      <c r="B461" s="26">
        <f t="shared" si="48"/>
        <v>0</v>
      </c>
      <c r="C461" s="26">
        <f t="shared" si="44"/>
        <v>0</v>
      </c>
      <c r="D461" s="26">
        <f t="shared" si="45"/>
        <v>0</v>
      </c>
      <c r="E461" s="28">
        <f t="shared" si="46"/>
        <v>0</v>
      </c>
      <c r="F461" s="28">
        <f t="shared" si="47"/>
        <v>0</v>
      </c>
      <c r="G461" s="41"/>
    </row>
    <row r="462" spans="1:7" hidden="1">
      <c r="A462" s="69">
        <f t="shared" si="43"/>
        <v>114</v>
      </c>
      <c r="B462" s="26">
        <f t="shared" si="48"/>
        <v>0</v>
      </c>
      <c r="C462" s="26">
        <f t="shared" si="44"/>
        <v>0</v>
      </c>
      <c r="D462" s="26">
        <f t="shared" si="45"/>
        <v>0</v>
      </c>
      <c r="E462" s="28">
        <f t="shared" si="46"/>
        <v>0</v>
      </c>
      <c r="F462" s="28">
        <f t="shared" si="47"/>
        <v>0</v>
      </c>
      <c r="G462" s="41"/>
    </row>
    <row r="463" spans="1:7" hidden="1">
      <c r="A463" s="69">
        <f t="shared" si="43"/>
        <v>115</v>
      </c>
      <c r="B463" s="26">
        <f t="shared" si="48"/>
        <v>0</v>
      </c>
      <c r="C463" s="26">
        <f t="shared" si="44"/>
        <v>0</v>
      </c>
      <c r="D463" s="26">
        <f t="shared" si="45"/>
        <v>0</v>
      </c>
      <c r="E463" s="28">
        <f t="shared" si="46"/>
        <v>0</v>
      </c>
      <c r="F463" s="28">
        <f t="shared" si="47"/>
        <v>0</v>
      </c>
      <c r="G463" s="41"/>
    </row>
    <row r="464" spans="1:7" hidden="1">
      <c r="A464" s="69">
        <f t="shared" si="43"/>
        <v>116</v>
      </c>
      <c r="B464" s="26">
        <f t="shared" si="48"/>
        <v>0</v>
      </c>
      <c r="C464" s="26">
        <f t="shared" si="44"/>
        <v>0</v>
      </c>
      <c r="D464" s="26">
        <f t="shared" si="45"/>
        <v>0</v>
      </c>
      <c r="E464" s="28">
        <f t="shared" si="46"/>
        <v>0</v>
      </c>
      <c r="F464" s="28">
        <f t="shared" si="47"/>
        <v>0</v>
      </c>
      <c r="G464" s="41"/>
    </row>
    <row r="465" spans="1:7" hidden="1">
      <c r="A465" s="69">
        <f t="shared" si="43"/>
        <v>117</v>
      </c>
      <c r="B465" s="26">
        <f t="shared" si="48"/>
        <v>0</v>
      </c>
      <c r="C465" s="26">
        <f t="shared" si="44"/>
        <v>0</v>
      </c>
      <c r="D465" s="26">
        <f t="shared" si="45"/>
        <v>0</v>
      </c>
      <c r="E465" s="28">
        <f t="shared" si="46"/>
        <v>0</v>
      </c>
      <c r="F465" s="28">
        <f t="shared" si="47"/>
        <v>0</v>
      </c>
      <c r="G465" s="41"/>
    </row>
    <row r="466" spans="1:7" hidden="1">
      <c r="A466" s="69">
        <f t="shared" si="43"/>
        <v>118</v>
      </c>
      <c r="B466" s="26">
        <f t="shared" si="48"/>
        <v>0</v>
      </c>
      <c r="C466" s="26">
        <f t="shared" si="44"/>
        <v>0</v>
      </c>
      <c r="D466" s="26">
        <f t="shared" si="45"/>
        <v>0</v>
      </c>
      <c r="E466" s="28">
        <f t="shared" si="46"/>
        <v>0</v>
      </c>
      <c r="F466" s="28">
        <f t="shared" si="47"/>
        <v>0</v>
      </c>
      <c r="G466" s="41"/>
    </row>
    <row r="467" spans="1:7" hidden="1">
      <c r="A467" s="69">
        <f t="shared" si="43"/>
        <v>119</v>
      </c>
      <c r="B467" s="26">
        <f t="shared" si="48"/>
        <v>0</v>
      </c>
      <c r="C467" s="26">
        <f t="shared" si="44"/>
        <v>0</v>
      </c>
      <c r="D467" s="26">
        <f t="shared" si="45"/>
        <v>0</v>
      </c>
      <c r="E467" s="28">
        <f t="shared" si="46"/>
        <v>0</v>
      </c>
      <c r="F467" s="28">
        <f t="shared" si="47"/>
        <v>0</v>
      </c>
      <c r="G467" s="41"/>
    </row>
    <row r="468" spans="1:7" hidden="1">
      <c r="A468" s="69">
        <f t="shared" si="43"/>
        <v>120</v>
      </c>
      <c r="B468" s="26">
        <f t="shared" si="48"/>
        <v>0</v>
      </c>
      <c r="C468" s="26">
        <f t="shared" si="44"/>
        <v>0</v>
      </c>
      <c r="D468" s="26">
        <f t="shared" si="45"/>
        <v>0</v>
      </c>
      <c r="E468" s="28">
        <f t="shared" si="46"/>
        <v>0</v>
      </c>
      <c r="F468" s="28">
        <f t="shared" si="47"/>
        <v>0</v>
      </c>
      <c r="G468" s="41"/>
    </row>
    <row r="469" spans="1:7" hidden="1">
      <c r="A469" s="69">
        <f t="shared" si="43"/>
        <v>121</v>
      </c>
      <c r="B469" s="26">
        <f t="shared" si="48"/>
        <v>0</v>
      </c>
      <c r="C469" s="26">
        <f t="shared" si="44"/>
        <v>0</v>
      </c>
      <c r="D469" s="26">
        <f t="shared" si="45"/>
        <v>0</v>
      </c>
      <c r="E469" s="28">
        <f t="shared" si="46"/>
        <v>0</v>
      </c>
      <c r="F469" s="28">
        <f t="shared" si="47"/>
        <v>0</v>
      </c>
      <c r="G469" s="41"/>
    </row>
    <row r="470" spans="1:7" hidden="1">
      <c r="A470" s="69">
        <f t="shared" si="43"/>
        <v>122</v>
      </c>
      <c r="B470" s="26">
        <f t="shared" si="48"/>
        <v>0</v>
      </c>
      <c r="C470" s="26">
        <f t="shared" si="44"/>
        <v>0</v>
      </c>
      <c r="D470" s="26">
        <f t="shared" si="45"/>
        <v>0</v>
      </c>
      <c r="E470" s="28">
        <f t="shared" si="46"/>
        <v>0</v>
      </c>
      <c r="F470" s="28">
        <f t="shared" si="47"/>
        <v>0</v>
      </c>
      <c r="G470" s="41"/>
    </row>
    <row r="471" spans="1:7" hidden="1">
      <c r="A471" s="69">
        <f t="shared" si="43"/>
        <v>123</v>
      </c>
      <c r="B471" s="26">
        <f t="shared" si="48"/>
        <v>0</v>
      </c>
      <c r="C471" s="26">
        <f t="shared" si="44"/>
        <v>0</v>
      </c>
      <c r="D471" s="26">
        <f t="shared" si="45"/>
        <v>0</v>
      </c>
      <c r="E471" s="28">
        <f t="shared" si="46"/>
        <v>0</v>
      </c>
      <c r="F471" s="28">
        <f t="shared" si="47"/>
        <v>0</v>
      </c>
      <c r="G471" s="41"/>
    </row>
    <row r="472" spans="1:7" hidden="1">
      <c r="A472" s="69">
        <f t="shared" si="43"/>
        <v>124</v>
      </c>
      <c r="B472" s="26">
        <f t="shared" si="48"/>
        <v>0</v>
      </c>
      <c r="C472" s="26">
        <f t="shared" si="44"/>
        <v>0</v>
      </c>
      <c r="D472" s="26">
        <f t="shared" si="45"/>
        <v>0</v>
      </c>
      <c r="E472" s="28">
        <f t="shared" si="46"/>
        <v>0</v>
      </c>
      <c r="F472" s="28">
        <f t="shared" si="47"/>
        <v>0</v>
      </c>
      <c r="G472" s="41"/>
    </row>
    <row r="473" spans="1:7" hidden="1">
      <c r="A473" s="69">
        <f t="shared" si="43"/>
        <v>125</v>
      </c>
      <c r="B473" s="26">
        <f t="shared" si="48"/>
        <v>0</v>
      </c>
      <c r="C473" s="26">
        <f t="shared" si="44"/>
        <v>0</v>
      </c>
      <c r="D473" s="26">
        <f t="shared" si="45"/>
        <v>0</v>
      </c>
      <c r="E473" s="28">
        <f t="shared" si="46"/>
        <v>0</v>
      </c>
      <c r="F473" s="28">
        <f t="shared" si="47"/>
        <v>0</v>
      </c>
      <c r="G473" s="41"/>
    </row>
    <row r="474" spans="1:7" hidden="1">
      <c r="A474" s="69">
        <f t="shared" si="43"/>
        <v>126</v>
      </c>
      <c r="B474" s="26">
        <f t="shared" si="48"/>
        <v>0</v>
      </c>
      <c r="C474" s="26">
        <f t="shared" si="44"/>
        <v>0</v>
      </c>
      <c r="D474" s="26">
        <f t="shared" si="45"/>
        <v>0</v>
      </c>
      <c r="E474" s="28">
        <f t="shared" si="46"/>
        <v>0</v>
      </c>
      <c r="F474" s="28">
        <f t="shared" si="47"/>
        <v>0</v>
      </c>
      <c r="G474" s="41"/>
    </row>
    <row r="475" spans="1:7" hidden="1">
      <c r="A475" s="69">
        <f t="shared" si="43"/>
        <v>127</v>
      </c>
      <c r="B475" s="26">
        <f t="shared" si="48"/>
        <v>0</v>
      </c>
      <c r="C475" s="26">
        <f t="shared" si="44"/>
        <v>0</v>
      </c>
      <c r="D475" s="26">
        <f t="shared" si="45"/>
        <v>0</v>
      </c>
      <c r="E475" s="28">
        <f t="shared" si="46"/>
        <v>0</v>
      </c>
      <c r="F475" s="28">
        <f t="shared" si="47"/>
        <v>0</v>
      </c>
      <c r="G475" s="41"/>
    </row>
    <row r="476" spans="1:7" hidden="1">
      <c r="A476" s="69">
        <f t="shared" si="43"/>
        <v>128</v>
      </c>
      <c r="B476" s="26">
        <f t="shared" si="48"/>
        <v>0</v>
      </c>
      <c r="C476" s="26">
        <f t="shared" si="44"/>
        <v>0</v>
      </c>
      <c r="D476" s="26">
        <f t="shared" si="45"/>
        <v>0</v>
      </c>
      <c r="E476" s="28">
        <f t="shared" si="46"/>
        <v>0</v>
      </c>
      <c r="F476" s="28">
        <f t="shared" si="47"/>
        <v>0</v>
      </c>
      <c r="G476" s="41"/>
    </row>
    <row r="477" spans="1:7" hidden="1">
      <c r="A477" s="69">
        <f t="shared" ref="A477:A540" si="49">A143</f>
        <v>129</v>
      </c>
      <c r="B477" s="26">
        <f t="shared" si="48"/>
        <v>0</v>
      </c>
      <c r="C477" s="26">
        <f t="shared" ref="C477:C540" si="50">F477-E477-D477</f>
        <v>0</v>
      </c>
      <c r="D477" s="26">
        <f t="shared" ref="D477:D540" si="51">B477*$C$8/12</f>
        <v>0</v>
      </c>
      <c r="E477" s="28">
        <f t="shared" ref="E477:E540" si="52">IF(OR(A477="",B477&lt;1),0,$F$8*$C$4/10000)</f>
        <v>0</v>
      </c>
      <c r="F477" s="28">
        <f t="shared" ref="F477:F540" si="53">IF(OR(A477="",B477&lt;1),0,IF(AND($C$6&lt;&gt;0,A477&lt;=$C$6),D477+E477,($C$4*$C$8/12)/(1-((1+$C$8/12)^-$C$7))+E477))</f>
        <v>0</v>
      </c>
      <c r="G477" s="41"/>
    </row>
    <row r="478" spans="1:7" hidden="1">
      <c r="A478" s="69">
        <f t="shared" si="49"/>
        <v>130</v>
      </c>
      <c r="B478" s="26">
        <f t="shared" ref="B478:B541" si="54">IF(AND($C$6&lt;&gt;0,A478&lt;=$C$6),$C$4,IF(B477-C477&lt;0,B477,B477-C477))</f>
        <v>0</v>
      </c>
      <c r="C478" s="26">
        <f t="shared" si="50"/>
        <v>0</v>
      </c>
      <c r="D478" s="26">
        <f t="shared" si="51"/>
        <v>0</v>
      </c>
      <c r="E478" s="28">
        <f t="shared" si="52"/>
        <v>0</v>
      </c>
      <c r="F478" s="28">
        <f t="shared" si="53"/>
        <v>0</v>
      </c>
      <c r="G478" s="41"/>
    </row>
    <row r="479" spans="1:7" hidden="1">
      <c r="A479" s="69">
        <f t="shared" si="49"/>
        <v>131</v>
      </c>
      <c r="B479" s="26">
        <f t="shared" si="54"/>
        <v>0</v>
      </c>
      <c r="C479" s="26">
        <f t="shared" si="50"/>
        <v>0</v>
      </c>
      <c r="D479" s="26">
        <f t="shared" si="51"/>
        <v>0</v>
      </c>
      <c r="E479" s="28">
        <f t="shared" si="52"/>
        <v>0</v>
      </c>
      <c r="F479" s="28">
        <f t="shared" si="53"/>
        <v>0</v>
      </c>
      <c r="G479" s="41"/>
    </row>
    <row r="480" spans="1:7" hidden="1">
      <c r="A480" s="69">
        <f t="shared" si="49"/>
        <v>132</v>
      </c>
      <c r="B480" s="26">
        <f t="shared" si="54"/>
        <v>0</v>
      </c>
      <c r="C480" s="26">
        <f t="shared" si="50"/>
        <v>0</v>
      </c>
      <c r="D480" s="26">
        <f t="shared" si="51"/>
        <v>0</v>
      </c>
      <c r="E480" s="28">
        <f t="shared" si="52"/>
        <v>0</v>
      </c>
      <c r="F480" s="28">
        <f t="shared" si="53"/>
        <v>0</v>
      </c>
      <c r="G480" s="41"/>
    </row>
    <row r="481" spans="1:7" hidden="1">
      <c r="A481" s="69">
        <f t="shared" si="49"/>
        <v>133</v>
      </c>
      <c r="B481" s="26">
        <f t="shared" si="54"/>
        <v>0</v>
      </c>
      <c r="C481" s="26">
        <f t="shared" si="50"/>
        <v>0</v>
      </c>
      <c r="D481" s="26">
        <f t="shared" si="51"/>
        <v>0</v>
      </c>
      <c r="E481" s="28">
        <f t="shared" si="52"/>
        <v>0</v>
      </c>
      <c r="F481" s="28">
        <f t="shared" si="53"/>
        <v>0</v>
      </c>
      <c r="G481" s="41"/>
    </row>
    <row r="482" spans="1:7" hidden="1">
      <c r="A482" s="69">
        <f t="shared" si="49"/>
        <v>134</v>
      </c>
      <c r="B482" s="26">
        <f t="shared" si="54"/>
        <v>0</v>
      </c>
      <c r="C482" s="26">
        <f t="shared" si="50"/>
        <v>0</v>
      </c>
      <c r="D482" s="26">
        <f t="shared" si="51"/>
        <v>0</v>
      </c>
      <c r="E482" s="28">
        <f t="shared" si="52"/>
        <v>0</v>
      </c>
      <c r="F482" s="28">
        <f t="shared" si="53"/>
        <v>0</v>
      </c>
      <c r="G482" s="41"/>
    </row>
    <row r="483" spans="1:7" hidden="1">
      <c r="A483" s="69">
        <f t="shared" si="49"/>
        <v>135</v>
      </c>
      <c r="B483" s="26">
        <f t="shared" si="54"/>
        <v>0</v>
      </c>
      <c r="C483" s="26">
        <f t="shared" si="50"/>
        <v>0</v>
      </c>
      <c r="D483" s="26">
        <f t="shared" si="51"/>
        <v>0</v>
      </c>
      <c r="E483" s="28">
        <f t="shared" si="52"/>
        <v>0</v>
      </c>
      <c r="F483" s="28">
        <f t="shared" si="53"/>
        <v>0</v>
      </c>
      <c r="G483" s="41"/>
    </row>
    <row r="484" spans="1:7" hidden="1">
      <c r="A484" s="69">
        <f t="shared" si="49"/>
        <v>136</v>
      </c>
      <c r="B484" s="26">
        <f t="shared" si="54"/>
        <v>0</v>
      </c>
      <c r="C484" s="26">
        <f t="shared" si="50"/>
        <v>0</v>
      </c>
      <c r="D484" s="26">
        <f t="shared" si="51"/>
        <v>0</v>
      </c>
      <c r="E484" s="28">
        <f t="shared" si="52"/>
        <v>0</v>
      </c>
      <c r="F484" s="28">
        <f t="shared" si="53"/>
        <v>0</v>
      </c>
      <c r="G484" s="41"/>
    </row>
    <row r="485" spans="1:7" hidden="1">
      <c r="A485" s="69">
        <f t="shared" si="49"/>
        <v>137</v>
      </c>
      <c r="B485" s="26">
        <f t="shared" si="54"/>
        <v>0</v>
      </c>
      <c r="C485" s="26">
        <f t="shared" si="50"/>
        <v>0</v>
      </c>
      <c r="D485" s="26">
        <f t="shared" si="51"/>
        <v>0</v>
      </c>
      <c r="E485" s="28">
        <f t="shared" si="52"/>
        <v>0</v>
      </c>
      <c r="F485" s="28">
        <f t="shared" si="53"/>
        <v>0</v>
      </c>
      <c r="G485" s="41"/>
    </row>
    <row r="486" spans="1:7" hidden="1">
      <c r="A486" s="69">
        <f t="shared" si="49"/>
        <v>138</v>
      </c>
      <c r="B486" s="26">
        <f t="shared" si="54"/>
        <v>0</v>
      </c>
      <c r="C486" s="26">
        <f t="shared" si="50"/>
        <v>0</v>
      </c>
      <c r="D486" s="26">
        <f t="shared" si="51"/>
        <v>0</v>
      </c>
      <c r="E486" s="28">
        <f t="shared" si="52"/>
        <v>0</v>
      </c>
      <c r="F486" s="28">
        <f t="shared" si="53"/>
        <v>0</v>
      </c>
      <c r="G486" s="41"/>
    </row>
    <row r="487" spans="1:7" hidden="1">
      <c r="A487" s="69">
        <f t="shared" si="49"/>
        <v>139</v>
      </c>
      <c r="B487" s="26">
        <f t="shared" si="54"/>
        <v>0</v>
      </c>
      <c r="C487" s="26">
        <f t="shared" si="50"/>
        <v>0</v>
      </c>
      <c r="D487" s="26">
        <f t="shared" si="51"/>
        <v>0</v>
      </c>
      <c r="E487" s="28">
        <f t="shared" si="52"/>
        <v>0</v>
      </c>
      <c r="F487" s="28">
        <f t="shared" si="53"/>
        <v>0</v>
      </c>
      <c r="G487" s="41"/>
    </row>
    <row r="488" spans="1:7" hidden="1">
      <c r="A488" s="69">
        <f t="shared" si="49"/>
        <v>140</v>
      </c>
      <c r="B488" s="26">
        <f t="shared" si="54"/>
        <v>0</v>
      </c>
      <c r="C488" s="26">
        <f t="shared" si="50"/>
        <v>0</v>
      </c>
      <c r="D488" s="26">
        <f t="shared" si="51"/>
        <v>0</v>
      </c>
      <c r="E488" s="28">
        <f t="shared" si="52"/>
        <v>0</v>
      </c>
      <c r="F488" s="28">
        <f t="shared" si="53"/>
        <v>0</v>
      </c>
      <c r="G488" s="41"/>
    </row>
    <row r="489" spans="1:7" hidden="1">
      <c r="A489" s="69">
        <f t="shared" si="49"/>
        <v>141</v>
      </c>
      <c r="B489" s="26">
        <f t="shared" si="54"/>
        <v>0</v>
      </c>
      <c r="C489" s="26">
        <f t="shared" si="50"/>
        <v>0</v>
      </c>
      <c r="D489" s="26">
        <f t="shared" si="51"/>
        <v>0</v>
      </c>
      <c r="E489" s="28">
        <f t="shared" si="52"/>
        <v>0</v>
      </c>
      <c r="F489" s="28">
        <f t="shared" si="53"/>
        <v>0</v>
      </c>
      <c r="G489" s="41"/>
    </row>
    <row r="490" spans="1:7" hidden="1">
      <c r="A490" s="69">
        <f t="shared" si="49"/>
        <v>142</v>
      </c>
      <c r="B490" s="26">
        <f t="shared" si="54"/>
        <v>0</v>
      </c>
      <c r="C490" s="26">
        <f t="shared" si="50"/>
        <v>0</v>
      </c>
      <c r="D490" s="26">
        <f t="shared" si="51"/>
        <v>0</v>
      </c>
      <c r="E490" s="28">
        <f t="shared" si="52"/>
        <v>0</v>
      </c>
      <c r="F490" s="28">
        <f t="shared" si="53"/>
        <v>0</v>
      </c>
      <c r="G490" s="41"/>
    </row>
    <row r="491" spans="1:7" hidden="1">
      <c r="A491" s="69">
        <f t="shared" si="49"/>
        <v>143</v>
      </c>
      <c r="B491" s="26">
        <f t="shared" si="54"/>
        <v>0</v>
      </c>
      <c r="C491" s="26">
        <f t="shared" si="50"/>
        <v>0</v>
      </c>
      <c r="D491" s="26">
        <f t="shared" si="51"/>
        <v>0</v>
      </c>
      <c r="E491" s="28">
        <f t="shared" si="52"/>
        <v>0</v>
      </c>
      <c r="F491" s="28">
        <f t="shared" si="53"/>
        <v>0</v>
      </c>
      <c r="G491" s="41"/>
    </row>
    <row r="492" spans="1:7" hidden="1">
      <c r="A492" s="69">
        <f t="shared" si="49"/>
        <v>144</v>
      </c>
      <c r="B492" s="26">
        <f t="shared" si="54"/>
        <v>0</v>
      </c>
      <c r="C492" s="26">
        <f t="shared" si="50"/>
        <v>0</v>
      </c>
      <c r="D492" s="26">
        <f t="shared" si="51"/>
        <v>0</v>
      </c>
      <c r="E492" s="28">
        <f t="shared" si="52"/>
        <v>0</v>
      </c>
      <c r="F492" s="28">
        <f t="shared" si="53"/>
        <v>0</v>
      </c>
      <c r="G492" s="41"/>
    </row>
    <row r="493" spans="1:7" hidden="1">
      <c r="A493" s="69">
        <f t="shared" si="49"/>
        <v>145</v>
      </c>
      <c r="B493" s="26">
        <f t="shared" si="54"/>
        <v>0</v>
      </c>
      <c r="C493" s="26">
        <f t="shared" si="50"/>
        <v>0</v>
      </c>
      <c r="D493" s="26">
        <f t="shared" si="51"/>
        <v>0</v>
      </c>
      <c r="E493" s="28">
        <f t="shared" si="52"/>
        <v>0</v>
      </c>
      <c r="F493" s="28">
        <f t="shared" si="53"/>
        <v>0</v>
      </c>
      <c r="G493" s="41"/>
    </row>
    <row r="494" spans="1:7" hidden="1">
      <c r="A494" s="69">
        <f t="shared" si="49"/>
        <v>146</v>
      </c>
      <c r="B494" s="26">
        <f t="shared" si="54"/>
        <v>0</v>
      </c>
      <c r="C494" s="26">
        <f t="shared" si="50"/>
        <v>0</v>
      </c>
      <c r="D494" s="26">
        <f t="shared" si="51"/>
        <v>0</v>
      </c>
      <c r="E494" s="28">
        <f t="shared" si="52"/>
        <v>0</v>
      </c>
      <c r="F494" s="28">
        <f t="shared" si="53"/>
        <v>0</v>
      </c>
      <c r="G494" s="41"/>
    </row>
    <row r="495" spans="1:7" hidden="1">
      <c r="A495" s="69">
        <f t="shared" si="49"/>
        <v>147</v>
      </c>
      <c r="B495" s="26">
        <f t="shared" si="54"/>
        <v>0</v>
      </c>
      <c r="C495" s="26">
        <f t="shared" si="50"/>
        <v>0</v>
      </c>
      <c r="D495" s="26">
        <f t="shared" si="51"/>
        <v>0</v>
      </c>
      <c r="E495" s="28">
        <f t="shared" si="52"/>
        <v>0</v>
      </c>
      <c r="F495" s="28">
        <f t="shared" si="53"/>
        <v>0</v>
      </c>
      <c r="G495" s="41"/>
    </row>
    <row r="496" spans="1:7" hidden="1">
      <c r="A496" s="69">
        <f t="shared" si="49"/>
        <v>148</v>
      </c>
      <c r="B496" s="26">
        <f t="shared" si="54"/>
        <v>0</v>
      </c>
      <c r="C496" s="26">
        <f t="shared" si="50"/>
        <v>0</v>
      </c>
      <c r="D496" s="26">
        <f t="shared" si="51"/>
        <v>0</v>
      </c>
      <c r="E496" s="28">
        <f t="shared" si="52"/>
        <v>0</v>
      </c>
      <c r="F496" s="28">
        <f t="shared" si="53"/>
        <v>0</v>
      </c>
      <c r="G496" s="41"/>
    </row>
    <row r="497" spans="1:7" hidden="1">
      <c r="A497" s="69">
        <f t="shared" si="49"/>
        <v>149</v>
      </c>
      <c r="B497" s="26">
        <f t="shared" si="54"/>
        <v>0</v>
      </c>
      <c r="C497" s="26">
        <f t="shared" si="50"/>
        <v>0</v>
      </c>
      <c r="D497" s="26">
        <f t="shared" si="51"/>
        <v>0</v>
      </c>
      <c r="E497" s="28">
        <f t="shared" si="52"/>
        <v>0</v>
      </c>
      <c r="F497" s="28">
        <f t="shared" si="53"/>
        <v>0</v>
      </c>
      <c r="G497" s="41"/>
    </row>
    <row r="498" spans="1:7" hidden="1">
      <c r="A498" s="69">
        <f t="shared" si="49"/>
        <v>150</v>
      </c>
      <c r="B498" s="26">
        <f t="shared" si="54"/>
        <v>0</v>
      </c>
      <c r="C498" s="26">
        <f t="shared" si="50"/>
        <v>0</v>
      </c>
      <c r="D498" s="26">
        <f t="shared" si="51"/>
        <v>0</v>
      </c>
      <c r="E498" s="28">
        <f t="shared" si="52"/>
        <v>0</v>
      </c>
      <c r="F498" s="28">
        <f t="shared" si="53"/>
        <v>0</v>
      </c>
      <c r="G498" s="41"/>
    </row>
    <row r="499" spans="1:7" hidden="1">
      <c r="A499" s="69">
        <f t="shared" si="49"/>
        <v>151</v>
      </c>
      <c r="B499" s="26">
        <f t="shared" si="54"/>
        <v>0</v>
      </c>
      <c r="C499" s="26">
        <f t="shared" si="50"/>
        <v>0</v>
      </c>
      <c r="D499" s="26">
        <f t="shared" si="51"/>
        <v>0</v>
      </c>
      <c r="E499" s="28">
        <f t="shared" si="52"/>
        <v>0</v>
      </c>
      <c r="F499" s="28">
        <f t="shared" si="53"/>
        <v>0</v>
      </c>
      <c r="G499" s="41"/>
    </row>
    <row r="500" spans="1:7" hidden="1">
      <c r="A500" s="69">
        <f t="shared" si="49"/>
        <v>152</v>
      </c>
      <c r="B500" s="26">
        <f t="shared" si="54"/>
        <v>0</v>
      </c>
      <c r="C500" s="26">
        <f t="shared" si="50"/>
        <v>0</v>
      </c>
      <c r="D500" s="26">
        <f t="shared" si="51"/>
        <v>0</v>
      </c>
      <c r="E500" s="28">
        <f t="shared" si="52"/>
        <v>0</v>
      </c>
      <c r="F500" s="28">
        <f t="shared" si="53"/>
        <v>0</v>
      </c>
      <c r="G500" s="41"/>
    </row>
    <row r="501" spans="1:7" hidden="1">
      <c r="A501" s="69">
        <f t="shared" si="49"/>
        <v>153</v>
      </c>
      <c r="B501" s="26">
        <f t="shared" si="54"/>
        <v>0</v>
      </c>
      <c r="C501" s="26">
        <f t="shared" si="50"/>
        <v>0</v>
      </c>
      <c r="D501" s="26">
        <f t="shared" si="51"/>
        <v>0</v>
      </c>
      <c r="E501" s="28">
        <f t="shared" si="52"/>
        <v>0</v>
      </c>
      <c r="F501" s="28">
        <f t="shared" si="53"/>
        <v>0</v>
      </c>
      <c r="G501" s="41"/>
    </row>
    <row r="502" spans="1:7" hidden="1">
      <c r="A502" s="69">
        <f t="shared" si="49"/>
        <v>154</v>
      </c>
      <c r="B502" s="26">
        <f t="shared" si="54"/>
        <v>0</v>
      </c>
      <c r="C502" s="26">
        <f t="shared" si="50"/>
        <v>0</v>
      </c>
      <c r="D502" s="26">
        <f t="shared" si="51"/>
        <v>0</v>
      </c>
      <c r="E502" s="28">
        <f t="shared" si="52"/>
        <v>0</v>
      </c>
      <c r="F502" s="28">
        <f t="shared" si="53"/>
        <v>0</v>
      </c>
      <c r="G502" s="41"/>
    </row>
    <row r="503" spans="1:7" hidden="1">
      <c r="A503" s="69">
        <f t="shared" si="49"/>
        <v>155</v>
      </c>
      <c r="B503" s="26">
        <f t="shared" si="54"/>
        <v>0</v>
      </c>
      <c r="C503" s="26">
        <f t="shared" si="50"/>
        <v>0</v>
      </c>
      <c r="D503" s="26">
        <f t="shared" si="51"/>
        <v>0</v>
      </c>
      <c r="E503" s="28">
        <f t="shared" si="52"/>
        <v>0</v>
      </c>
      <c r="F503" s="28">
        <f t="shared" si="53"/>
        <v>0</v>
      </c>
      <c r="G503" s="41"/>
    </row>
    <row r="504" spans="1:7" hidden="1">
      <c r="A504" s="69">
        <f t="shared" si="49"/>
        <v>156</v>
      </c>
      <c r="B504" s="26">
        <f t="shared" si="54"/>
        <v>0</v>
      </c>
      <c r="C504" s="26">
        <f t="shared" si="50"/>
        <v>0</v>
      </c>
      <c r="D504" s="26">
        <f t="shared" si="51"/>
        <v>0</v>
      </c>
      <c r="E504" s="28">
        <f t="shared" si="52"/>
        <v>0</v>
      </c>
      <c r="F504" s="28">
        <f t="shared" si="53"/>
        <v>0</v>
      </c>
      <c r="G504" s="41"/>
    </row>
    <row r="505" spans="1:7" hidden="1">
      <c r="A505" s="69">
        <f t="shared" si="49"/>
        <v>157</v>
      </c>
      <c r="B505" s="26">
        <f t="shared" si="54"/>
        <v>0</v>
      </c>
      <c r="C505" s="26">
        <f t="shared" si="50"/>
        <v>0</v>
      </c>
      <c r="D505" s="26">
        <f t="shared" si="51"/>
        <v>0</v>
      </c>
      <c r="E505" s="28">
        <f t="shared" si="52"/>
        <v>0</v>
      </c>
      <c r="F505" s="28">
        <f t="shared" si="53"/>
        <v>0</v>
      </c>
      <c r="G505" s="41"/>
    </row>
    <row r="506" spans="1:7" hidden="1">
      <c r="A506" s="69">
        <f t="shared" si="49"/>
        <v>158</v>
      </c>
      <c r="B506" s="26">
        <f t="shared" si="54"/>
        <v>0</v>
      </c>
      <c r="C506" s="26">
        <f t="shared" si="50"/>
        <v>0</v>
      </c>
      <c r="D506" s="26">
        <f t="shared" si="51"/>
        <v>0</v>
      </c>
      <c r="E506" s="28">
        <f t="shared" si="52"/>
        <v>0</v>
      </c>
      <c r="F506" s="28">
        <f t="shared" si="53"/>
        <v>0</v>
      </c>
      <c r="G506" s="41"/>
    </row>
    <row r="507" spans="1:7" hidden="1">
      <c r="A507" s="69">
        <f t="shared" si="49"/>
        <v>159</v>
      </c>
      <c r="B507" s="26">
        <f t="shared" si="54"/>
        <v>0</v>
      </c>
      <c r="C507" s="26">
        <f t="shared" si="50"/>
        <v>0</v>
      </c>
      <c r="D507" s="26">
        <f t="shared" si="51"/>
        <v>0</v>
      </c>
      <c r="E507" s="28">
        <f t="shared" si="52"/>
        <v>0</v>
      </c>
      <c r="F507" s="28">
        <f t="shared" si="53"/>
        <v>0</v>
      </c>
      <c r="G507" s="41"/>
    </row>
    <row r="508" spans="1:7" hidden="1">
      <c r="A508" s="69">
        <f t="shared" si="49"/>
        <v>160</v>
      </c>
      <c r="B508" s="26">
        <f t="shared" si="54"/>
        <v>0</v>
      </c>
      <c r="C508" s="26">
        <f t="shared" si="50"/>
        <v>0</v>
      </c>
      <c r="D508" s="26">
        <f t="shared" si="51"/>
        <v>0</v>
      </c>
      <c r="E508" s="28">
        <f t="shared" si="52"/>
        <v>0</v>
      </c>
      <c r="F508" s="28">
        <f t="shared" si="53"/>
        <v>0</v>
      </c>
      <c r="G508" s="41"/>
    </row>
    <row r="509" spans="1:7" hidden="1">
      <c r="A509" s="69">
        <f t="shared" si="49"/>
        <v>161</v>
      </c>
      <c r="B509" s="26">
        <f t="shared" si="54"/>
        <v>0</v>
      </c>
      <c r="C509" s="26">
        <f t="shared" si="50"/>
        <v>0</v>
      </c>
      <c r="D509" s="26">
        <f t="shared" si="51"/>
        <v>0</v>
      </c>
      <c r="E509" s="28">
        <f t="shared" si="52"/>
        <v>0</v>
      </c>
      <c r="F509" s="28">
        <f t="shared" si="53"/>
        <v>0</v>
      </c>
      <c r="G509" s="41"/>
    </row>
    <row r="510" spans="1:7" hidden="1">
      <c r="A510" s="69">
        <f t="shared" si="49"/>
        <v>162</v>
      </c>
      <c r="B510" s="26">
        <f t="shared" si="54"/>
        <v>0</v>
      </c>
      <c r="C510" s="26">
        <f t="shared" si="50"/>
        <v>0</v>
      </c>
      <c r="D510" s="26">
        <f t="shared" si="51"/>
        <v>0</v>
      </c>
      <c r="E510" s="28">
        <f t="shared" si="52"/>
        <v>0</v>
      </c>
      <c r="F510" s="28">
        <f t="shared" si="53"/>
        <v>0</v>
      </c>
      <c r="G510" s="41"/>
    </row>
    <row r="511" spans="1:7" hidden="1">
      <c r="A511" s="69">
        <f t="shared" si="49"/>
        <v>163</v>
      </c>
      <c r="B511" s="26">
        <f t="shared" si="54"/>
        <v>0</v>
      </c>
      <c r="C511" s="26">
        <f t="shared" si="50"/>
        <v>0</v>
      </c>
      <c r="D511" s="26">
        <f t="shared" si="51"/>
        <v>0</v>
      </c>
      <c r="E511" s="28">
        <f t="shared" si="52"/>
        <v>0</v>
      </c>
      <c r="F511" s="28">
        <f t="shared" si="53"/>
        <v>0</v>
      </c>
      <c r="G511" s="41"/>
    </row>
    <row r="512" spans="1:7" hidden="1">
      <c r="A512" s="69">
        <f t="shared" si="49"/>
        <v>164</v>
      </c>
      <c r="B512" s="26">
        <f t="shared" si="54"/>
        <v>0</v>
      </c>
      <c r="C512" s="26">
        <f t="shared" si="50"/>
        <v>0</v>
      </c>
      <c r="D512" s="26">
        <f t="shared" si="51"/>
        <v>0</v>
      </c>
      <c r="E512" s="28">
        <f t="shared" si="52"/>
        <v>0</v>
      </c>
      <c r="F512" s="28">
        <f t="shared" si="53"/>
        <v>0</v>
      </c>
      <c r="G512" s="41"/>
    </row>
    <row r="513" spans="1:7" hidden="1">
      <c r="A513" s="69">
        <f t="shared" si="49"/>
        <v>165</v>
      </c>
      <c r="B513" s="26">
        <f t="shared" si="54"/>
        <v>0</v>
      </c>
      <c r="C513" s="26">
        <f t="shared" si="50"/>
        <v>0</v>
      </c>
      <c r="D513" s="26">
        <f t="shared" si="51"/>
        <v>0</v>
      </c>
      <c r="E513" s="28">
        <f t="shared" si="52"/>
        <v>0</v>
      </c>
      <c r="F513" s="28">
        <f t="shared" si="53"/>
        <v>0</v>
      </c>
      <c r="G513" s="41"/>
    </row>
    <row r="514" spans="1:7" hidden="1">
      <c r="A514" s="69">
        <f t="shared" si="49"/>
        <v>166</v>
      </c>
      <c r="B514" s="26">
        <f t="shared" si="54"/>
        <v>0</v>
      </c>
      <c r="C514" s="26">
        <f t="shared" si="50"/>
        <v>0</v>
      </c>
      <c r="D514" s="26">
        <f t="shared" si="51"/>
        <v>0</v>
      </c>
      <c r="E514" s="28">
        <f t="shared" si="52"/>
        <v>0</v>
      </c>
      <c r="F514" s="28">
        <f t="shared" si="53"/>
        <v>0</v>
      </c>
      <c r="G514" s="41"/>
    </row>
    <row r="515" spans="1:7" hidden="1">
      <c r="A515" s="69">
        <f t="shared" si="49"/>
        <v>167</v>
      </c>
      <c r="B515" s="26">
        <f t="shared" si="54"/>
        <v>0</v>
      </c>
      <c r="C515" s="26">
        <f t="shared" si="50"/>
        <v>0</v>
      </c>
      <c r="D515" s="26">
        <f t="shared" si="51"/>
        <v>0</v>
      </c>
      <c r="E515" s="28">
        <f t="shared" si="52"/>
        <v>0</v>
      </c>
      <c r="F515" s="28">
        <f t="shared" si="53"/>
        <v>0</v>
      </c>
      <c r="G515" s="41"/>
    </row>
    <row r="516" spans="1:7" hidden="1">
      <c r="A516" s="69">
        <f t="shared" si="49"/>
        <v>168</v>
      </c>
      <c r="B516" s="26">
        <f t="shared" si="54"/>
        <v>0</v>
      </c>
      <c r="C516" s="26">
        <f t="shared" si="50"/>
        <v>0</v>
      </c>
      <c r="D516" s="26">
        <f t="shared" si="51"/>
        <v>0</v>
      </c>
      <c r="E516" s="28">
        <f t="shared" si="52"/>
        <v>0</v>
      </c>
      <c r="F516" s="28">
        <f t="shared" si="53"/>
        <v>0</v>
      </c>
      <c r="G516" s="41"/>
    </row>
    <row r="517" spans="1:7" hidden="1">
      <c r="A517" s="69">
        <f t="shared" si="49"/>
        <v>169</v>
      </c>
      <c r="B517" s="26">
        <f t="shared" si="54"/>
        <v>0</v>
      </c>
      <c r="C517" s="26">
        <f t="shared" si="50"/>
        <v>0</v>
      </c>
      <c r="D517" s="26">
        <f t="shared" si="51"/>
        <v>0</v>
      </c>
      <c r="E517" s="28">
        <f t="shared" si="52"/>
        <v>0</v>
      </c>
      <c r="F517" s="28">
        <f t="shared" si="53"/>
        <v>0</v>
      </c>
      <c r="G517" s="41"/>
    </row>
    <row r="518" spans="1:7" hidden="1">
      <c r="A518" s="69">
        <f t="shared" si="49"/>
        <v>170</v>
      </c>
      <c r="B518" s="26">
        <f t="shared" si="54"/>
        <v>0</v>
      </c>
      <c r="C518" s="26">
        <f t="shared" si="50"/>
        <v>0</v>
      </c>
      <c r="D518" s="26">
        <f t="shared" si="51"/>
        <v>0</v>
      </c>
      <c r="E518" s="28">
        <f t="shared" si="52"/>
        <v>0</v>
      </c>
      <c r="F518" s="28">
        <f t="shared" si="53"/>
        <v>0</v>
      </c>
      <c r="G518" s="41"/>
    </row>
    <row r="519" spans="1:7" hidden="1">
      <c r="A519" s="69">
        <f t="shared" si="49"/>
        <v>171</v>
      </c>
      <c r="B519" s="26">
        <f t="shared" si="54"/>
        <v>0</v>
      </c>
      <c r="C519" s="26">
        <f t="shared" si="50"/>
        <v>0</v>
      </c>
      <c r="D519" s="26">
        <f t="shared" si="51"/>
        <v>0</v>
      </c>
      <c r="E519" s="28">
        <f t="shared" si="52"/>
        <v>0</v>
      </c>
      <c r="F519" s="28">
        <f t="shared" si="53"/>
        <v>0</v>
      </c>
      <c r="G519" s="41"/>
    </row>
    <row r="520" spans="1:7" hidden="1">
      <c r="A520" s="69">
        <f t="shared" si="49"/>
        <v>172</v>
      </c>
      <c r="B520" s="26">
        <f t="shared" si="54"/>
        <v>0</v>
      </c>
      <c r="C520" s="26">
        <f t="shared" si="50"/>
        <v>0</v>
      </c>
      <c r="D520" s="26">
        <f t="shared" si="51"/>
        <v>0</v>
      </c>
      <c r="E520" s="28">
        <f t="shared" si="52"/>
        <v>0</v>
      </c>
      <c r="F520" s="28">
        <f t="shared" si="53"/>
        <v>0</v>
      </c>
      <c r="G520" s="41"/>
    </row>
    <row r="521" spans="1:7" hidden="1">
      <c r="A521" s="69">
        <f t="shared" si="49"/>
        <v>173</v>
      </c>
      <c r="B521" s="26">
        <f t="shared" si="54"/>
        <v>0</v>
      </c>
      <c r="C521" s="26">
        <f t="shared" si="50"/>
        <v>0</v>
      </c>
      <c r="D521" s="26">
        <f t="shared" si="51"/>
        <v>0</v>
      </c>
      <c r="E521" s="28">
        <f t="shared" si="52"/>
        <v>0</v>
      </c>
      <c r="F521" s="28">
        <f t="shared" si="53"/>
        <v>0</v>
      </c>
      <c r="G521" s="41"/>
    </row>
    <row r="522" spans="1:7" hidden="1">
      <c r="A522" s="69">
        <f t="shared" si="49"/>
        <v>174</v>
      </c>
      <c r="B522" s="26">
        <f t="shared" si="54"/>
        <v>0</v>
      </c>
      <c r="C522" s="26">
        <f t="shared" si="50"/>
        <v>0</v>
      </c>
      <c r="D522" s="26">
        <f t="shared" si="51"/>
        <v>0</v>
      </c>
      <c r="E522" s="28">
        <f t="shared" si="52"/>
        <v>0</v>
      </c>
      <c r="F522" s="28">
        <f t="shared" si="53"/>
        <v>0</v>
      </c>
      <c r="G522" s="41"/>
    </row>
    <row r="523" spans="1:7" hidden="1">
      <c r="A523" s="69">
        <f t="shared" si="49"/>
        <v>175</v>
      </c>
      <c r="B523" s="26">
        <f t="shared" si="54"/>
        <v>0</v>
      </c>
      <c r="C523" s="26">
        <f t="shared" si="50"/>
        <v>0</v>
      </c>
      <c r="D523" s="26">
        <f t="shared" si="51"/>
        <v>0</v>
      </c>
      <c r="E523" s="28">
        <f t="shared" si="52"/>
        <v>0</v>
      </c>
      <c r="F523" s="28">
        <f t="shared" si="53"/>
        <v>0</v>
      </c>
      <c r="G523" s="41"/>
    </row>
    <row r="524" spans="1:7" hidden="1">
      <c r="A524" s="69">
        <f t="shared" si="49"/>
        <v>176</v>
      </c>
      <c r="B524" s="26">
        <f t="shared" si="54"/>
        <v>0</v>
      </c>
      <c r="C524" s="26">
        <f t="shared" si="50"/>
        <v>0</v>
      </c>
      <c r="D524" s="26">
        <f t="shared" si="51"/>
        <v>0</v>
      </c>
      <c r="E524" s="28">
        <f t="shared" si="52"/>
        <v>0</v>
      </c>
      <c r="F524" s="28">
        <f t="shared" si="53"/>
        <v>0</v>
      </c>
      <c r="G524" s="41"/>
    </row>
    <row r="525" spans="1:7" hidden="1">
      <c r="A525" s="69">
        <f t="shared" si="49"/>
        <v>177</v>
      </c>
      <c r="B525" s="26">
        <f t="shared" si="54"/>
        <v>0</v>
      </c>
      <c r="C525" s="26">
        <f t="shared" si="50"/>
        <v>0</v>
      </c>
      <c r="D525" s="26">
        <f t="shared" si="51"/>
        <v>0</v>
      </c>
      <c r="E525" s="28">
        <f t="shared" si="52"/>
        <v>0</v>
      </c>
      <c r="F525" s="28">
        <f t="shared" si="53"/>
        <v>0</v>
      </c>
      <c r="G525" s="41"/>
    </row>
    <row r="526" spans="1:7" hidden="1">
      <c r="A526" s="69">
        <f t="shared" si="49"/>
        <v>178</v>
      </c>
      <c r="B526" s="26">
        <f t="shared" si="54"/>
        <v>0</v>
      </c>
      <c r="C526" s="26">
        <f t="shared" si="50"/>
        <v>0</v>
      </c>
      <c r="D526" s="26">
        <f t="shared" si="51"/>
        <v>0</v>
      </c>
      <c r="E526" s="28">
        <f t="shared" si="52"/>
        <v>0</v>
      </c>
      <c r="F526" s="28">
        <f t="shared" si="53"/>
        <v>0</v>
      </c>
      <c r="G526" s="41"/>
    </row>
    <row r="527" spans="1:7" hidden="1">
      <c r="A527" s="69">
        <f t="shared" si="49"/>
        <v>179</v>
      </c>
      <c r="B527" s="26">
        <f t="shared" si="54"/>
        <v>0</v>
      </c>
      <c r="C527" s="26">
        <f t="shared" si="50"/>
        <v>0</v>
      </c>
      <c r="D527" s="26">
        <f t="shared" si="51"/>
        <v>0</v>
      </c>
      <c r="E527" s="28">
        <f t="shared" si="52"/>
        <v>0</v>
      </c>
      <c r="F527" s="28">
        <f t="shared" si="53"/>
        <v>0</v>
      </c>
      <c r="G527" s="41"/>
    </row>
    <row r="528" spans="1:7" hidden="1">
      <c r="A528" s="69">
        <f t="shared" si="49"/>
        <v>180</v>
      </c>
      <c r="B528" s="26">
        <f t="shared" si="54"/>
        <v>0</v>
      </c>
      <c r="C528" s="26">
        <f t="shared" si="50"/>
        <v>0</v>
      </c>
      <c r="D528" s="26">
        <f t="shared" si="51"/>
        <v>0</v>
      </c>
      <c r="E528" s="28">
        <f t="shared" si="52"/>
        <v>0</v>
      </c>
      <c r="F528" s="28">
        <f t="shared" si="53"/>
        <v>0</v>
      </c>
      <c r="G528" s="41"/>
    </row>
    <row r="529" spans="1:7" hidden="1">
      <c r="A529" s="69">
        <f t="shared" si="49"/>
        <v>181</v>
      </c>
      <c r="B529" s="26">
        <f t="shared" si="54"/>
        <v>0</v>
      </c>
      <c r="C529" s="26">
        <f t="shared" si="50"/>
        <v>0</v>
      </c>
      <c r="D529" s="26">
        <f t="shared" si="51"/>
        <v>0</v>
      </c>
      <c r="E529" s="28">
        <f t="shared" si="52"/>
        <v>0</v>
      </c>
      <c r="F529" s="28">
        <f t="shared" si="53"/>
        <v>0</v>
      </c>
      <c r="G529" s="41"/>
    </row>
    <row r="530" spans="1:7" hidden="1">
      <c r="A530" s="69">
        <f t="shared" si="49"/>
        <v>182</v>
      </c>
      <c r="B530" s="26">
        <f t="shared" si="54"/>
        <v>0</v>
      </c>
      <c r="C530" s="26">
        <f t="shared" si="50"/>
        <v>0</v>
      </c>
      <c r="D530" s="26">
        <f t="shared" si="51"/>
        <v>0</v>
      </c>
      <c r="E530" s="28">
        <f t="shared" si="52"/>
        <v>0</v>
      </c>
      <c r="F530" s="28">
        <f t="shared" si="53"/>
        <v>0</v>
      </c>
      <c r="G530" s="41"/>
    </row>
    <row r="531" spans="1:7" hidden="1">
      <c r="A531" s="69">
        <f t="shared" si="49"/>
        <v>183</v>
      </c>
      <c r="B531" s="26">
        <f t="shared" si="54"/>
        <v>0</v>
      </c>
      <c r="C531" s="26">
        <f t="shared" si="50"/>
        <v>0</v>
      </c>
      <c r="D531" s="26">
        <f t="shared" si="51"/>
        <v>0</v>
      </c>
      <c r="E531" s="28">
        <f t="shared" si="52"/>
        <v>0</v>
      </c>
      <c r="F531" s="28">
        <f t="shared" si="53"/>
        <v>0</v>
      </c>
      <c r="G531" s="41"/>
    </row>
    <row r="532" spans="1:7" hidden="1">
      <c r="A532" s="69">
        <f t="shared" si="49"/>
        <v>184</v>
      </c>
      <c r="B532" s="26">
        <f t="shared" si="54"/>
        <v>0</v>
      </c>
      <c r="C532" s="26">
        <f t="shared" si="50"/>
        <v>0</v>
      </c>
      <c r="D532" s="26">
        <f t="shared" si="51"/>
        <v>0</v>
      </c>
      <c r="E532" s="28">
        <f t="shared" si="52"/>
        <v>0</v>
      </c>
      <c r="F532" s="28">
        <f t="shared" si="53"/>
        <v>0</v>
      </c>
      <c r="G532" s="41"/>
    </row>
    <row r="533" spans="1:7" hidden="1">
      <c r="A533" s="69">
        <f t="shared" si="49"/>
        <v>185</v>
      </c>
      <c r="B533" s="26">
        <f t="shared" si="54"/>
        <v>0</v>
      </c>
      <c r="C533" s="26">
        <f t="shared" si="50"/>
        <v>0</v>
      </c>
      <c r="D533" s="26">
        <f t="shared" si="51"/>
        <v>0</v>
      </c>
      <c r="E533" s="28">
        <f t="shared" si="52"/>
        <v>0</v>
      </c>
      <c r="F533" s="28">
        <f t="shared" si="53"/>
        <v>0</v>
      </c>
      <c r="G533" s="41"/>
    </row>
    <row r="534" spans="1:7" hidden="1">
      <c r="A534" s="69">
        <f t="shared" si="49"/>
        <v>186</v>
      </c>
      <c r="B534" s="26">
        <f t="shared" si="54"/>
        <v>0</v>
      </c>
      <c r="C534" s="26">
        <f t="shared" si="50"/>
        <v>0</v>
      </c>
      <c r="D534" s="26">
        <f t="shared" si="51"/>
        <v>0</v>
      </c>
      <c r="E534" s="28">
        <f t="shared" si="52"/>
        <v>0</v>
      </c>
      <c r="F534" s="28">
        <f t="shared" si="53"/>
        <v>0</v>
      </c>
      <c r="G534" s="41"/>
    </row>
    <row r="535" spans="1:7" hidden="1">
      <c r="A535" s="69">
        <f t="shared" si="49"/>
        <v>187</v>
      </c>
      <c r="B535" s="26">
        <f t="shared" si="54"/>
        <v>0</v>
      </c>
      <c r="C535" s="26">
        <f t="shared" si="50"/>
        <v>0</v>
      </c>
      <c r="D535" s="26">
        <f t="shared" si="51"/>
        <v>0</v>
      </c>
      <c r="E535" s="28">
        <f t="shared" si="52"/>
        <v>0</v>
      </c>
      <c r="F535" s="28">
        <f t="shared" si="53"/>
        <v>0</v>
      </c>
      <c r="G535" s="41"/>
    </row>
    <row r="536" spans="1:7" hidden="1">
      <c r="A536" s="69">
        <f t="shared" si="49"/>
        <v>188</v>
      </c>
      <c r="B536" s="26">
        <f t="shared" si="54"/>
        <v>0</v>
      </c>
      <c r="C536" s="26">
        <f t="shared" si="50"/>
        <v>0</v>
      </c>
      <c r="D536" s="26">
        <f t="shared" si="51"/>
        <v>0</v>
      </c>
      <c r="E536" s="28">
        <f t="shared" si="52"/>
        <v>0</v>
      </c>
      <c r="F536" s="28">
        <f t="shared" si="53"/>
        <v>0</v>
      </c>
      <c r="G536" s="41"/>
    </row>
    <row r="537" spans="1:7" hidden="1">
      <c r="A537" s="69">
        <f t="shared" si="49"/>
        <v>189</v>
      </c>
      <c r="B537" s="26">
        <f t="shared" si="54"/>
        <v>0</v>
      </c>
      <c r="C537" s="26">
        <f t="shared" si="50"/>
        <v>0</v>
      </c>
      <c r="D537" s="26">
        <f t="shared" si="51"/>
        <v>0</v>
      </c>
      <c r="E537" s="28">
        <f t="shared" si="52"/>
        <v>0</v>
      </c>
      <c r="F537" s="28">
        <f t="shared" si="53"/>
        <v>0</v>
      </c>
      <c r="G537" s="41"/>
    </row>
    <row r="538" spans="1:7" hidden="1">
      <c r="A538" s="69">
        <f t="shared" si="49"/>
        <v>190</v>
      </c>
      <c r="B538" s="26">
        <f t="shared" si="54"/>
        <v>0</v>
      </c>
      <c r="C538" s="26">
        <f t="shared" si="50"/>
        <v>0</v>
      </c>
      <c r="D538" s="26">
        <f t="shared" si="51"/>
        <v>0</v>
      </c>
      <c r="E538" s="28">
        <f t="shared" si="52"/>
        <v>0</v>
      </c>
      <c r="F538" s="28">
        <f t="shared" si="53"/>
        <v>0</v>
      </c>
      <c r="G538" s="41"/>
    </row>
    <row r="539" spans="1:7" hidden="1">
      <c r="A539" s="69">
        <f t="shared" si="49"/>
        <v>191</v>
      </c>
      <c r="B539" s="26">
        <f t="shared" si="54"/>
        <v>0</v>
      </c>
      <c r="C539" s="26">
        <f t="shared" si="50"/>
        <v>0</v>
      </c>
      <c r="D539" s="26">
        <f t="shared" si="51"/>
        <v>0</v>
      </c>
      <c r="E539" s="28">
        <f t="shared" si="52"/>
        <v>0</v>
      </c>
      <c r="F539" s="28">
        <f t="shared" si="53"/>
        <v>0</v>
      </c>
      <c r="G539" s="41"/>
    </row>
    <row r="540" spans="1:7" hidden="1">
      <c r="A540" s="69">
        <f t="shared" si="49"/>
        <v>192</v>
      </c>
      <c r="B540" s="26">
        <f t="shared" si="54"/>
        <v>0</v>
      </c>
      <c r="C540" s="26">
        <f t="shared" si="50"/>
        <v>0</v>
      </c>
      <c r="D540" s="26">
        <f t="shared" si="51"/>
        <v>0</v>
      </c>
      <c r="E540" s="28">
        <f t="shared" si="52"/>
        <v>0</v>
      </c>
      <c r="F540" s="28">
        <f t="shared" si="53"/>
        <v>0</v>
      </c>
      <c r="G540" s="41"/>
    </row>
    <row r="541" spans="1:7" hidden="1">
      <c r="A541" s="69">
        <f t="shared" ref="A541:A604" si="55">A207</f>
        <v>193</v>
      </c>
      <c r="B541" s="26">
        <f t="shared" si="54"/>
        <v>0</v>
      </c>
      <c r="C541" s="26">
        <f t="shared" ref="C541:C604" si="56">F541-E541-D541</f>
        <v>0</v>
      </c>
      <c r="D541" s="26">
        <f t="shared" ref="D541:D604" si="57">B541*$C$8/12</f>
        <v>0</v>
      </c>
      <c r="E541" s="28">
        <f t="shared" ref="E541:E604" si="58">IF(OR(A541="",B541&lt;1),0,$F$8*$C$4/10000)</f>
        <v>0</v>
      </c>
      <c r="F541" s="28">
        <f t="shared" ref="F541:F604" si="59">IF(OR(A541="",B541&lt;1),0,IF(AND($C$6&lt;&gt;0,A541&lt;=$C$6),D541+E541,($C$4*$C$8/12)/(1-((1+$C$8/12)^-$C$7))+E541))</f>
        <v>0</v>
      </c>
      <c r="G541" s="41"/>
    </row>
    <row r="542" spans="1:7" hidden="1">
      <c r="A542" s="69">
        <f t="shared" si="55"/>
        <v>194</v>
      </c>
      <c r="B542" s="26">
        <f t="shared" ref="B542:B605" si="60">IF(AND($C$6&lt;&gt;0,A542&lt;=$C$6),$C$4,IF(B541-C541&lt;0,B541,B541-C541))</f>
        <v>0</v>
      </c>
      <c r="C542" s="26">
        <f t="shared" si="56"/>
        <v>0</v>
      </c>
      <c r="D542" s="26">
        <f t="shared" si="57"/>
        <v>0</v>
      </c>
      <c r="E542" s="28">
        <f t="shared" si="58"/>
        <v>0</v>
      </c>
      <c r="F542" s="28">
        <f t="shared" si="59"/>
        <v>0</v>
      </c>
      <c r="G542" s="41"/>
    </row>
    <row r="543" spans="1:7" hidden="1">
      <c r="A543" s="69">
        <f t="shared" si="55"/>
        <v>195</v>
      </c>
      <c r="B543" s="26">
        <f t="shared" si="60"/>
        <v>0</v>
      </c>
      <c r="C543" s="26">
        <f t="shared" si="56"/>
        <v>0</v>
      </c>
      <c r="D543" s="26">
        <f t="shared" si="57"/>
        <v>0</v>
      </c>
      <c r="E543" s="28">
        <f t="shared" si="58"/>
        <v>0</v>
      </c>
      <c r="F543" s="28">
        <f t="shared" si="59"/>
        <v>0</v>
      </c>
      <c r="G543" s="41"/>
    </row>
    <row r="544" spans="1:7" hidden="1">
      <c r="A544" s="69">
        <f t="shared" si="55"/>
        <v>196</v>
      </c>
      <c r="B544" s="26">
        <f t="shared" si="60"/>
        <v>0</v>
      </c>
      <c r="C544" s="26">
        <f t="shared" si="56"/>
        <v>0</v>
      </c>
      <c r="D544" s="26">
        <f t="shared" si="57"/>
        <v>0</v>
      </c>
      <c r="E544" s="28">
        <f t="shared" si="58"/>
        <v>0</v>
      </c>
      <c r="F544" s="28">
        <f t="shared" si="59"/>
        <v>0</v>
      </c>
      <c r="G544" s="41"/>
    </row>
    <row r="545" spans="1:7" hidden="1">
      <c r="A545" s="69">
        <f t="shared" si="55"/>
        <v>197</v>
      </c>
      <c r="B545" s="26">
        <f t="shared" si="60"/>
        <v>0</v>
      </c>
      <c r="C545" s="26">
        <f t="shared" si="56"/>
        <v>0</v>
      </c>
      <c r="D545" s="26">
        <f t="shared" si="57"/>
        <v>0</v>
      </c>
      <c r="E545" s="28">
        <f t="shared" si="58"/>
        <v>0</v>
      </c>
      <c r="F545" s="28">
        <f t="shared" si="59"/>
        <v>0</v>
      </c>
      <c r="G545" s="41"/>
    </row>
    <row r="546" spans="1:7" hidden="1">
      <c r="A546" s="69">
        <f t="shared" si="55"/>
        <v>198</v>
      </c>
      <c r="B546" s="26">
        <f t="shared" si="60"/>
        <v>0</v>
      </c>
      <c r="C546" s="26">
        <f t="shared" si="56"/>
        <v>0</v>
      </c>
      <c r="D546" s="26">
        <f t="shared" si="57"/>
        <v>0</v>
      </c>
      <c r="E546" s="28">
        <f t="shared" si="58"/>
        <v>0</v>
      </c>
      <c r="F546" s="28">
        <f t="shared" si="59"/>
        <v>0</v>
      </c>
      <c r="G546" s="41"/>
    </row>
    <row r="547" spans="1:7" hidden="1">
      <c r="A547" s="69">
        <f t="shared" si="55"/>
        <v>199</v>
      </c>
      <c r="B547" s="26">
        <f t="shared" si="60"/>
        <v>0</v>
      </c>
      <c r="C547" s="26">
        <f t="shared" si="56"/>
        <v>0</v>
      </c>
      <c r="D547" s="26">
        <f t="shared" si="57"/>
        <v>0</v>
      </c>
      <c r="E547" s="28">
        <f t="shared" si="58"/>
        <v>0</v>
      </c>
      <c r="F547" s="28">
        <f t="shared" si="59"/>
        <v>0</v>
      </c>
      <c r="G547" s="41"/>
    </row>
    <row r="548" spans="1:7" hidden="1">
      <c r="A548" s="69">
        <f t="shared" si="55"/>
        <v>200</v>
      </c>
      <c r="B548" s="26">
        <f t="shared" si="60"/>
        <v>0</v>
      </c>
      <c r="C548" s="26">
        <f t="shared" si="56"/>
        <v>0</v>
      </c>
      <c r="D548" s="26">
        <f t="shared" si="57"/>
        <v>0</v>
      </c>
      <c r="E548" s="28">
        <f t="shared" si="58"/>
        <v>0</v>
      </c>
      <c r="F548" s="28">
        <f t="shared" si="59"/>
        <v>0</v>
      </c>
      <c r="G548" s="41"/>
    </row>
    <row r="549" spans="1:7" hidden="1">
      <c r="A549" s="69">
        <f t="shared" si="55"/>
        <v>201</v>
      </c>
      <c r="B549" s="26">
        <f t="shared" si="60"/>
        <v>0</v>
      </c>
      <c r="C549" s="26">
        <f t="shared" si="56"/>
        <v>0</v>
      </c>
      <c r="D549" s="26">
        <f t="shared" si="57"/>
        <v>0</v>
      </c>
      <c r="E549" s="28">
        <f t="shared" si="58"/>
        <v>0</v>
      </c>
      <c r="F549" s="28">
        <f t="shared" si="59"/>
        <v>0</v>
      </c>
      <c r="G549" s="41"/>
    </row>
    <row r="550" spans="1:7" hidden="1">
      <c r="A550" s="69">
        <f t="shared" si="55"/>
        <v>202</v>
      </c>
      <c r="B550" s="26">
        <f t="shared" si="60"/>
        <v>0</v>
      </c>
      <c r="C550" s="26">
        <f t="shared" si="56"/>
        <v>0</v>
      </c>
      <c r="D550" s="26">
        <f t="shared" si="57"/>
        <v>0</v>
      </c>
      <c r="E550" s="28">
        <f t="shared" si="58"/>
        <v>0</v>
      </c>
      <c r="F550" s="28">
        <f t="shared" si="59"/>
        <v>0</v>
      </c>
      <c r="G550" s="41"/>
    </row>
    <row r="551" spans="1:7" hidden="1">
      <c r="A551" s="69">
        <f t="shared" si="55"/>
        <v>203</v>
      </c>
      <c r="B551" s="26">
        <f t="shared" si="60"/>
        <v>0</v>
      </c>
      <c r="C551" s="26">
        <f t="shared" si="56"/>
        <v>0</v>
      </c>
      <c r="D551" s="26">
        <f t="shared" si="57"/>
        <v>0</v>
      </c>
      <c r="E551" s="28">
        <f t="shared" si="58"/>
        <v>0</v>
      </c>
      <c r="F551" s="28">
        <f t="shared" si="59"/>
        <v>0</v>
      </c>
      <c r="G551" s="41"/>
    </row>
    <row r="552" spans="1:7" hidden="1">
      <c r="A552" s="69">
        <f t="shared" si="55"/>
        <v>204</v>
      </c>
      <c r="B552" s="26">
        <f t="shared" si="60"/>
        <v>0</v>
      </c>
      <c r="C552" s="26">
        <f t="shared" si="56"/>
        <v>0</v>
      </c>
      <c r="D552" s="26">
        <f t="shared" si="57"/>
        <v>0</v>
      </c>
      <c r="E552" s="28">
        <f t="shared" si="58"/>
        <v>0</v>
      </c>
      <c r="F552" s="28">
        <f t="shared" si="59"/>
        <v>0</v>
      </c>
      <c r="G552" s="41"/>
    </row>
    <row r="553" spans="1:7" hidden="1">
      <c r="A553" s="69">
        <f t="shared" si="55"/>
        <v>205</v>
      </c>
      <c r="B553" s="26">
        <f t="shared" si="60"/>
        <v>0</v>
      </c>
      <c r="C553" s="26">
        <f t="shared" si="56"/>
        <v>0</v>
      </c>
      <c r="D553" s="26">
        <f t="shared" si="57"/>
        <v>0</v>
      </c>
      <c r="E553" s="28">
        <f t="shared" si="58"/>
        <v>0</v>
      </c>
      <c r="F553" s="28">
        <f t="shared" si="59"/>
        <v>0</v>
      </c>
      <c r="G553" s="41"/>
    </row>
    <row r="554" spans="1:7" hidden="1">
      <c r="A554" s="69">
        <f t="shared" si="55"/>
        <v>206</v>
      </c>
      <c r="B554" s="26">
        <f t="shared" si="60"/>
        <v>0</v>
      </c>
      <c r="C554" s="26">
        <f t="shared" si="56"/>
        <v>0</v>
      </c>
      <c r="D554" s="26">
        <f t="shared" si="57"/>
        <v>0</v>
      </c>
      <c r="E554" s="28">
        <f t="shared" si="58"/>
        <v>0</v>
      </c>
      <c r="F554" s="28">
        <f t="shared" si="59"/>
        <v>0</v>
      </c>
      <c r="G554" s="41"/>
    </row>
    <row r="555" spans="1:7" hidden="1">
      <c r="A555" s="69">
        <f t="shared" si="55"/>
        <v>207</v>
      </c>
      <c r="B555" s="26">
        <f t="shared" si="60"/>
        <v>0</v>
      </c>
      <c r="C555" s="26">
        <f t="shared" si="56"/>
        <v>0</v>
      </c>
      <c r="D555" s="26">
        <f t="shared" si="57"/>
        <v>0</v>
      </c>
      <c r="E555" s="28">
        <f t="shared" si="58"/>
        <v>0</v>
      </c>
      <c r="F555" s="28">
        <f t="shared" si="59"/>
        <v>0</v>
      </c>
      <c r="G555" s="41"/>
    </row>
    <row r="556" spans="1:7" hidden="1">
      <c r="A556" s="69">
        <f t="shared" si="55"/>
        <v>208</v>
      </c>
      <c r="B556" s="26">
        <f t="shared" si="60"/>
        <v>0</v>
      </c>
      <c r="C556" s="26">
        <f t="shared" si="56"/>
        <v>0</v>
      </c>
      <c r="D556" s="26">
        <f t="shared" si="57"/>
        <v>0</v>
      </c>
      <c r="E556" s="28">
        <f t="shared" si="58"/>
        <v>0</v>
      </c>
      <c r="F556" s="28">
        <f t="shared" si="59"/>
        <v>0</v>
      </c>
      <c r="G556" s="41"/>
    </row>
    <row r="557" spans="1:7" hidden="1">
      <c r="A557" s="69">
        <f t="shared" si="55"/>
        <v>209</v>
      </c>
      <c r="B557" s="26">
        <f t="shared" si="60"/>
        <v>0</v>
      </c>
      <c r="C557" s="26">
        <f t="shared" si="56"/>
        <v>0</v>
      </c>
      <c r="D557" s="26">
        <f t="shared" si="57"/>
        <v>0</v>
      </c>
      <c r="E557" s="28">
        <f t="shared" si="58"/>
        <v>0</v>
      </c>
      <c r="F557" s="28">
        <f t="shared" si="59"/>
        <v>0</v>
      </c>
      <c r="G557" s="41"/>
    </row>
    <row r="558" spans="1:7" hidden="1">
      <c r="A558" s="69">
        <f t="shared" si="55"/>
        <v>210</v>
      </c>
      <c r="B558" s="26">
        <f t="shared" si="60"/>
        <v>0</v>
      </c>
      <c r="C558" s="26">
        <f t="shared" si="56"/>
        <v>0</v>
      </c>
      <c r="D558" s="26">
        <f t="shared" si="57"/>
        <v>0</v>
      </c>
      <c r="E558" s="28">
        <f t="shared" si="58"/>
        <v>0</v>
      </c>
      <c r="F558" s="28">
        <f t="shared" si="59"/>
        <v>0</v>
      </c>
      <c r="G558" s="41"/>
    </row>
    <row r="559" spans="1:7" hidden="1">
      <c r="A559" s="69">
        <f t="shared" si="55"/>
        <v>211</v>
      </c>
      <c r="B559" s="26">
        <f t="shared" si="60"/>
        <v>0</v>
      </c>
      <c r="C559" s="26">
        <f t="shared" si="56"/>
        <v>0</v>
      </c>
      <c r="D559" s="26">
        <f t="shared" si="57"/>
        <v>0</v>
      </c>
      <c r="E559" s="28">
        <f t="shared" si="58"/>
        <v>0</v>
      </c>
      <c r="F559" s="28">
        <f t="shared" si="59"/>
        <v>0</v>
      </c>
      <c r="G559" s="41"/>
    </row>
    <row r="560" spans="1:7" hidden="1">
      <c r="A560" s="69">
        <f t="shared" si="55"/>
        <v>212</v>
      </c>
      <c r="B560" s="26">
        <f t="shared" si="60"/>
        <v>0</v>
      </c>
      <c r="C560" s="26">
        <f t="shared" si="56"/>
        <v>0</v>
      </c>
      <c r="D560" s="26">
        <f t="shared" si="57"/>
        <v>0</v>
      </c>
      <c r="E560" s="28">
        <f t="shared" si="58"/>
        <v>0</v>
      </c>
      <c r="F560" s="28">
        <f t="shared" si="59"/>
        <v>0</v>
      </c>
      <c r="G560" s="41"/>
    </row>
    <row r="561" spans="1:7" hidden="1">
      <c r="A561" s="69">
        <f t="shared" si="55"/>
        <v>213</v>
      </c>
      <c r="B561" s="26">
        <f t="shared" si="60"/>
        <v>0</v>
      </c>
      <c r="C561" s="26">
        <f t="shared" si="56"/>
        <v>0</v>
      </c>
      <c r="D561" s="26">
        <f t="shared" si="57"/>
        <v>0</v>
      </c>
      <c r="E561" s="28">
        <f t="shared" si="58"/>
        <v>0</v>
      </c>
      <c r="F561" s="28">
        <f t="shared" si="59"/>
        <v>0</v>
      </c>
      <c r="G561" s="41"/>
    </row>
    <row r="562" spans="1:7" hidden="1">
      <c r="A562" s="69">
        <f t="shared" si="55"/>
        <v>214</v>
      </c>
      <c r="B562" s="26">
        <f t="shared" si="60"/>
        <v>0</v>
      </c>
      <c r="C562" s="26">
        <f t="shared" si="56"/>
        <v>0</v>
      </c>
      <c r="D562" s="26">
        <f t="shared" si="57"/>
        <v>0</v>
      </c>
      <c r="E562" s="28">
        <f t="shared" si="58"/>
        <v>0</v>
      </c>
      <c r="F562" s="28">
        <f t="shared" si="59"/>
        <v>0</v>
      </c>
      <c r="G562" s="41"/>
    </row>
    <row r="563" spans="1:7" hidden="1">
      <c r="A563" s="69">
        <f t="shared" si="55"/>
        <v>215</v>
      </c>
      <c r="B563" s="26">
        <f t="shared" si="60"/>
        <v>0</v>
      </c>
      <c r="C563" s="26">
        <f t="shared" si="56"/>
        <v>0</v>
      </c>
      <c r="D563" s="26">
        <f t="shared" si="57"/>
        <v>0</v>
      </c>
      <c r="E563" s="28">
        <f t="shared" si="58"/>
        <v>0</v>
      </c>
      <c r="F563" s="28">
        <f t="shared" si="59"/>
        <v>0</v>
      </c>
      <c r="G563" s="41"/>
    </row>
    <row r="564" spans="1:7" hidden="1">
      <c r="A564" s="69">
        <f t="shared" si="55"/>
        <v>216</v>
      </c>
      <c r="B564" s="26">
        <f t="shared" si="60"/>
        <v>0</v>
      </c>
      <c r="C564" s="26">
        <f t="shared" si="56"/>
        <v>0</v>
      </c>
      <c r="D564" s="26">
        <f t="shared" si="57"/>
        <v>0</v>
      </c>
      <c r="E564" s="28">
        <f t="shared" si="58"/>
        <v>0</v>
      </c>
      <c r="F564" s="28">
        <f t="shared" si="59"/>
        <v>0</v>
      </c>
      <c r="G564" s="41"/>
    </row>
    <row r="565" spans="1:7" hidden="1">
      <c r="A565" s="69">
        <f t="shared" si="55"/>
        <v>217</v>
      </c>
      <c r="B565" s="26">
        <f t="shared" si="60"/>
        <v>0</v>
      </c>
      <c r="C565" s="26">
        <f t="shared" si="56"/>
        <v>0</v>
      </c>
      <c r="D565" s="26">
        <f t="shared" si="57"/>
        <v>0</v>
      </c>
      <c r="E565" s="28">
        <f t="shared" si="58"/>
        <v>0</v>
      </c>
      <c r="F565" s="28">
        <f t="shared" si="59"/>
        <v>0</v>
      </c>
      <c r="G565" s="41"/>
    </row>
    <row r="566" spans="1:7" hidden="1">
      <c r="A566" s="69">
        <f t="shared" si="55"/>
        <v>218</v>
      </c>
      <c r="B566" s="26">
        <f t="shared" si="60"/>
        <v>0</v>
      </c>
      <c r="C566" s="26">
        <f t="shared" si="56"/>
        <v>0</v>
      </c>
      <c r="D566" s="26">
        <f t="shared" si="57"/>
        <v>0</v>
      </c>
      <c r="E566" s="28">
        <f t="shared" si="58"/>
        <v>0</v>
      </c>
      <c r="F566" s="28">
        <f t="shared" si="59"/>
        <v>0</v>
      </c>
      <c r="G566" s="41"/>
    </row>
    <row r="567" spans="1:7" hidden="1">
      <c r="A567" s="69">
        <f t="shared" si="55"/>
        <v>219</v>
      </c>
      <c r="B567" s="26">
        <f t="shared" si="60"/>
        <v>0</v>
      </c>
      <c r="C567" s="26">
        <f t="shared" si="56"/>
        <v>0</v>
      </c>
      <c r="D567" s="26">
        <f t="shared" si="57"/>
        <v>0</v>
      </c>
      <c r="E567" s="28">
        <f t="shared" si="58"/>
        <v>0</v>
      </c>
      <c r="F567" s="28">
        <f t="shared" si="59"/>
        <v>0</v>
      </c>
      <c r="G567" s="41"/>
    </row>
    <row r="568" spans="1:7" hidden="1">
      <c r="A568" s="69">
        <f t="shared" si="55"/>
        <v>220</v>
      </c>
      <c r="B568" s="26">
        <f t="shared" si="60"/>
        <v>0</v>
      </c>
      <c r="C568" s="26">
        <f t="shared" si="56"/>
        <v>0</v>
      </c>
      <c r="D568" s="26">
        <f t="shared" si="57"/>
        <v>0</v>
      </c>
      <c r="E568" s="28">
        <f t="shared" si="58"/>
        <v>0</v>
      </c>
      <c r="F568" s="28">
        <f t="shared" si="59"/>
        <v>0</v>
      </c>
      <c r="G568" s="41"/>
    </row>
    <row r="569" spans="1:7" hidden="1">
      <c r="A569" s="69">
        <f t="shared" si="55"/>
        <v>221</v>
      </c>
      <c r="B569" s="26">
        <f t="shared" si="60"/>
        <v>0</v>
      </c>
      <c r="C569" s="26">
        <f t="shared" si="56"/>
        <v>0</v>
      </c>
      <c r="D569" s="26">
        <f t="shared" si="57"/>
        <v>0</v>
      </c>
      <c r="E569" s="28">
        <f t="shared" si="58"/>
        <v>0</v>
      </c>
      <c r="F569" s="28">
        <f t="shared" si="59"/>
        <v>0</v>
      </c>
      <c r="G569" s="41"/>
    </row>
    <row r="570" spans="1:7" hidden="1">
      <c r="A570" s="69">
        <f t="shared" si="55"/>
        <v>222</v>
      </c>
      <c r="B570" s="26">
        <f t="shared" si="60"/>
        <v>0</v>
      </c>
      <c r="C570" s="26">
        <f t="shared" si="56"/>
        <v>0</v>
      </c>
      <c r="D570" s="26">
        <f t="shared" si="57"/>
        <v>0</v>
      </c>
      <c r="E570" s="28">
        <f t="shared" si="58"/>
        <v>0</v>
      </c>
      <c r="F570" s="28">
        <f t="shared" si="59"/>
        <v>0</v>
      </c>
      <c r="G570" s="41"/>
    </row>
    <row r="571" spans="1:7" hidden="1">
      <c r="A571" s="69">
        <f t="shared" si="55"/>
        <v>223</v>
      </c>
      <c r="B571" s="26">
        <f t="shared" si="60"/>
        <v>0</v>
      </c>
      <c r="C571" s="26">
        <f t="shared" si="56"/>
        <v>0</v>
      </c>
      <c r="D571" s="26">
        <f t="shared" si="57"/>
        <v>0</v>
      </c>
      <c r="E571" s="28">
        <f t="shared" si="58"/>
        <v>0</v>
      </c>
      <c r="F571" s="28">
        <f t="shared" si="59"/>
        <v>0</v>
      </c>
      <c r="G571" s="41"/>
    </row>
    <row r="572" spans="1:7" hidden="1">
      <c r="A572" s="69">
        <f t="shared" si="55"/>
        <v>224</v>
      </c>
      <c r="B572" s="26">
        <f t="shared" si="60"/>
        <v>0</v>
      </c>
      <c r="C572" s="26">
        <f t="shared" si="56"/>
        <v>0</v>
      </c>
      <c r="D572" s="26">
        <f t="shared" si="57"/>
        <v>0</v>
      </c>
      <c r="E572" s="28">
        <f t="shared" si="58"/>
        <v>0</v>
      </c>
      <c r="F572" s="28">
        <f t="shared" si="59"/>
        <v>0</v>
      </c>
      <c r="G572" s="41"/>
    </row>
    <row r="573" spans="1:7" hidden="1">
      <c r="A573" s="69">
        <f t="shared" si="55"/>
        <v>225</v>
      </c>
      <c r="B573" s="26">
        <f t="shared" si="60"/>
        <v>0</v>
      </c>
      <c r="C573" s="26">
        <f t="shared" si="56"/>
        <v>0</v>
      </c>
      <c r="D573" s="26">
        <f t="shared" si="57"/>
        <v>0</v>
      </c>
      <c r="E573" s="28">
        <f t="shared" si="58"/>
        <v>0</v>
      </c>
      <c r="F573" s="28">
        <f t="shared" si="59"/>
        <v>0</v>
      </c>
      <c r="G573" s="41"/>
    </row>
    <row r="574" spans="1:7" hidden="1">
      <c r="A574" s="69">
        <f t="shared" si="55"/>
        <v>226</v>
      </c>
      <c r="B574" s="26">
        <f t="shared" si="60"/>
        <v>0</v>
      </c>
      <c r="C574" s="26">
        <f t="shared" si="56"/>
        <v>0</v>
      </c>
      <c r="D574" s="26">
        <f t="shared" si="57"/>
        <v>0</v>
      </c>
      <c r="E574" s="28">
        <f t="shared" si="58"/>
        <v>0</v>
      </c>
      <c r="F574" s="28">
        <f t="shared" si="59"/>
        <v>0</v>
      </c>
      <c r="G574" s="41"/>
    </row>
    <row r="575" spans="1:7" hidden="1">
      <c r="A575" s="69">
        <f t="shared" si="55"/>
        <v>227</v>
      </c>
      <c r="B575" s="26">
        <f t="shared" si="60"/>
        <v>0</v>
      </c>
      <c r="C575" s="26">
        <f t="shared" si="56"/>
        <v>0</v>
      </c>
      <c r="D575" s="26">
        <f t="shared" si="57"/>
        <v>0</v>
      </c>
      <c r="E575" s="28">
        <f t="shared" si="58"/>
        <v>0</v>
      </c>
      <c r="F575" s="28">
        <f t="shared" si="59"/>
        <v>0</v>
      </c>
      <c r="G575" s="41"/>
    </row>
    <row r="576" spans="1:7" hidden="1">
      <c r="A576" s="69">
        <f t="shared" si="55"/>
        <v>228</v>
      </c>
      <c r="B576" s="26">
        <f t="shared" si="60"/>
        <v>0</v>
      </c>
      <c r="C576" s="26">
        <f t="shared" si="56"/>
        <v>0</v>
      </c>
      <c r="D576" s="26">
        <f t="shared" si="57"/>
        <v>0</v>
      </c>
      <c r="E576" s="28">
        <f t="shared" si="58"/>
        <v>0</v>
      </c>
      <c r="F576" s="28">
        <f t="shared" si="59"/>
        <v>0</v>
      </c>
      <c r="G576" s="41"/>
    </row>
    <row r="577" spans="1:7" hidden="1">
      <c r="A577" s="69">
        <f t="shared" si="55"/>
        <v>229</v>
      </c>
      <c r="B577" s="26">
        <f t="shared" si="60"/>
        <v>0</v>
      </c>
      <c r="C577" s="26">
        <f t="shared" si="56"/>
        <v>0</v>
      </c>
      <c r="D577" s="26">
        <f t="shared" si="57"/>
        <v>0</v>
      </c>
      <c r="E577" s="28">
        <f t="shared" si="58"/>
        <v>0</v>
      </c>
      <c r="F577" s="28">
        <f t="shared" si="59"/>
        <v>0</v>
      </c>
      <c r="G577" s="41"/>
    </row>
    <row r="578" spans="1:7" hidden="1">
      <c r="A578" s="69">
        <f t="shared" si="55"/>
        <v>230</v>
      </c>
      <c r="B578" s="26">
        <f t="shared" si="60"/>
        <v>0</v>
      </c>
      <c r="C578" s="26">
        <f t="shared" si="56"/>
        <v>0</v>
      </c>
      <c r="D578" s="26">
        <f t="shared" si="57"/>
        <v>0</v>
      </c>
      <c r="E578" s="28">
        <f t="shared" si="58"/>
        <v>0</v>
      </c>
      <c r="F578" s="28">
        <f t="shared" si="59"/>
        <v>0</v>
      </c>
      <c r="G578" s="41"/>
    </row>
    <row r="579" spans="1:7" hidden="1">
      <c r="A579" s="69">
        <f t="shared" si="55"/>
        <v>231</v>
      </c>
      <c r="B579" s="26">
        <f t="shared" si="60"/>
        <v>0</v>
      </c>
      <c r="C579" s="26">
        <f t="shared" si="56"/>
        <v>0</v>
      </c>
      <c r="D579" s="26">
        <f t="shared" si="57"/>
        <v>0</v>
      </c>
      <c r="E579" s="28">
        <f t="shared" si="58"/>
        <v>0</v>
      </c>
      <c r="F579" s="28">
        <f t="shared" si="59"/>
        <v>0</v>
      </c>
      <c r="G579" s="41"/>
    </row>
    <row r="580" spans="1:7" hidden="1">
      <c r="A580" s="69">
        <f t="shared" si="55"/>
        <v>232</v>
      </c>
      <c r="B580" s="26">
        <f t="shared" si="60"/>
        <v>0</v>
      </c>
      <c r="C580" s="26">
        <f t="shared" si="56"/>
        <v>0</v>
      </c>
      <c r="D580" s="26">
        <f t="shared" si="57"/>
        <v>0</v>
      </c>
      <c r="E580" s="28">
        <f t="shared" si="58"/>
        <v>0</v>
      </c>
      <c r="F580" s="28">
        <f t="shared" si="59"/>
        <v>0</v>
      </c>
      <c r="G580" s="41"/>
    </row>
    <row r="581" spans="1:7" hidden="1">
      <c r="A581" s="69">
        <f t="shared" si="55"/>
        <v>233</v>
      </c>
      <c r="B581" s="26">
        <f t="shared" si="60"/>
        <v>0</v>
      </c>
      <c r="C581" s="26">
        <f t="shared" si="56"/>
        <v>0</v>
      </c>
      <c r="D581" s="26">
        <f t="shared" si="57"/>
        <v>0</v>
      </c>
      <c r="E581" s="28">
        <f t="shared" si="58"/>
        <v>0</v>
      </c>
      <c r="F581" s="28">
        <f t="shared" si="59"/>
        <v>0</v>
      </c>
      <c r="G581" s="41"/>
    </row>
    <row r="582" spans="1:7" hidden="1">
      <c r="A582" s="69">
        <f t="shared" si="55"/>
        <v>234</v>
      </c>
      <c r="B582" s="26">
        <f t="shared" si="60"/>
        <v>0</v>
      </c>
      <c r="C582" s="26">
        <f t="shared" si="56"/>
        <v>0</v>
      </c>
      <c r="D582" s="26">
        <f t="shared" si="57"/>
        <v>0</v>
      </c>
      <c r="E582" s="28">
        <f t="shared" si="58"/>
        <v>0</v>
      </c>
      <c r="F582" s="28">
        <f t="shared" si="59"/>
        <v>0</v>
      </c>
      <c r="G582" s="41"/>
    </row>
    <row r="583" spans="1:7" hidden="1">
      <c r="A583" s="69">
        <f t="shared" si="55"/>
        <v>235</v>
      </c>
      <c r="B583" s="26">
        <f t="shared" si="60"/>
        <v>0</v>
      </c>
      <c r="C583" s="26">
        <f t="shared" si="56"/>
        <v>0</v>
      </c>
      <c r="D583" s="26">
        <f t="shared" si="57"/>
        <v>0</v>
      </c>
      <c r="E583" s="28">
        <f t="shared" si="58"/>
        <v>0</v>
      </c>
      <c r="F583" s="28">
        <f t="shared" si="59"/>
        <v>0</v>
      </c>
      <c r="G583" s="41"/>
    </row>
    <row r="584" spans="1:7" hidden="1">
      <c r="A584" s="69">
        <f t="shared" si="55"/>
        <v>236</v>
      </c>
      <c r="B584" s="26">
        <f t="shared" si="60"/>
        <v>0</v>
      </c>
      <c r="C584" s="26">
        <f t="shared" si="56"/>
        <v>0</v>
      </c>
      <c r="D584" s="26">
        <f t="shared" si="57"/>
        <v>0</v>
      </c>
      <c r="E584" s="28">
        <f t="shared" si="58"/>
        <v>0</v>
      </c>
      <c r="F584" s="28">
        <f t="shared" si="59"/>
        <v>0</v>
      </c>
      <c r="G584" s="41"/>
    </row>
    <row r="585" spans="1:7" hidden="1">
      <c r="A585" s="69">
        <f t="shared" si="55"/>
        <v>237</v>
      </c>
      <c r="B585" s="26">
        <f t="shared" si="60"/>
        <v>0</v>
      </c>
      <c r="C585" s="26">
        <f t="shared" si="56"/>
        <v>0</v>
      </c>
      <c r="D585" s="26">
        <f t="shared" si="57"/>
        <v>0</v>
      </c>
      <c r="E585" s="28">
        <f t="shared" si="58"/>
        <v>0</v>
      </c>
      <c r="F585" s="28">
        <f t="shared" si="59"/>
        <v>0</v>
      </c>
      <c r="G585" s="41"/>
    </row>
    <row r="586" spans="1:7" hidden="1">
      <c r="A586" s="69">
        <f t="shared" si="55"/>
        <v>238</v>
      </c>
      <c r="B586" s="26">
        <f t="shared" si="60"/>
        <v>0</v>
      </c>
      <c r="C586" s="26">
        <f t="shared" si="56"/>
        <v>0</v>
      </c>
      <c r="D586" s="26">
        <f t="shared" si="57"/>
        <v>0</v>
      </c>
      <c r="E586" s="28">
        <f t="shared" si="58"/>
        <v>0</v>
      </c>
      <c r="F586" s="28">
        <f t="shared" si="59"/>
        <v>0</v>
      </c>
      <c r="G586" s="41"/>
    </row>
    <row r="587" spans="1:7" hidden="1">
      <c r="A587" s="69">
        <f t="shared" si="55"/>
        <v>239</v>
      </c>
      <c r="B587" s="26">
        <f t="shared" si="60"/>
        <v>0</v>
      </c>
      <c r="C587" s="26">
        <f t="shared" si="56"/>
        <v>0</v>
      </c>
      <c r="D587" s="26">
        <f t="shared" si="57"/>
        <v>0</v>
      </c>
      <c r="E587" s="28">
        <f t="shared" si="58"/>
        <v>0</v>
      </c>
      <c r="F587" s="28">
        <f t="shared" si="59"/>
        <v>0</v>
      </c>
      <c r="G587" s="41"/>
    </row>
    <row r="588" spans="1:7" hidden="1">
      <c r="A588" s="69">
        <f t="shared" si="55"/>
        <v>240</v>
      </c>
      <c r="B588" s="26">
        <f t="shared" si="60"/>
        <v>0</v>
      </c>
      <c r="C588" s="26">
        <f t="shared" si="56"/>
        <v>0</v>
      </c>
      <c r="D588" s="26">
        <f t="shared" si="57"/>
        <v>0</v>
      </c>
      <c r="E588" s="28">
        <f t="shared" si="58"/>
        <v>0</v>
      </c>
      <c r="F588" s="28">
        <f t="shared" si="59"/>
        <v>0</v>
      </c>
      <c r="G588" s="41"/>
    </row>
    <row r="589" spans="1:7" hidden="1">
      <c r="A589" s="69">
        <f t="shared" si="55"/>
        <v>241</v>
      </c>
      <c r="B589" s="26">
        <f t="shared" si="60"/>
        <v>0</v>
      </c>
      <c r="C589" s="26">
        <f t="shared" si="56"/>
        <v>0</v>
      </c>
      <c r="D589" s="26">
        <f t="shared" si="57"/>
        <v>0</v>
      </c>
      <c r="E589" s="28">
        <f t="shared" si="58"/>
        <v>0</v>
      </c>
      <c r="F589" s="28">
        <f t="shared" si="59"/>
        <v>0</v>
      </c>
      <c r="G589" s="41"/>
    </row>
    <row r="590" spans="1:7" hidden="1">
      <c r="A590" s="69">
        <f t="shared" si="55"/>
        <v>242</v>
      </c>
      <c r="B590" s="26">
        <f t="shared" si="60"/>
        <v>0</v>
      </c>
      <c r="C590" s="26">
        <f t="shared" si="56"/>
        <v>0</v>
      </c>
      <c r="D590" s="26">
        <f t="shared" si="57"/>
        <v>0</v>
      </c>
      <c r="E590" s="28">
        <f t="shared" si="58"/>
        <v>0</v>
      </c>
      <c r="F590" s="28">
        <f t="shared" si="59"/>
        <v>0</v>
      </c>
      <c r="G590" s="41"/>
    </row>
    <row r="591" spans="1:7" hidden="1">
      <c r="A591" s="69">
        <f t="shared" si="55"/>
        <v>243</v>
      </c>
      <c r="B591" s="26">
        <f t="shared" si="60"/>
        <v>0</v>
      </c>
      <c r="C591" s="26">
        <f t="shared" si="56"/>
        <v>0</v>
      </c>
      <c r="D591" s="26">
        <f t="shared" si="57"/>
        <v>0</v>
      </c>
      <c r="E591" s="28">
        <f t="shared" si="58"/>
        <v>0</v>
      </c>
      <c r="F591" s="28">
        <f t="shared" si="59"/>
        <v>0</v>
      </c>
      <c r="G591" s="41"/>
    </row>
    <row r="592" spans="1:7" hidden="1">
      <c r="A592" s="69">
        <f t="shared" si="55"/>
        <v>244</v>
      </c>
      <c r="B592" s="26">
        <f t="shared" si="60"/>
        <v>0</v>
      </c>
      <c r="C592" s="26">
        <f t="shared" si="56"/>
        <v>0</v>
      </c>
      <c r="D592" s="26">
        <f t="shared" si="57"/>
        <v>0</v>
      </c>
      <c r="E592" s="28">
        <f t="shared" si="58"/>
        <v>0</v>
      </c>
      <c r="F592" s="28">
        <f t="shared" si="59"/>
        <v>0</v>
      </c>
      <c r="G592" s="41"/>
    </row>
    <row r="593" spans="1:7" hidden="1">
      <c r="A593" s="69">
        <f t="shared" si="55"/>
        <v>245</v>
      </c>
      <c r="B593" s="26">
        <f t="shared" si="60"/>
        <v>0</v>
      </c>
      <c r="C593" s="26">
        <f t="shared" si="56"/>
        <v>0</v>
      </c>
      <c r="D593" s="26">
        <f t="shared" si="57"/>
        <v>0</v>
      </c>
      <c r="E593" s="28">
        <f t="shared" si="58"/>
        <v>0</v>
      </c>
      <c r="F593" s="28">
        <f t="shared" si="59"/>
        <v>0</v>
      </c>
      <c r="G593" s="41"/>
    </row>
    <row r="594" spans="1:7" hidden="1">
      <c r="A594" s="69">
        <f t="shared" si="55"/>
        <v>246</v>
      </c>
      <c r="B594" s="26">
        <f t="shared" si="60"/>
        <v>0</v>
      </c>
      <c r="C594" s="26">
        <f t="shared" si="56"/>
        <v>0</v>
      </c>
      <c r="D594" s="26">
        <f t="shared" si="57"/>
        <v>0</v>
      </c>
      <c r="E594" s="28">
        <f t="shared" si="58"/>
        <v>0</v>
      </c>
      <c r="F594" s="28">
        <f t="shared" si="59"/>
        <v>0</v>
      </c>
      <c r="G594" s="41"/>
    </row>
    <row r="595" spans="1:7" hidden="1">
      <c r="A595" s="69">
        <f t="shared" si="55"/>
        <v>247</v>
      </c>
      <c r="B595" s="26">
        <f t="shared" si="60"/>
        <v>0</v>
      </c>
      <c r="C595" s="26">
        <f t="shared" si="56"/>
        <v>0</v>
      </c>
      <c r="D595" s="26">
        <f t="shared" si="57"/>
        <v>0</v>
      </c>
      <c r="E595" s="28">
        <f t="shared" si="58"/>
        <v>0</v>
      </c>
      <c r="F595" s="28">
        <f t="shared" si="59"/>
        <v>0</v>
      </c>
      <c r="G595" s="41"/>
    </row>
    <row r="596" spans="1:7" hidden="1">
      <c r="A596" s="69">
        <f t="shared" si="55"/>
        <v>248</v>
      </c>
      <c r="B596" s="26">
        <f t="shared" si="60"/>
        <v>0</v>
      </c>
      <c r="C596" s="26">
        <f t="shared" si="56"/>
        <v>0</v>
      </c>
      <c r="D596" s="26">
        <f t="shared" si="57"/>
        <v>0</v>
      </c>
      <c r="E596" s="28">
        <f t="shared" si="58"/>
        <v>0</v>
      </c>
      <c r="F596" s="28">
        <f t="shared" si="59"/>
        <v>0</v>
      </c>
      <c r="G596" s="41"/>
    </row>
    <row r="597" spans="1:7" hidden="1">
      <c r="A597" s="69">
        <f t="shared" si="55"/>
        <v>249</v>
      </c>
      <c r="B597" s="26">
        <f t="shared" si="60"/>
        <v>0</v>
      </c>
      <c r="C597" s="26">
        <f t="shared" si="56"/>
        <v>0</v>
      </c>
      <c r="D597" s="26">
        <f t="shared" si="57"/>
        <v>0</v>
      </c>
      <c r="E597" s="28">
        <f t="shared" si="58"/>
        <v>0</v>
      </c>
      <c r="F597" s="28">
        <f t="shared" si="59"/>
        <v>0</v>
      </c>
      <c r="G597" s="41"/>
    </row>
    <row r="598" spans="1:7" hidden="1">
      <c r="A598" s="69">
        <f t="shared" si="55"/>
        <v>250</v>
      </c>
      <c r="B598" s="26">
        <f t="shared" si="60"/>
        <v>0</v>
      </c>
      <c r="C598" s="26">
        <f t="shared" si="56"/>
        <v>0</v>
      </c>
      <c r="D598" s="26">
        <f t="shared" si="57"/>
        <v>0</v>
      </c>
      <c r="E598" s="28">
        <f t="shared" si="58"/>
        <v>0</v>
      </c>
      <c r="F598" s="28">
        <f t="shared" si="59"/>
        <v>0</v>
      </c>
      <c r="G598" s="41"/>
    </row>
    <row r="599" spans="1:7" hidden="1">
      <c r="A599" s="69">
        <f t="shared" si="55"/>
        <v>251</v>
      </c>
      <c r="B599" s="26">
        <f t="shared" si="60"/>
        <v>0</v>
      </c>
      <c r="C599" s="26">
        <f t="shared" si="56"/>
        <v>0</v>
      </c>
      <c r="D599" s="26">
        <f t="shared" si="57"/>
        <v>0</v>
      </c>
      <c r="E599" s="28">
        <f t="shared" si="58"/>
        <v>0</v>
      </c>
      <c r="F599" s="28">
        <f t="shared" si="59"/>
        <v>0</v>
      </c>
      <c r="G599" s="41"/>
    </row>
    <row r="600" spans="1:7" hidden="1">
      <c r="A600" s="69">
        <f t="shared" si="55"/>
        <v>252</v>
      </c>
      <c r="B600" s="26">
        <f t="shared" si="60"/>
        <v>0</v>
      </c>
      <c r="C600" s="26">
        <f t="shared" si="56"/>
        <v>0</v>
      </c>
      <c r="D600" s="26">
        <f t="shared" si="57"/>
        <v>0</v>
      </c>
      <c r="E600" s="28">
        <f t="shared" si="58"/>
        <v>0</v>
      </c>
      <c r="F600" s="28">
        <f t="shared" si="59"/>
        <v>0</v>
      </c>
      <c r="G600" s="41"/>
    </row>
    <row r="601" spans="1:7" hidden="1">
      <c r="A601" s="69">
        <f t="shared" si="55"/>
        <v>253</v>
      </c>
      <c r="B601" s="26">
        <f t="shared" si="60"/>
        <v>0</v>
      </c>
      <c r="C601" s="26">
        <f t="shared" si="56"/>
        <v>0</v>
      </c>
      <c r="D601" s="26">
        <f t="shared" si="57"/>
        <v>0</v>
      </c>
      <c r="E601" s="28">
        <f t="shared" si="58"/>
        <v>0</v>
      </c>
      <c r="F601" s="28">
        <f t="shared" si="59"/>
        <v>0</v>
      </c>
      <c r="G601" s="41"/>
    </row>
    <row r="602" spans="1:7" hidden="1">
      <c r="A602" s="69">
        <f t="shared" si="55"/>
        <v>254</v>
      </c>
      <c r="B602" s="26">
        <f t="shared" si="60"/>
        <v>0</v>
      </c>
      <c r="C602" s="26">
        <f t="shared" si="56"/>
        <v>0</v>
      </c>
      <c r="D602" s="26">
        <f t="shared" si="57"/>
        <v>0</v>
      </c>
      <c r="E602" s="28">
        <f t="shared" si="58"/>
        <v>0</v>
      </c>
      <c r="F602" s="28">
        <f t="shared" si="59"/>
        <v>0</v>
      </c>
      <c r="G602" s="41"/>
    </row>
    <row r="603" spans="1:7" hidden="1">
      <c r="A603" s="69">
        <f t="shared" si="55"/>
        <v>255</v>
      </c>
      <c r="B603" s="26">
        <f t="shared" si="60"/>
        <v>0</v>
      </c>
      <c r="C603" s="26">
        <f t="shared" si="56"/>
        <v>0</v>
      </c>
      <c r="D603" s="26">
        <f t="shared" si="57"/>
        <v>0</v>
      </c>
      <c r="E603" s="28">
        <f t="shared" si="58"/>
        <v>0</v>
      </c>
      <c r="F603" s="28">
        <f t="shared" si="59"/>
        <v>0</v>
      </c>
      <c r="G603" s="41"/>
    </row>
    <row r="604" spans="1:7" hidden="1">
      <c r="A604" s="69">
        <f t="shared" si="55"/>
        <v>256</v>
      </c>
      <c r="B604" s="26">
        <f t="shared" si="60"/>
        <v>0</v>
      </c>
      <c r="C604" s="26">
        <f t="shared" si="56"/>
        <v>0</v>
      </c>
      <c r="D604" s="26">
        <f t="shared" si="57"/>
        <v>0</v>
      </c>
      <c r="E604" s="28">
        <f t="shared" si="58"/>
        <v>0</v>
      </c>
      <c r="F604" s="28">
        <f t="shared" si="59"/>
        <v>0</v>
      </c>
      <c r="G604" s="41"/>
    </row>
    <row r="605" spans="1:7" hidden="1">
      <c r="A605" s="69">
        <f t="shared" ref="A605:A668" si="61">A271</f>
        <v>257</v>
      </c>
      <c r="B605" s="26">
        <f t="shared" si="60"/>
        <v>0</v>
      </c>
      <c r="C605" s="26">
        <f t="shared" ref="C605:C668" si="62">F605-E605-D605</f>
        <v>0</v>
      </c>
      <c r="D605" s="26">
        <f t="shared" ref="D605:D668" si="63">B605*$C$8/12</f>
        <v>0</v>
      </c>
      <c r="E605" s="28">
        <f t="shared" ref="E605:E668" si="64">IF(OR(A605="",B605&lt;1),0,$F$8*$C$4/10000)</f>
        <v>0</v>
      </c>
      <c r="F605" s="28">
        <f t="shared" ref="F605:F668" si="65">IF(OR(A605="",B605&lt;1),0,IF(AND($C$6&lt;&gt;0,A605&lt;=$C$6),D605+E605,($C$4*$C$8/12)/(1-((1+$C$8/12)^-$C$7))+E605))</f>
        <v>0</v>
      </c>
      <c r="G605" s="41"/>
    </row>
    <row r="606" spans="1:7" hidden="1">
      <c r="A606" s="69">
        <f t="shared" si="61"/>
        <v>258</v>
      </c>
      <c r="B606" s="26">
        <f t="shared" ref="B606:B669" si="66">IF(AND($C$6&lt;&gt;0,A606&lt;=$C$6),$C$4,IF(B605-C605&lt;0,B605,B605-C605))</f>
        <v>0</v>
      </c>
      <c r="C606" s="26">
        <f t="shared" si="62"/>
        <v>0</v>
      </c>
      <c r="D606" s="26">
        <f t="shared" si="63"/>
        <v>0</v>
      </c>
      <c r="E606" s="28">
        <f t="shared" si="64"/>
        <v>0</v>
      </c>
      <c r="F606" s="28">
        <f t="shared" si="65"/>
        <v>0</v>
      </c>
      <c r="G606" s="41"/>
    </row>
    <row r="607" spans="1:7" hidden="1">
      <c r="A607" s="69">
        <f t="shared" si="61"/>
        <v>259</v>
      </c>
      <c r="B607" s="26">
        <f t="shared" si="66"/>
        <v>0</v>
      </c>
      <c r="C607" s="26">
        <f t="shared" si="62"/>
        <v>0</v>
      </c>
      <c r="D607" s="26">
        <f t="shared" si="63"/>
        <v>0</v>
      </c>
      <c r="E607" s="28">
        <f t="shared" si="64"/>
        <v>0</v>
      </c>
      <c r="F607" s="28">
        <f t="shared" si="65"/>
        <v>0</v>
      </c>
      <c r="G607" s="41"/>
    </row>
    <row r="608" spans="1:7" hidden="1">
      <c r="A608" s="69">
        <f t="shared" si="61"/>
        <v>260</v>
      </c>
      <c r="B608" s="26">
        <f t="shared" si="66"/>
        <v>0</v>
      </c>
      <c r="C608" s="26">
        <f t="shared" si="62"/>
        <v>0</v>
      </c>
      <c r="D608" s="26">
        <f t="shared" si="63"/>
        <v>0</v>
      </c>
      <c r="E608" s="28">
        <f t="shared" si="64"/>
        <v>0</v>
      </c>
      <c r="F608" s="28">
        <f t="shared" si="65"/>
        <v>0</v>
      </c>
      <c r="G608" s="41"/>
    </row>
    <row r="609" spans="1:7" hidden="1">
      <c r="A609" s="69">
        <f t="shared" si="61"/>
        <v>261</v>
      </c>
      <c r="B609" s="26">
        <f t="shared" si="66"/>
        <v>0</v>
      </c>
      <c r="C609" s="26">
        <f t="shared" si="62"/>
        <v>0</v>
      </c>
      <c r="D609" s="26">
        <f t="shared" si="63"/>
        <v>0</v>
      </c>
      <c r="E609" s="28">
        <f t="shared" si="64"/>
        <v>0</v>
      </c>
      <c r="F609" s="28">
        <f t="shared" si="65"/>
        <v>0</v>
      </c>
      <c r="G609" s="41"/>
    </row>
    <row r="610" spans="1:7" hidden="1">
      <c r="A610" s="69">
        <f t="shared" si="61"/>
        <v>262</v>
      </c>
      <c r="B610" s="26">
        <f t="shared" si="66"/>
        <v>0</v>
      </c>
      <c r="C610" s="26">
        <f t="shared" si="62"/>
        <v>0</v>
      </c>
      <c r="D610" s="26">
        <f t="shared" si="63"/>
        <v>0</v>
      </c>
      <c r="E610" s="28">
        <f t="shared" si="64"/>
        <v>0</v>
      </c>
      <c r="F610" s="28">
        <f t="shared" si="65"/>
        <v>0</v>
      </c>
      <c r="G610" s="41"/>
    </row>
    <row r="611" spans="1:7" hidden="1">
      <c r="A611" s="69">
        <f t="shared" si="61"/>
        <v>263</v>
      </c>
      <c r="B611" s="26">
        <f t="shared" si="66"/>
        <v>0</v>
      </c>
      <c r="C611" s="26">
        <f t="shared" si="62"/>
        <v>0</v>
      </c>
      <c r="D611" s="26">
        <f t="shared" si="63"/>
        <v>0</v>
      </c>
      <c r="E611" s="28">
        <f t="shared" si="64"/>
        <v>0</v>
      </c>
      <c r="F611" s="28">
        <f t="shared" si="65"/>
        <v>0</v>
      </c>
      <c r="G611" s="41"/>
    </row>
    <row r="612" spans="1:7" hidden="1">
      <c r="A612" s="69">
        <f t="shared" si="61"/>
        <v>264</v>
      </c>
      <c r="B612" s="26">
        <f t="shared" si="66"/>
        <v>0</v>
      </c>
      <c r="C612" s="26">
        <f t="shared" si="62"/>
        <v>0</v>
      </c>
      <c r="D612" s="26">
        <f t="shared" si="63"/>
        <v>0</v>
      </c>
      <c r="E612" s="28">
        <f t="shared" si="64"/>
        <v>0</v>
      </c>
      <c r="F612" s="28">
        <f t="shared" si="65"/>
        <v>0</v>
      </c>
      <c r="G612" s="41"/>
    </row>
    <row r="613" spans="1:7" hidden="1">
      <c r="A613" s="69">
        <f t="shared" si="61"/>
        <v>265</v>
      </c>
      <c r="B613" s="26">
        <f t="shared" si="66"/>
        <v>0</v>
      </c>
      <c r="C613" s="26">
        <f t="shared" si="62"/>
        <v>0</v>
      </c>
      <c r="D613" s="26">
        <f t="shared" si="63"/>
        <v>0</v>
      </c>
      <c r="E613" s="28">
        <f t="shared" si="64"/>
        <v>0</v>
      </c>
      <c r="F613" s="28">
        <f t="shared" si="65"/>
        <v>0</v>
      </c>
      <c r="G613" s="41"/>
    </row>
    <row r="614" spans="1:7" hidden="1">
      <c r="A614" s="69">
        <f t="shared" si="61"/>
        <v>266</v>
      </c>
      <c r="B614" s="26">
        <f t="shared" si="66"/>
        <v>0</v>
      </c>
      <c r="C614" s="26">
        <f t="shared" si="62"/>
        <v>0</v>
      </c>
      <c r="D614" s="26">
        <f t="shared" si="63"/>
        <v>0</v>
      </c>
      <c r="E614" s="28">
        <f t="shared" si="64"/>
        <v>0</v>
      </c>
      <c r="F614" s="28">
        <f t="shared" si="65"/>
        <v>0</v>
      </c>
      <c r="G614" s="41"/>
    </row>
    <row r="615" spans="1:7" hidden="1">
      <c r="A615" s="69">
        <f t="shared" si="61"/>
        <v>267</v>
      </c>
      <c r="B615" s="26">
        <f t="shared" si="66"/>
        <v>0</v>
      </c>
      <c r="C615" s="26">
        <f t="shared" si="62"/>
        <v>0</v>
      </c>
      <c r="D615" s="26">
        <f t="shared" si="63"/>
        <v>0</v>
      </c>
      <c r="E615" s="28">
        <f t="shared" si="64"/>
        <v>0</v>
      </c>
      <c r="F615" s="28">
        <f t="shared" si="65"/>
        <v>0</v>
      </c>
      <c r="G615" s="41"/>
    </row>
    <row r="616" spans="1:7" hidden="1">
      <c r="A616" s="69">
        <f t="shared" si="61"/>
        <v>268</v>
      </c>
      <c r="B616" s="26">
        <f t="shared" si="66"/>
        <v>0</v>
      </c>
      <c r="C616" s="26">
        <f t="shared" si="62"/>
        <v>0</v>
      </c>
      <c r="D616" s="26">
        <f t="shared" si="63"/>
        <v>0</v>
      </c>
      <c r="E616" s="28">
        <f t="shared" si="64"/>
        <v>0</v>
      </c>
      <c r="F616" s="28">
        <f t="shared" si="65"/>
        <v>0</v>
      </c>
      <c r="G616" s="41"/>
    </row>
    <row r="617" spans="1:7" hidden="1">
      <c r="A617" s="69">
        <f t="shared" si="61"/>
        <v>269</v>
      </c>
      <c r="B617" s="26">
        <f t="shared" si="66"/>
        <v>0</v>
      </c>
      <c r="C617" s="26">
        <f t="shared" si="62"/>
        <v>0</v>
      </c>
      <c r="D617" s="26">
        <f t="shared" si="63"/>
        <v>0</v>
      </c>
      <c r="E617" s="28">
        <f t="shared" si="64"/>
        <v>0</v>
      </c>
      <c r="F617" s="28">
        <f t="shared" si="65"/>
        <v>0</v>
      </c>
      <c r="G617" s="41"/>
    </row>
    <row r="618" spans="1:7" hidden="1">
      <c r="A618" s="69">
        <f t="shared" si="61"/>
        <v>270</v>
      </c>
      <c r="B618" s="26">
        <f t="shared" si="66"/>
        <v>0</v>
      </c>
      <c r="C618" s="26">
        <f t="shared" si="62"/>
        <v>0</v>
      </c>
      <c r="D618" s="26">
        <f t="shared" si="63"/>
        <v>0</v>
      </c>
      <c r="E618" s="28">
        <f t="shared" si="64"/>
        <v>0</v>
      </c>
      <c r="F618" s="28">
        <f t="shared" si="65"/>
        <v>0</v>
      </c>
      <c r="G618" s="41"/>
    </row>
    <row r="619" spans="1:7" hidden="1">
      <c r="A619" s="69">
        <f t="shared" si="61"/>
        <v>271</v>
      </c>
      <c r="B619" s="26">
        <f t="shared" si="66"/>
        <v>0</v>
      </c>
      <c r="C619" s="26">
        <f t="shared" si="62"/>
        <v>0</v>
      </c>
      <c r="D619" s="26">
        <f t="shared" si="63"/>
        <v>0</v>
      </c>
      <c r="E619" s="28">
        <f t="shared" si="64"/>
        <v>0</v>
      </c>
      <c r="F619" s="28">
        <f t="shared" si="65"/>
        <v>0</v>
      </c>
      <c r="G619" s="41"/>
    </row>
    <row r="620" spans="1:7" hidden="1">
      <c r="A620" s="69">
        <f t="shared" si="61"/>
        <v>272</v>
      </c>
      <c r="B620" s="26">
        <f t="shared" si="66"/>
        <v>0</v>
      </c>
      <c r="C620" s="26">
        <f t="shared" si="62"/>
        <v>0</v>
      </c>
      <c r="D620" s="26">
        <f t="shared" si="63"/>
        <v>0</v>
      </c>
      <c r="E620" s="28">
        <f t="shared" si="64"/>
        <v>0</v>
      </c>
      <c r="F620" s="28">
        <f t="shared" si="65"/>
        <v>0</v>
      </c>
      <c r="G620" s="41"/>
    </row>
    <row r="621" spans="1:7" hidden="1">
      <c r="A621" s="69">
        <f t="shared" si="61"/>
        <v>273</v>
      </c>
      <c r="B621" s="26">
        <f t="shared" si="66"/>
        <v>0</v>
      </c>
      <c r="C621" s="26">
        <f t="shared" si="62"/>
        <v>0</v>
      </c>
      <c r="D621" s="26">
        <f t="shared" si="63"/>
        <v>0</v>
      </c>
      <c r="E621" s="28">
        <f t="shared" si="64"/>
        <v>0</v>
      </c>
      <c r="F621" s="28">
        <f t="shared" si="65"/>
        <v>0</v>
      </c>
      <c r="G621" s="41"/>
    </row>
    <row r="622" spans="1:7" hidden="1">
      <c r="A622" s="69">
        <f t="shared" si="61"/>
        <v>274</v>
      </c>
      <c r="B622" s="26">
        <f t="shared" si="66"/>
        <v>0</v>
      </c>
      <c r="C622" s="26">
        <f t="shared" si="62"/>
        <v>0</v>
      </c>
      <c r="D622" s="26">
        <f t="shared" si="63"/>
        <v>0</v>
      </c>
      <c r="E622" s="28">
        <f t="shared" si="64"/>
        <v>0</v>
      </c>
      <c r="F622" s="28">
        <f t="shared" si="65"/>
        <v>0</v>
      </c>
      <c r="G622" s="41"/>
    </row>
    <row r="623" spans="1:7" hidden="1">
      <c r="A623" s="69">
        <f t="shared" si="61"/>
        <v>275</v>
      </c>
      <c r="B623" s="26">
        <f t="shared" si="66"/>
        <v>0</v>
      </c>
      <c r="C623" s="26">
        <f t="shared" si="62"/>
        <v>0</v>
      </c>
      <c r="D623" s="26">
        <f t="shared" si="63"/>
        <v>0</v>
      </c>
      <c r="E623" s="28">
        <f t="shared" si="64"/>
        <v>0</v>
      </c>
      <c r="F623" s="28">
        <f t="shared" si="65"/>
        <v>0</v>
      </c>
      <c r="G623" s="41"/>
    </row>
    <row r="624" spans="1:7" hidden="1">
      <c r="A624" s="69">
        <f t="shared" si="61"/>
        <v>276</v>
      </c>
      <c r="B624" s="26">
        <f t="shared" si="66"/>
        <v>0</v>
      </c>
      <c r="C624" s="26">
        <f t="shared" si="62"/>
        <v>0</v>
      </c>
      <c r="D624" s="26">
        <f t="shared" si="63"/>
        <v>0</v>
      </c>
      <c r="E624" s="28">
        <f t="shared" si="64"/>
        <v>0</v>
      </c>
      <c r="F624" s="28">
        <f t="shared" si="65"/>
        <v>0</v>
      </c>
      <c r="G624" s="41"/>
    </row>
    <row r="625" spans="1:7" hidden="1">
      <c r="A625" s="69">
        <f t="shared" si="61"/>
        <v>277</v>
      </c>
      <c r="B625" s="26">
        <f t="shared" si="66"/>
        <v>0</v>
      </c>
      <c r="C625" s="26">
        <f t="shared" si="62"/>
        <v>0</v>
      </c>
      <c r="D625" s="26">
        <f t="shared" si="63"/>
        <v>0</v>
      </c>
      <c r="E625" s="28">
        <f t="shared" si="64"/>
        <v>0</v>
      </c>
      <c r="F625" s="28">
        <f t="shared" si="65"/>
        <v>0</v>
      </c>
      <c r="G625" s="41"/>
    </row>
    <row r="626" spans="1:7" hidden="1">
      <c r="A626" s="69">
        <f t="shared" si="61"/>
        <v>278</v>
      </c>
      <c r="B626" s="26">
        <f t="shared" si="66"/>
        <v>0</v>
      </c>
      <c r="C626" s="26">
        <f t="shared" si="62"/>
        <v>0</v>
      </c>
      <c r="D626" s="26">
        <f t="shared" si="63"/>
        <v>0</v>
      </c>
      <c r="E626" s="28">
        <f t="shared" si="64"/>
        <v>0</v>
      </c>
      <c r="F626" s="28">
        <f t="shared" si="65"/>
        <v>0</v>
      </c>
      <c r="G626" s="41"/>
    </row>
    <row r="627" spans="1:7" hidden="1">
      <c r="A627" s="69">
        <f t="shared" si="61"/>
        <v>279</v>
      </c>
      <c r="B627" s="26">
        <f t="shared" si="66"/>
        <v>0</v>
      </c>
      <c r="C627" s="26">
        <f t="shared" si="62"/>
        <v>0</v>
      </c>
      <c r="D627" s="26">
        <f t="shared" si="63"/>
        <v>0</v>
      </c>
      <c r="E627" s="28">
        <f t="shared" si="64"/>
        <v>0</v>
      </c>
      <c r="F627" s="28">
        <f t="shared" si="65"/>
        <v>0</v>
      </c>
      <c r="G627" s="41"/>
    </row>
    <row r="628" spans="1:7" hidden="1">
      <c r="A628" s="69">
        <f t="shared" si="61"/>
        <v>280</v>
      </c>
      <c r="B628" s="26">
        <f t="shared" si="66"/>
        <v>0</v>
      </c>
      <c r="C628" s="26">
        <f t="shared" si="62"/>
        <v>0</v>
      </c>
      <c r="D628" s="26">
        <f t="shared" si="63"/>
        <v>0</v>
      </c>
      <c r="E628" s="28">
        <f t="shared" si="64"/>
        <v>0</v>
      </c>
      <c r="F628" s="28">
        <f t="shared" si="65"/>
        <v>0</v>
      </c>
      <c r="G628" s="41"/>
    </row>
    <row r="629" spans="1:7" hidden="1">
      <c r="A629" s="69">
        <f t="shared" si="61"/>
        <v>281</v>
      </c>
      <c r="B629" s="26">
        <f t="shared" si="66"/>
        <v>0</v>
      </c>
      <c r="C629" s="26">
        <f t="shared" si="62"/>
        <v>0</v>
      </c>
      <c r="D629" s="26">
        <f t="shared" si="63"/>
        <v>0</v>
      </c>
      <c r="E629" s="28">
        <f t="shared" si="64"/>
        <v>0</v>
      </c>
      <c r="F629" s="28">
        <f t="shared" si="65"/>
        <v>0</v>
      </c>
      <c r="G629" s="41"/>
    </row>
    <row r="630" spans="1:7" hidden="1">
      <c r="A630" s="69">
        <f t="shared" si="61"/>
        <v>282</v>
      </c>
      <c r="B630" s="26">
        <f t="shared" si="66"/>
        <v>0</v>
      </c>
      <c r="C630" s="26">
        <f t="shared" si="62"/>
        <v>0</v>
      </c>
      <c r="D630" s="26">
        <f t="shared" si="63"/>
        <v>0</v>
      </c>
      <c r="E630" s="28">
        <f t="shared" si="64"/>
        <v>0</v>
      </c>
      <c r="F630" s="28">
        <f t="shared" si="65"/>
        <v>0</v>
      </c>
      <c r="G630" s="41"/>
    </row>
    <row r="631" spans="1:7" hidden="1">
      <c r="A631" s="69">
        <f t="shared" si="61"/>
        <v>283</v>
      </c>
      <c r="B631" s="26">
        <f t="shared" si="66"/>
        <v>0</v>
      </c>
      <c r="C631" s="26">
        <f t="shared" si="62"/>
        <v>0</v>
      </c>
      <c r="D631" s="26">
        <f t="shared" si="63"/>
        <v>0</v>
      </c>
      <c r="E631" s="28">
        <f t="shared" si="64"/>
        <v>0</v>
      </c>
      <c r="F631" s="28">
        <f t="shared" si="65"/>
        <v>0</v>
      </c>
      <c r="G631" s="41"/>
    </row>
    <row r="632" spans="1:7" hidden="1">
      <c r="A632" s="69">
        <f t="shared" si="61"/>
        <v>284</v>
      </c>
      <c r="B632" s="26">
        <f t="shared" si="66"/>
        <v>0</v>
      </c>
      <c r="C632" s="26">
        <f t="shared" si="62"/>
        <v>0</v>
      </c>
      <c r="D632" s="26">
        <f t="shared" si="63"/>
        <v>0</v>
      </c>
      <c r="E632" s="28">
        <f t="shared" si="64"/>
        <v>0</v>
      </c>
      <c r="F632" s="28">
        <f t="shared" si="65"/>
        <v>0</v>
      </c>
      <c r="G632" s="41"/>
    </row>
    <row r="633" spans="1:7" hidden="1">
      <c r="A633" s="69">
        <f t="shared" si="61"/>
        <v>285</v>
      </c>
      <c r="B633" s="26">
        <f t="shared" si="66"/>
        <v>0</v>
      </c>
      <c r="C633" s="26">
        <f t="shared" si="62"/>
        <v>0</v>
      </c>
      <c r="D633" s="26">
        <f t="shared" si="63"/>
        <v>0</v>
      </c>
      <c r="E633" s="28">
        <f t="shared" si="64"/>
        <v>0</v>
      </c>
      <c r="F633" s="28">
        <f t="shared" si="65"/>
        <v>0</v>
      </c>
      <c r="G633" s="41"/>
    </row>
    <row r="634" spans="1:7" hidden="1">
      <c r="A634" s="69">
        <f t="shared" si="61"/>
        <v>286</v>
      </c>
      <c r="B634" s="26">
        <f t="shared" si="66"/>
        <v>0</v>
      </c>
      <c r="C634" s="26">
        <f t="shared" si="62"/>
        <v>0</v>
      </c>
      <c r="D634" s="26">
        <f t="shared" si="63"/>
        <v>0</v>
      </c>
      <c r="E634" s="28">
        <f t="shared" si="64"/>
        <v>0</v>
      </c>
      <c r="F634" s="28">
        <f t="shared" si="65"/>
        <v>0</v>
      </c>
      <c r="G634" s="41"/>
    </row>
    <row r="635" spans="1:7" hidden="1">
      <c r="A635" s="69">
        <f t="shared" si="61"/>
        <v>287</v>
      </c>
      <c r="B635" s="26">
        <f t="shared" si="66"/>
        <v>0</v>
      </c>
      <c r="C635" s="26">
        <f t="shared" si="62"/>
        <v>0</v>
      </c>
      <c r="D635" s="26">
        <f t="shared" si="63"/>
        <v>0</v>
      </c>
      <c r="E635" s="28">
        <f t="shared" si="64"/>
        <v>0</v>
      </c>
      <c r="F635" s="28">
        <f t="shared" si="65"/>
        <v>0</v>
      </c>
      <c r="G635" s="41"/>
    </row>
    <row r="636" spans="1:7" hidden="1">
      <c r="A636" s="69">
        <f t="shared" si="61"/>
        <v>288</v>
      </c>
      <c r="B636" s="26">
        <f t="shared" si="66"/>
        <v>0</v>
      </c>
      <c r="C636" s="26">
        <f t="shared" si="62"/>
        <v>0</v>
      </c>
      <c r="D636" s="26">
        <f t="shared" si="63"/>
        <v>0</v>
      </c>
      <c r="E636" s="28">
        <f t="shared" si="64"/>
        <v>0</v>
      </c>
      <c r="F636" s="28">
        <f t="shared" si="65"/>
        <v>0</v>
      </c>
      <c r="G636" s="41"/>
    </row>
    <row r="637" spans="1:7" hidden="1">
      <c r="A637" s="69">
        <f t="shared" si="61"/>
        <v>289</v>
      </c>
      <c r="B637" s="26">
        <f t="shared" si="66"/>
        <v>0</v>
      </c>
      <c r="C637" s="26">
        <f t="shared" si="62"/>
        <v>0</v>
      </c>
      <c r="D637" s="26">
        <f t="shared" si="63"/>
        <v>0</v>
      </c>
      <c r="E637" s="28">
        <f t="shared" si="64"/>
        <v>0</v>
      </c>
      <c r="F637" s="28">
        <f t="shared" si="65"/>
        <v>0</v>
      </c>
      <c r="G637" s="41"/>
    </row>
    <row r="638" spans="1:7" hidden="1">
      <c r="A638" s="69">
        <f t="shared" si="61"/>
        <v>290</v>
      </c>
      <c r="B638" s="26">
        <f t="shared" si="66"/>
        <v>0</v>
      </c>
      <c r="C638" s="26">
        <f t="shared" si="62"/>
        <v>0</v>
      </c>
      <c r="D638" s="26">
        <f t="shared" si="63"/>
        <v>0</v>
      </c>
      <c r="E638" s="28">
        <f t="shared" si="64"/>
        <v>0</v>
      </c>
      <c r="F638" s="28">
        <f t="shared" si="65"/>
        <v>0</v>
      </c>
      <c r="G638" s="41"/>
    </row>
    <row r="639" spans="1:7" hidden="1">
      <c r="A639" s="69">
        <f t="shared" si="61"/>
        <v>291</v>
      </c>
      <c r="B639" s="26">
        <f t="shared" si="66"/>
        <v>0</v>
      </c>
      <c r="C639" s="26">
        <f t="shared" si="62"/>
        <v>0</v>
      </c>
      <c r="D639" s="26">
        <f t="shared" si="63"/>
        <v>0</v>
      </c>
      <c r="E639" s="28">
        <f t="shared" si="64"/>
        <v>0</v>
      </c>
      <c r="F639" s="28">
        <f t="shared" si="65"/>
        <v>0</v>
      </c>
      <c r="G639" s="41"/>
    </row>
    <row r="640" spans="1:7" hidden="1">
      <c r="A640" s="69">
        <f t="shared" si="61"/>
        <v>292</v>
      </c>
      <c r="B640" s="26">
        <f t="shared" si="66"/>
        <v>0</v>
      </c>
      <c r="C640" s="26">
        <f t="shared" si="62"/>
        <v>0</v>
      </c>
      <c r="D640" s="26">
        <f t="shared" si="63"/>
        <v>0</v>
      </c>
      <c r="E640" s="28">
        <f t="shared" si="64"/>
        <v>0</v>
      </c>
      <c r="F640" s="28">
        <f t="shared" si="65"/>
        <v>0</v>
      </c>
      <c r="G640" s="41"/>
    </row>
    <row r="641" spans="1:7" hidden="1">
      <c r="A641" s="69">
        <f t="shared" si="61"/>
        <v>293</v>
      </c>
      <c r="B641" s="26">
        <f t="shared" si="66"/>
        <v>0</v>
      </c>
      <c r="C641" s="26">
        <f t="shared" si="62"/>
        <v>0</v>
      </c>
      <c r="D641" s="26">
        <f t="shared" si="63"/>
        <v>0</v>
      </c>
      <c r="E641" s="28">
        <f t="shared" si="64"/>
        <v>0</v>
      </c>
      <c r="F641" s="28">
        <f t="shared" si="65"/>
        <v>0</v>
      </c>
      <c r="G641" s="41"/>
    </row>
    <row r="642" spans="1:7" hidden="1">
      <c r="A642" s="69">
        <f t="shared" si="61"/>
        <v>294</v>
      </c>
      <c r="B642" s="26">
        <f t="shared" si="66"/>
        <v>0</v>
      </c>
      <c r="C642" s="26">
        <f t="shared" si="62"/>
        <v>0</v>
      </c>
      <c r="D642" s="26">
        <f t="shared" si="63"/>
        <v>0</v>
      </c>
      <c r="E642" s="28">
        <f t="shared" si="64"/>
        <v>0</v>
      </c>
      <c r="F642" s="28">
        <f t="shared" si="65"/>
        <v>0</v>
      </c>
      <c r="G642" s="41"/>
    </row>
    <row r="643" spans="1:7" hidden="1">
      <c r="A643" s="69">
        <f t="shared" si="61"/>
        <v>295</v>
      </c>
      <c r="B643" s="26">
        <f t="shared" si="66"/>
        <v>0</v>
      </c>
      <c r="C643" s="26">
        <f t="shared" si="62"/>
        <v>0</v>
      </c>
      <c r="D643" s="26">
        <f t="shared" si="63"/>
        <v>0</v>
      </c>
      <c r="E643" s="28">
        <f t="shared" si="64"/>
        <v>0</v>
      </c>
      <c r="F643" s="28">
        <f t="shared" si="65"/>
        <v>0</v>
      </c>
      <c r="G643" s="41"/>
    </row>
    <row r="644" spans="1:7" hidden="1">
      <c r="A644" s="69">
        <f t="shared" si="61"/>
        <v>296</v>
      </c>
      <c r="B644" s="26">
        <f t="shared" si="66"/>
        <v>0</v>
      </c>
      <c r="C644" s="26">
        <f t="shared" si="62"/>
        <v>0</v>
      </c>
      <c r="D644" s="26">
        <f t="shared" si="63"/>
        <v>0</v>
      </c>
      <c r="E644" s="28">
        <f t="shared" si="64"/>
        <v>0</v>
      </c>
      <c r="F644" s="28">
        <f t="shared" si="65"/>
        <v>0</v>
      </c>
      <c r="G644" s="41"/>
    </row>
    <row r="645" spans="1:7" hidden="1">
      <c r="A645" s="69">
        <f t="shared" si="61"/>
        <v>297</v>
      </c>
      <c r="B645" s="26">
        <f t="shared" si="66"/>
        <v>0</v>
      </c>
      <c r="C645" s="26">
        <f t="shared" si="62"/>
        <v>0</v>
      </c>
      <c r="D645" s="26">
        <f t="shared" si="63"/>
        <v>0</v>
      </c>
      <c r="E645" s="28">
        <f t="shared" si="64"/>
        <v>0</v>
      </c>
      <c r="F645" s="28">
        <f t="shared" si="65"/>
        <v>0</v>
      </c>
      <c r="G645" s="41"/>
    </row>
    <row r="646" spans="1:7" hidden="1">
      <c r="A646" s="69">
        <f t="shared" si="61"/>
        <v>298</v>
      </c>
      <c r="B646" s="26">
        <f t="shared" si="66"/>
        <v>0</v>
      </c>
      <c r="C646" s="26">
        <f t="shared" si="62"/>
        <v>0</v>
      </c>
      <c r="D646" s="26">
        <f t="shared" si="63"/>
        <v>0</v>
      </c>
      <c r="E646" s="28">
        <f t="shared" si="64"/>
        <v>0</v>
      </c>
      <c r="F646" s="28">
        <f t="shared" si="65"/>
        <v>0</v>
      </c>
      <c r="G646" s="41"/>
    </row>
    <row r="647" spans="1:7" hidden="1">
      <c r="A647" s="69">
        <f t="shared" si="61"/>
        <v>299</v>
      </c>
      <c r="B647" s="26">
        <f t="shared" si="66"/>
        <v>0</v>
      </c>
      <c r="C647" s="26">
        <f t="shared" si="62"/>
        <v>0</v>
      </c>
      <c r="D647" s="26">
        <f t="shared" si="63"/>
        <v>0</v>
      </c>
      <c r="E647" s="28">
        <f t="shared" si="64"/>
        <v>0</v>
      </c>
      <c r="F647" s="28">
        <f t="shared" si="65"/>
        <v>0</v>
      </c>
      <c r="G647" s="41"/>
    </row>
    <row r="648" spans="1:7" hidden="1">
      <c r="A648" s="69">
        <f t="shared" si="61"/>
        <v>300</v>
      </c>
      <c r="B648" s="26">
        <f t="shared" si="66"/>
        <v>0</v>
      </c>
      <c r="C648" s="26">
        <f t="shared" si="62"/>
        <v>0</v>
      </c>
      <c r="D648" s="26">
        <f t="shared" si="63"/>
        <v>0</v>
      </c>
      <c r="E648" s="28">
        <f t="shared" si="64"/>
        <v>0</v>
      </c>
      <c r="F648" s="28">
        <f t="shared" si="65"/>
        <v>0</v>
      </c>
      <c r="G648" s="41"/>
    </row>
    <row r="649" spans="1:7" hidden="1">
      <c r="A649" s="69">
        <f t="shared" si="61"/>
        <v>301</v>
      </c>
      <c r="B649" s="26">
        <f t="shared" si="66"/>
        <v>0</v>
      </c>
      <c r="C649" s="26">
        <f t="shared" si="62"/>
        <v>0</v>
      </c>
      <c r="D649" s="26">
        <f t="shared" si="63"/>
        <v>0</v>
      </c>
      <c r="E649" s="28">
        <f t="shared" si="64"/>
        <v>0</v>
      </c>
      <c r="F649" s="28">
        <f t="shared" si="65"/>
        <v>0</v>
      </c>
      <c r="G649" s="41"/>
    </row>
    <row r="650" spans="1:7" hidden="1">
      <c r="A650" s="69">
        <f t="shared" si="61"/>
        <v>302</v>
      </c>
      <c r="B650" s="26">
        <f t="shared" si="66"/>
        <v>0</v>
      </c>
      <c r="C650" s="26">
        <f t="shared" si="62"/>
        <v>0</v>
      </c>
      <c r="D650" s="26">
        <f t="shared" si="63"/>
        <v>0</v>
      </c>
      <c r="E650" s="28">
        <f t="shared" si="64"/>
        <v>0</v>
      </c>
      <c r="F650" s="28">
        <f t="shared" si="65"/>
        <v>0</v>
      </c>
      <c r="G650" s="41"/>
    </row>
    <row r="651" spans="1:7" hidden="1">
      <c r="A651" s="69">
        <f t="shared" si="61"/>
        <v>303</v>
      </c>
      <c r="B651" s="26">
        <f t="shared" si="66"/>
        <v>0</v>
      </c>
      <c r="C651" s="26">
        <f t="shared" si="62"/>
        <v>0</v>
      </c>
      <c r="D651" s="26">
        <f t="shared" si="63"/>
        <v>0</v>
      </c>
      <c r="E651" s="28">
        <f t="shared" si="64"/>
        <v>0</v>
      </c>
      <c r="F651" s="28">
        <f t="shared" si="65"/>
        <v>0</v>
      </c>
      <c r="G651" s="41"/>
    </row>
    <row r="652" spans="1:7" hidden="1">
      <c r="A652" s="69">
        <f t="shared" si="61"/>
        <v>304</v>
      </c>
      <c r="B652" s="26">
        <f t="shared" si="66"/>
        <v>0</v>
      </c>
      <c r="C652" s="26">
        <f t="shared" si="62"/>
        <v>0</v>
      </c>
      <c r="D652" s="26">
        <f t="shared" si="63"/>
        <v>0</v>
      </c>
      <c r="E652" s="28">
        <f t="shared" si="64"/>
        <v>0</v>
      </c>
      <c r="F652" s="28">
        <f t="shared" si="65"/>
        <v>0</v>
      </c>
      <c r="G652" s="41"/>
    </row>
    <row r="653" spans="1:7" hidden="1">
      <c r="A653" s="69">
        <f t="shared" si="61"/>
        <v>305</v>
      </c>
      <c r="B653" s="26">
        <f t="shared" si="66"/>
        <v>0</v>
      </c>
      <c r="C653" s="26">
        <f t="shared" si="62"/>
        <v>0</v>
      </c>
      <c r="D653" s="26">
        <f t="shared" si="63"/>
        <v>0</v>
      </c>
      <c r="E653" s="28">
        <f t="shared" si="64"/>
        <v>0</v>
      </c>
      <c r="F653" s="28">
        <f t="shared" si="65"/>
        <v>0</v>
      </c>
      <c r="G653" s="41"/>
    </row>
    <row r="654" spans="1:7" hidden="1">
      <c r="A654" s="69">
        <f t="shared" si="61"/>
        <v>306</v>
      </c>
      <c r="B654" s="26">
        <f t="shared" si="66"/>
        <v>0</v>
      </c>
      <c r="C654" s="26">
        <f t="shared" si="62"/>
        <v>0</v>
      </c>
      <c r="D654" s="26">
        <f t="shared" si="63"/>
        <v>0</v>
      </c>
      <c r="E654" s="28">
        <f t="shared" si="64"/>
        <v>0</v>
      </c>
      <c r="F654" s="28">
        <f t="shared" si="65"/>
        <v>0</v>
      </c>
      <c r="G654" s="41"/>
    </row>
    <row r="655" spans="1:7" hidden="1">
      <c r="A655" s="69">
        <f t="shared" si="61"/>
        <v>307</v>
      </c>
      <c r="B655" s="26">
        <f t="shared" si="66"/>
        <v>0</v>
      </c>
      <c r="C655" s="26">
        <f t="shared" si="62"/>
        <v>0</v>
      </c>
      <c r="D655" s="26">
        <f t="shared" si="63"/>
        <v>0</v>
      </c>
      <c r="E655" s="28">
        <f t="shared" si="64"/>
        <v>0</v>
      </c>
      <c r="F655" s="28">
        <f t="shared" si="65"/>
        <v>0</v>
      </c>
      <c r="G655" s="41"/>
    </row>
    <row r="656" spans="1:7" hidden="1">
      <c r="A656" s="69">
        <f t="shared" si="61"/>
        <v>308</v>
      </c>
      <c r="B656" s="26">
        <f t="shared" si="66"/>
        <v>0</v>
      </c>
      <c r="C656" s="26">
        <f t="shared" si="62"/>
        <v>0</v>
      </c>
      <c r="D656" s="26">
        <f t="shared" si="63"/>
        <v>0</v>
      </c>
      <c r="E656" s="28">
        <f t="shared" si="64"/>
        <v>0</v>
      </c>
      <c r="F656" s="28">
        <f t="shared" si="65"/>
        <v>0</v>
      </c>
      <c r="G656" s="41"/>
    </row>
    <row r="657" spans="1:7" hidden="1">
      <c r="A657" s="69">
        <f t="shared" si="61"/>
        <v>309</v>
      </c>
      <c r="B657" s="26">
        <f t="shared" si="66"/>
        <v>0</v>
      </c>
      <c r="C657" s="26">
        <f t="shared" si="62"/>
        <v>0</v>
      </c>
      <c r="D657" s="26">
        <f t="shared" si="63"/>
        <v>0</v>
      </c>
      <c r="E657" s="28">
        <f t="shared" si="64"/>
        <v>0</v>
      </c>
      <c r="F657" s="28">
        <f t="shared" si="65"/>
        <v>0</v>
      </c>
      <c r="G657" s="41"/>
    </row>
    <row r="658" spans="1:7" hidden="1">
      <c r="A658" s="69">
        <f t="shared" si="61"/>
        <v>310</v>
      </c>
      <c r="B658" s="26">
        <f t="shared" si="66"/>
        <v>0</v>
      </c>
      <c r="C658" s="26">
        <f t="shared" si="62"/>
        <v>0</v>
      </c>
      <c r="D658" s="26">
        <f t="shared" si="63"/>
        <v>0</v>
      </c>
      <c r="E658" s="28">
        <f t="shared" si="64"/>
        <v>0</v>
      </c>
      <c r="F658" s="28">
        <f t="shared" si="65"/>
        <v>0</v>
      </c>
      <c r="G658" s="41"/>
    </row>
    <row r="659" spans="1:7" hidden="1">
      <c r="A659" s="69">
        <f t="shared" si="61"/>
        <v>311</v>
      </c>
      <c r="B659" s="26">
        <f t="shared" si="66"/>
        <v>0</v>
      </c>
      <c r="C659" s="26">
        <f t="shared" si="62"/>
        <v>0</v>
      </c>
      <c r="D659" s="26">
        <f t="shared" si="63"/>
        <v>0</v>
      </c>
      <c r="E659" s="28">
        <f t="shared" si="64"/>
        <v>0</v>
      </c>
      <c r="F659" s="28">
        <f t="shared" si="65"/>
        <v>0</v>
      </c>
      <c r="G659" s="41"/>
    </row>
    <row r="660" spans="1:7" hidden="1">
      <c r="A660" s="69">
        <f t="shared" si="61"/>
        <v>312</v>
      </c>
      <c r="B660" s="26">
        <f t="shared" si="66"/>
        <v>0</v>
      </c>
      <c r="C660" s="26">
        <f t="shared" si="62"/>
        <v>0</v>
      </c>
      <c r="D660" s="26">
        <f t="shared" si="63"/>
        <v>0</v>
      </c>
      <c r="E660" s="28">
        <f t="shared" si="64"/>
        <v>0</v>
      </c>
      <c r="F660" s="28">
        <f t="shared" si="65"/>
        <v>0</v>
      </c>
      <c r="G660" s="41"/>
    </row>
    <row r="661" spans="1:7" hidden="1">
      <c r="A661" s="69">
        <f t="shared" si="61"/>
        <v>313</v>
      </c>
      <c r="B661" s="26">
        <f t="shared" si="66"/>
        <v>0</v>
      </c>
      <c r="C661" s="26">
        <f t="shared" si="62"/>
        <v>0</v>
      </c>
      <c r="D661" s="26">
        <f t="shared" si="63"/>
        <v>0</v>
      </c>
      <c r="E661" s="28">
        <f t="shared" si="64"/>
        <v>0</v>
      </c>
      <c r="F661" s="28">
        <f t="shared" si="65"/>
        <v>0</v>
      </c>
      <c r="G661" s="41"/>
    </row>
    <row r="662" spans="1:7" hidden="1">
      <c r="A662" s="69">
        <f t="shared" si="61"/>
        <v>314</v>
      </c>
      <c r="B662" s="26">
        <f t="shared" si="66"/>
        <v>0</v>
      </c>
      <c r="C662" s="26">
        <f t="shared" si="62"/>
        <v>0</v>
      </c>
      <c r="D662" s="26">
        <f t="shared" si="63"/>
        <v>0</v>
      </c>
      <c r="E662" s="28">
        <f t="shared" si="64"/>
        <v>0</v>
      </c>
      <c r="F662" s="28">
        <f t="shared" si="65"/>
        <v>0</v>
      </c>
      <c r="G662" s="41"/>
    </row>
    <row r="663" spans="1:7" hidden="1">
      <c r="A663" s="69">
        <f t="shared" si="61"/>
        <v>315</v>
      </c>
      <c r="B663" s="26">
        <f t="shared" si="66"/>
        <v>0</v>
      </c>
      <c r="C663" s="26">
        <f t="shared" si="62"/>
        <v>0</v>
      </c>
      <c r="D663" s="26">
        <f t="shared" si="63"/>
        <v>0</v>
      </c>
      <c r="E663" s="28">
        <f t="shared" si="64"/>
        <v>0</v>
      </c>
      <c r="F663" s="28">
        <f t="shared" si="65"/>
        <v>0</v>
      </c>
      <c r="G663" s="41"/>
    </row>
    <row r="664" spans="1:7" hidden="1">
      <c r="A664" s="69">
        <f t="shared" si="61"/>
        <v>316</v>
      </c>
      <c r="B664" s="26">
        <f t="shared" si="66"/>
        <v>0</v>
      </c>
      <c r="C664" s="26">
        <f t="shared" si="62"/>
        <v>0</v>
      </c>
      <c r="D664" s="26">
        <f t="shared" si="63"/>
        <v>0</v>
      </c>
      <c r="E664" s="28">
        <f t="shared" si="64"/>
        <v>0</v>
      </c>
      <c r="F664" s="28">
        <f t="shared" si="65"/>
        <v>0</v>
      </c>
      <c r="G664" s="41"/>
    </row>
    <row r="665" spans="1:7" hidden="1">
      <c r="A665" s="69">
        <f t="shared" si="61"/>
        <v>317</v>
      </c>
      <c r="B665" s="26">
        <f t="shared" si="66"/>
        <v>0</v>
      </c>
      <c r="C665" s="26">
        <f t="shared" si="62"/>
        <v>0</v>
      </c>
      <c r="D665" s="26">
        <f t="shared" si="63"/>
        <v>0</v>
      </c>
      <c r="E665" s="28">
        <f t="shared" si="64"/>
        <v>0</v>
      </c>
      <c r="F665" s="28">
        <f t="shared" si="65"/>
        <v>0</v>
      </c>
      <c r="G665" s="41"/>
    </row>
    <row r="666" spans="1:7" hidden="1">
      <c r="A666" s="69">
        <f t="shared" si="61"/>
        <v>318</v>
      </c>
      <c r="B666" s="26">
        <f t="shared" si="66"/>
        <v>0</v>
      </c>
      <c r="C666" s="26">
        <f t="shared" si="62"/>
        <v>0</v>
      </c>
      <c r="D666" s="26">
        <f t="shared" si="63"/>
        <v>0</v>
      </c>
      <c r="E666" s="28">
        <f t="shared" si="64"/>
        <v>0</v>
      </c>
      <c r="F666" s="28">
        <f t="shared" si="65"/>
        <v>0</v>
      </c>
      <c r="G666" s="41"/>
    </row>
    <row r="667" spans="1:7" hidden="1">
      <c r="A667" s="69">
        <f t="shared" si="61"/>
        <v>319</v>
      </c>
      <c r="B667" s="26">
        <f t="shared" si="66"/>
        <v>0</v>
      </c>
      <c r="C667" s="26">
        <f t="shared" si="62"/>
        <v>0</v>
      </c>
      <c r="D667" s="26">
        <f t="shared" si="63"/>
        <v>0</v>
      </c>
      <c r="E667" s="28">
        <f t="shared" si="64"/>
        <v>0</v>
      </c>
      <c r="F667" s="28">
        <f t="shared" si="65"/>
        <v>0</v>
      </c>
      <c r="G667" s="41"/>
    </row>
    <row r="668" spans="1:7" hidden="1">
      <c r="A668" s="69">
        <f t="shared" si="61"/>
        <v>320</v>
      </c>
      <c r="B668" s="26">
        <f t="shared" si="66"/>
        <v>0</v>
      </c>
      <c r="C668" s="26">
        <f t="shared" si="62"/>
        <v>0</v>
      </c>
      <c r="D668" s="26">
        <f t="shared" si="63"/>
        <v>0</v>
      </c>
      <c r="E668" s="28">
        <f t="shared" si="64"/>
        <v>0</v>
      </c>
      <c r="F668" s="28">
        <f t="shared" si="65"/>
        <v>0</v>
      </c>
      <c r="G668" s="41"/>
    </row>
    <row r="669" spans="1:7" hidden="1">
      <c r="A669" s="69">
        <f t="shared" ref="A669:A674" si="67">A335</f>
        <v>321</v>
      </c>
      <c r="B669" s="26">
        <f t="shared" si="66"/>
        <v>0</v>
      </c>
      <c r="C669" s="26">
        <f t="shared" ref="C669:C674" si="68">F669-E669-D669</f>
        <v>0</v>
      </c>
      <c r="D669" s="26">
        <f t="shared" ref="D669:D674" si="69">B669*$C$8/12</f>
        <v>0</v>
      </c>
      <c r="E669" s="28">
        <f t="shared" ref="E669:E674" si="70">IF(OR(A669="",B669&lt;1),0,$F$8*$C$4/10000)</f>
        <v>0</v>
      </c>
      <c r="F669" s="28">
        <f t="shared" ref="F669:F674" si="71">IF(OR(A669="",B669&lt;1),0,IF(AND($C$6&lt;&gt;0,A669&lt;=$C$6),D669+E669,($C$4*$C$8/12)/(1-((1+$C$8/12)^-$C$7))+E669))</f>
        <v>0</v>
      </c>
      <c r="G669" s="41"/>
    </row>
    <row r="670" spans="1:7" hidden="1">
      <c r="A670" s="69">
        <f t="shared" si="67"/>
        <v>322</v>
      </c>
      <c r="B670" s="26">
        <f t="shared" ref="B670:B674" si="72">IF(AND($C$6&lt;&gt;0,A670&lt;=$C$6),$C$4,IF(B669-C669&lt;0,B669,B669-C669))</f>
        <v>0</v>
      </c>
      <c r="C670" s="26">
        <f t="shared" si="68"/>
        <v>0</v>
      </c>
      <c r="D670" s="26">
        <f t="shared" si="69"/>
        <v>0</v>
      </c>
      <c r="E670" s="28">
        <f t="shared" si="70"/>
        <v>0</v>
      </c>
      <c r="F670" s="28">
        <f t="shared" si="71"/>
        <v>0</v>
      </c>
      <c r="G670" s="41"/>
    </row>
    <row r="671" spans="1:7" hidden="1">
      <c r="A671" s="69">
        <f t="shared" si="67"/>
        <v>323</v>
      </c>
      <c r="B671" s="26">
        <f t="shared" si="72"/>
        <v>0</v>
      </c>
      <c r="C671" s="26">
        <f t="shared" si="68"/>
        <v>0</v>
      </c>
      <c r="D671" s="26">
        <f t="shared" si="69"/>
        <v>0</v>
      </c>
      <c r="E671" s="28">
        <f t="shared" si="70"/>
        <v>0</v>
      </c>
      <c r="F671" s="28">
        <f t="shared" si="71"/>
        <v>0</v>
      </c>
      <c r="G671" s="41"/>
    </row>
    <row r="672" spans="1:7" hidden="1">
      <c r="A672" s="69">
        <f t="shared" si="67"/>
        <v>324</v>
      </c>
      <c r="B672" s="26">
        <f t="shared" si="72"/>
        <v>0</v>
      </c>
      <c r="C672" s="26">
        <f t="shared" si="68"/>
        <v>0</v>
      </c>
      <c r="D672" s="26">
        <f t="shared" si="69"/>
        <v>0</v>
      </c>
      <c r="E672" s="28">
        <f t="shared" si="70"/>
        <v>0</v>
      </c>
      <c r="F672" s="28">
        <f t="shared" si="71"/>
        <v>0</v>
      </c>
      <c r="G672" s="41"/>
    </row>
    <row r="673" spans="1:7" hidden="1">
      <c r="A673" s="69">
        <f t="shared" si="67"/>
        <v>325</v>
      </c>
      <c r="B673" s="26">
        <f t="shared" si="72"/>
        <v>0</v>
      </c>
      <c r="C673" s="26">
        <f t="shared" si="68"/>
        <v>0</v>
      </c>
      <c r="D673" s="26">
        <f t="shared" si="69"/>
        <v>0</v>
      </c>
      <c r="E673" s="28">
        <f t="shared" si="70"/>
        <v>0</v>
      </c>
      <c r="F673" s="28">
        <f t="shared" si="71"/>
        <v>0</v>
      </c>
      <c r="G673" s="41"/>
    </row>
    <row r="674" spans="1:7" hidden="1">
      <c r="A674" s="69">
        <f t="shared" si="67"/>
        <v>326</v>
      </c>
      <c r="B674" s="26">
        <f t="shared" si="72"/>
        <v>0</v>
      </c>
      <c r="C674" s="26">
        <f t="shared" si="68"/>
        <v>0</v>
      </c>
      <c r="D674" s="26">
        <f t="shared" si="69"/>
        <v>0</v>
      </c>
      <c r="E674" s="28">
        <f t="shared" si="70"/>
        <v>0</v>
      </c>
      <c r="F674" s="28">
        <f t="shared" si="71"/>
        <v>0</v>
      </c>
      <c r="G674" s="41"/>
    </row>
    <row r="675" spans="1:7" hidden="1"/>
    <row r="676" spans="1:7" hidden="1">
      <c r="A676" s="69" t="s">
        <v>18</v>
      </c>
      <c r="B676" s="26"/>
      <c r="C676" s="26">
        <f>SUM(C349:C674)</f>
        <v>0</v>
      </c>
      <c r="D676" s="26">
        <f>SUM(D349:D674)</f>
        <v>0</v>
      </c>
      <c r="E676" s="26">
        <f>SUM(E349:E674)</f>
        <v>0</v>
      </c>
      <c r="F676" s="26">
        <f>SUM(F349:F674)</f>
        <v>0</v>
      </c>
    </row>
  </sheetData>
  <sheetProtection password="CD8C" sheet="1" objects="1" scenarios="1"/>
  <mergeCells count="12">
    <mergeCell ref="A13:H13"/>
    <mergeCell ref="B3:C3"/>
    <mergeCell ref="D3:D4"/>
    <mergeCell ref="D8:E8"/>
    <mergeCell ref="A1:H1"/>
    <mergeCell ref="G3:H8"/>
    <mergeCell ref="E10:F10"/>
    <mergeCell ref="A2:H2"/>
    <mergeCell ref="A11:H11"/>
    <mergeCell ref="A9:H9"/>
    <mergeCell ref="A3:A8"/>
    <mergeCell ref="A10:B10"/>
  </mergeCells>
  <conditionalFormatting sqref="G10">
    <cfRule type="expression" dxfId="14" priority="8">
      <formula>$A$13="Merci de choisir l'impact voulu. 2 Choix possibles : Soit en dimunuant la mensualité = maintien de la durée     OU      Soit en diminuant la durée = maintien de la mensualité"</formula>
    </cfRule>
  </conditionalFormatting>
  <conditionalFormatting sqref="A11:H11">
    <cfRule type="expression" dxfId="13" priority="7">
      <formula>$A$11&lt;&gt;""</formula>
    </cfRule>
  </conditionalFormatting>
  <conditionalFormatting sqref="G16">
    <cfRule type="expression" dxfId="12" priority="6">
      <formula>$L$16=1</formula>
    </cfRule>
  </conditionalFormatting>
  <conditionalFormatting sqref="G17">
    <cfRule type="expression" dxfId="11" priority="5">
      <formula>L17=1</formula>
    </cfRule>
  </conditionalFormatting>
  <conditionalFormatting sqref="G18">
    <cfRule type="expression" dxfId="10" priority="4">
      <formula>L18=1</formula>
    </cfRule>
  </conditionalFormatting>
  <conditionalFormatting sqref="G19:G339">
    <cfRule type="expression" dxfId="9" priority="3">
      <formula>L19=1</formula>
    </cfRule>
  </conditionalFormatting>
  <conditionalFormatting sqref="A13:H13">
    <cfRule type="expression" dxfId="8" priority="2">
      <formula>$A$13="Le montant du dernier remboursement par anticipation est supérieur au capital restant dû. Merci de modifier son montant."</formula>
    </cfRule>
  </conditionalFormatting>
  <conditionalFormatting sqref="A16:D340 F16:F340">
    <cfRule type="expression" dxfId="7" priority="1">
      <formula>$L16=1</formula>
    </cfRule>
  </conditionalFormatting>
  <dataValidations count="1">
    <dataValidation type="list" allowBlank="1" showInputMessage="1" showErrorMessage="1" sqref="G10">
      <formula1>"durée,mensualité"</formula1>
    </dataValidation>
  </dataValidations>
  <hyperlinks>
    <hyperlink ref="A1" location="SOMMAIRE!A1" display="retour à la saisie"/>
    <hyperlink ref="D10" location="DEGRESSIF!A1" display="Dégressif"/>
    <hyperlink ref="A15:A1048576" location="CONSTANT!A15" display="CONSTANT!A15"/>
    <hyperlink ref="D3:D4" location="'TX ASS'!A1" display="Assurance"/>
    <hyperlink ref="B8" location="'TX MOYEN'!A1" display="Taux Débiteur"/>
  </hyperlinks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dimension ref="A1:I18"/>
  <sheetViews>
    <sheetView showGridLines="0" showRowColHeaders="0" workbookViewId="0">
      <selection sqref="A1:I2"/>
    </sheetView>
  </sheetViews>
  <sheetFormatPr baseColWidth="10" defaultColWidth="0" defaultRowHeight="15" customHeight="1" zeroHeight="1"/>
  <cols>
    <col min="1" max="1" width="6.25" style="170" customWidth="1"/>
    <col min="2" max="2" width="11.375" style="170" customWidth="1"/>
    <col min="3" max="3" width="13.125" style="170" bestFit="1" customWidth="1"/>
    <col min="4" max="6" width="11.375" style="170" customWidth="1"/>
    <col min="7" max="7" width="12.875" style="170" bestFit="1" customWidth="1"/>
    <col min="8" max="8" width="11.875" style="170" bestFit="1" customWidth="1"/>
    <col min="9" max="9" width="50" style="170" customWidth="1"/>
    <col min="10" max="16384" width="11.375" style="1" hidden="1"/>
  </cols>
  <sheetData>
    <row r="1" spans="1:9" ht="26.25" customHeight="1">
      <c r="A1" s="196" t="s">
        <v>60</v>
      </c>
      <c r="B1" s="197"/>
      <c r="C1" s="197"/>
      <c r="D1" s="197"/>
      <c r="E1" s="197"/>
      <c r="F1" s="197"/>
      <c r="G1" s="197"/>
      <c r="H1" s="197"/>
      <c r="I1" s="197"/>
    </row>
    <row r="2" spans="1:9" ht="22.5" customHeight="1" thickBot="1">
      <c r="A2" s="197"/>
      <c r="B2" s="197"/>
      <c r="C2" s="197"/>
      <c r="D2" s="197"/>
      <c r="E2" s="197"/>
      <c r="F2" s="197"/>
      <c r="G2" s="197"/>
      <c r="H2" s="197"/>
      <c r="I2" s="197"/>
    </row>
    <row r="3" spans="1:9" ht="18.75">
      <c r="A3" s="182"/>
      <c r="B3" s="198" t="s">
        <v>45</v>
      </c>
      <c r="C3" s="199"/>
      <c r="D3" s="200"/>
      <c r="E3" s="201"/>
      <c r="F3" s="202" t="s">
        <v>46</v>
      </c>
      <c r="G3" s="203"/>
      <c r="H3" s="204"/>
      <c r="I3" s="205" t="str">
        <f>IF(OR(G4="",G8=0,G13=""),"Merci de renseigner les données dans les cellules jaunes.","")</f>
        <v>Merci de renseigner les données dans les cellules jaunes.</v>
      </c>
    </row>
    <row r="4" spans="1:9">
      <c r="A4" s="182"/>
      <c r="B4" s="191"/>
      <c r="C4" s="192"/>
      <c r="D4" s="193"/>
      <c r="E4" s="201"/>
      <c r="F4" s="78" t="s">
        <v>47</v>
      </c>
      <c r="G4" s="194"/>
      <c r="H4" s="195"/>
      <c r="I4" s="205"/>
    </row>
    <row r="5" spans="1:9">
      <c r="A5" s="182"/>
      <c r="B5" s="105" t="s">
        <v>6</v>
      </c>
      <c r="C5" s="206">
        <v>2</v>
      </c>
      <c r="D5" s="207"/>
      <c r="E5" s="201"/>
      <c r="F5" s="75"/>
      <c r="G5" s="79" t="s">
        <v>48</v>
      </c>
      <c r="H5" s="80" t="str">
        <f>IF(G4=2,"emp2","")</f>
        <v/>
      </c>
      <c r="I5" s="205"/>
    </row>
    <row r="6" spans="1:9">
      <c r="A6" s="182"/>
      <c r="B6" s="107" t="s">
        <v>61</v>
      </c>
      <c r="C6" s="206">
        <f>IF(B6="IP/IT90jrs",1.5,0)</f>
        <v>0</v>
      </c>
      <c r="D6" s="207"/>
      <c r="E6" s="201"/>
      <c r="F6" s="75" t="s">
        <v>6</v>
      </c>
      <c r="G6" s="81"/>
      <c r="H6" s="82"/>
      <c r="I6" s="208" t="s">
        <v>50</v>
      </c>
    </row>
    <row r="7" spans="1:9">
      <c r="A7" s="182"/>
      <c r="B7" s="106" t="s">
        <v>18</v>
      </c>
      <c r="C7" s="184">
        <f>C5+C6</f>
        <v>2</v>
      </c>
      <c r="D7" s="185"/>
      <c r="E7" s="201"/>
      <c r="F7" s="75" t="s">
        <v>49</v>
      </c>
      <c r="G7" s="81"/>
      <c r="H7" s="82"/>
      <c r="I7" s="208"/>
    </row>
    <row r="8" spans="1:9" ht="15.75" customHeight="1">
      <c r="A8" s="182"/>
      <c r="B8" s="86" t="s">
        <v>47</v>
      </c>
      <c r="C8" s="194"/>
      <c r="D8" s="195"/>
      <c r="E8" s="201"/>
      <c r="F8" s="75" t="s">
        <v>51</v>
      </c>
      <c r="G8" s="83">
        <f>G6+G7</f>
        <v>0</v>
      </c>
      <c r="H8" s="84">
        <f>H6+H7</f>
        <v>0</v>
      </c>
      <c r="I8" s="209" t="s">
        <v>52</v>
      </c>
    </row>
    <row r="9" spans="1:9" ht="15" customHeight="1">
      <c r="A9" s="182"/>
      <c r="B9" s="191"/>
      <c r="C9" s="192"/>
      <c r="D9" s="193"/>
      <c r="E9" s="201"/>
      <c r="F9" s="75"/>
      <c r="G9" s="85"/>
      <c r="H9" s="77"/>
      <c r="I9" s="209"/>
    </row>
    <row r="10" spans="1:9" ht="15" customHeight="1">
      <c r="A10" s="182"/>
      <c r="B10" s="98" t="s">
        <v>18</v>
      </c>
      <c r="C10" s="210">
        <f>C7*C8</f>
        <v>0</v>
      </c>
      <c r="D10" s="211"/>
      <c r="E10" s="201"/>
      <c r="F10" s="75" t="s">
        <v>53</v>
      </c>
      <c r="G10" s="186">
        <f>SUM(G8:H8)</f>
        <v>0</v>
      </c>
      <c r="H10" s="187"/>
      <c r="I10" s="209"/>
    </row>
    <row r="11" spans="1:9" ht="15" customHeight="1">
      <c r="A11" s="182"/>
      <c r="B11" s="98" t="s">
        <v>54</v>
      </c>
      <c r="C11" s="212">
        <f>C10*12</f>
        <v>0</v>
      </c>
      <c r="D11" s="213"/>
      <c r="E11" s="201"/>
      <c r="F11" s="75" t="s">
        <v>54</v>
      </c>
      <c r="G11" s="214">
        <f>G10*12</f>
        <v>0</v>
      </c>
      <c r="H11" s="215"/>
      <c r="I11" s="209"/>
    </row>
    <row r="12" spans="1:9" ht="15" customHeight="1">
      <c r="A12" s="182"/>
      <c r="B12" s="191"/>
      <c r="C12" s="192"/>
      <c r="D12" s="193"/>
      <c r="E12" s="201"/>
      <c r="F12" s="75"/>
      <c r="G12" s="76"/>
      <c r="H12" s="77"/>
      <c r="I12" s="209"/>
    </row>
    <row r="13" spans="1:9" ht="15" customHeight="1">
      <c r="A13" s="182"/>
      <c r="B13" s="95" t="s">
        <v>55</v>
      </c>
      <c r="C13" s="210">
        <v>10000</v>
      </c>
      <c r="D13" s="211"/>
      <c r="E13" s="201"/>
      <c r="F13" s="86" t="s">
        <v>55</v>
      </c>
      <c r="G13" s="189"/>
      <c r="H13" s="190"/>
      <c r="I13" s="209"/>
    </row>
    <row r="14" spans="1:9" ht="15" customHeight="1">
      <c r="A14" s="182"/>
      <c r="B14" s="104" t="s">
        <v>56</v>
      </c>
      <c r="C14" s="184">
        <v>10000</v>
      </c>
      <c r="D14" s="185"/>
      <c r="E14" s="201"/>
      <c r="F14" s="75" t="s">
        <v>56</v>
      </c>
      <c r="G14" s="186">
        <v>10000</v>
      </c>
      <c r="H14" s="187"/>
      <c r="I14" s="188" t="str">
        <f>IF(AND(G4=2,G13&lt;&gt;""),"le montant renseigné ("&amp;ROUND(H16,2)&amp;" €) est une moyenne; soit pour emp1 : "&amp;ROUND(G8*G14/G13,2)&amp;" € et pour emp2 : "&amp;ROUND(H8*G14/G13,2)&amp;" €","")</f>
        <v/>
      </c>
    </row>
    <row r="15" spans="1:9" ht="15" customHeight="1">
      <c r="A15" s="182"/>
      <c r="B15" s="95"/>
      <c r="C15" s="96" t="s">
        <v>57</v>
      </c>
      <c r="D15" s="97" t="s">
        <v>58</v>
      </c>
      <c r="E15" s="201"/>
      <c r="F15" s="75"/>
      <c r="G15" s="87" t="s">
        <v>57</v>
      </c>
      <c r="H15" s="88" t="s">
        <v>58</v>
      </c>
      <c r="I15" s="188"/>
    </row>
    <row r="16" spans="1:9" ht="15" customHeight="1">
      <c r="A16" s="182"/>
      <c r="B16" s="98" t="s">
        <v>59</v>
      </c>
      <c r="C16" s="99">
        <f>IF(C8=2,C17/2,C11/C13)</f>
        <v>0</v>
      </c>
      <c r="D16" s="100">
        <f>IF(C8=2,C10/2*C13/C14,C10*C13/C14)</f>
        <v>0</v>
      </c>
      <c r="E16" s="201"/>
      <c r="F16" s="89" t="s">
        <v>59</v>
      </c>
      <c r="G16" s="90" t="str">
        <f>IF(G13="","",IF(G4=2,G17/2,G11/G13))</f>
        <v/>
      </c>
      <c r="H16" s="91" t="str">
        <f>IF(G13="","",IF(G4=2,G10/2*G14/G13,G10*G14/G13))</f>
        <v/>
      </c>
      <c r="I16" s="188" t="str">
        <f>IF(AND(G4=2,G13&lt;&gt;""),"le taux renseigné ("&amp;ROUND(G16*100,4)&amp;" %) est une moyenne; soit pour emp1 : "&amp;ROUND(G8*12/G13*100,4)&amp;" % et pour emp2 : "&amp;ROUND(H8*12/G13*100,4)&amp;" %","")</f>
        <v/>
      </c>
    </row>
    <row r="17" spans="1:9" ht="15.75" customHeight="1" thickBot="1">
      <c r="A17" s="182"/>
      <c r="B17" s="101" t="str">
        <f>IF(C8=2,"pour 2 pers.","")</f>
        <v/>
      </c>
      <c r="C17" s="102" t="str">
        <f>IF(C8=2,C11/C13,"")</f>
        <v/>
      </c>
      <c r="D17" s="103" t="str">
        <f>IF(C8=2,C10*C13/C14,"")</f>
        <v/>
      </c>
      <c r="E17" s="201"/>
      <c r="F17" s="92" t="str">
        <f>IF(G4=2,"pour 2 pers.","")</f>
        <v/>
      </c>
      <c r="G17" s="93" t="str">
        <f>IF(G13="","",IF(G4=2,G11/G13,""))</f>
        <v/>
      </c>
      <c r="H17" s="94" t="str">
        <f>IF(G13="","",IF(G4="","",G10*G14/G13))</f>
        <v/>
      </c>
      <c r="I17" s="188"/>
    </row>
    <row r="18" spans="1:9" hidden="1"/>
  </sheetData>
  <sheetProtection password="D435" sheet="1" objects="1" scenarios="1"/>
  <mergeCells count="27">
    <mergeCell ref="A1:I2"/>
    <mergeCell ref="A3:A17"/>
    <mergeCell ref="B3:D3"/>
    <mergeCell ref="E3:E17"/>
    <mergeCell ref="F3:H3"/>
    <mergeCell ref="I3:I5"/>
    <mergeCell ref="G4:H4"/>
    <mergeCell ref="C5:D5"/>
    <mergeCell ref="C6:D6"/>
    <mergeCell ref="I6:I7"/>
    <mergeCell ref="I8:I13"/>
    <mergeCell ref="C10:D10"/>
    <mergeCell ref="G10:H10"/>
    <mergeCell ref="C11:D11"/>
    <mergeCell ref="G11:H11"/>
    <mergeCell ref="C13:D13"/>
    <mergeCell ref="G13:H13"/>
    <mergeCell ref="B4:D4"/>
    <mergeCell ref="B9:D9"/>
    <mergeCell ref="B12:D12"/>
    <mergeCell ref="C7:D7"/>
    <mergeCell ref="C8:D8"/>
    <mergeCell ref="C14:D14"/>
    <mergeCell ref="G14:H14"/>
    <mergeCell ref="I14:I15"/>
    <mergeCell ref="I16:I17"/>
    <mergeCell ref="A18:I1048576"/>
  </mergeCells>
  <conditionalFormatting sqref="I6:I13">
    <cfRule type="expression" dxfId="6" priority="7">
      <formula>$G$11=0</formula>
    </cfRule>
  </conditionalFormatting>
  <conditionalFormatting sqref="F17:H17">
    <cfRule type="expression" dxfId="5" priority="6">
      <formula>$G$16=""</formula>
    </cfRule>
  </conditionalFormatting>
  <conditionalFormatting sqref="F17:H17 H5:H8">
    <cfRule type="expression" dxfId="4" priority="5">
      <formula>OR($G$4=1,$G$4="")</formula>
    </cfRule>
  </conditionalFormatting>
  <conditionalFormatting sqref="F5:H17">
    <cfRule type="expression" dxfId="3" priority="4">
      <formula>$G$4=""</formula>
    </cfRule>
  </conditionalFormatting>
  <conditionalFormatting sqref="F9:H17">
    <cfRule type="expression" dxfId="2" priority="3">
      <formula>OR(AND($G$4=1,$G$6=""),AND($G$4=2,$H$6=""))</formula>
    </cfRule>
  </conditionalFormatting>
  <conditionalFormatting sqref="F14:H17">
    <cfRule type="expression" dxfId="1" priority="2">
      <formula>$G$13=""</formula>
    </cfRule>
  </conditionalFormatting>
  <conditionalFormatting sqref="I14:I17">
    <cfRule type="expression" dxfId="0" priority="1">
      <formula>$I$14&lt;&gt;""</formula>
    </cfRule>
  </conditionalFormatting>
  <dataValidations count="2">
    <dataValidation type="list" allowBlank="1" showInputMessage="1" showErrorMessage="1" sqref="C8 G4">
      <formula1>"1,2"</formula1>
    </dataValidation>
    <dataValidation type="list" allowBlank="1" showInputMessage="1" showErrorMessage="1" sqref="B6">
      <formula1>"SANS IP/IT,IP/IT90jrs"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dimension ref="A1:WWN308"/>
  <sheetViews>
    <sheetView showGridLines="0" showRowColHeaders="0" topLeftCell="B1" zoomScale="90" zoomScaleNormal="90" workbookViewId="0">
      <pane ySplit="7" topLeftCell="A8" activePane="bottomLeft" state="frozen"/>
      <selection pane="bottomLeft"/>
    </sheetView>
  </sheetViews>
  <sheetFormatPr baseColWidth="10" defaultColWidth="0" defaultRowHeight="15" zeroHeight="1"/>
  <cols>
    <col min="1" max="1" width="2" style="1" hidden="1" customWidth="1"/>
    <col min="2" max="2" width="3.875" style="1" bestFit="1" customWidth="1"/>
    <col min="3" max="3" width="11.125" style="1" bestFit="1" customWidth="1"/>
    <col min="4" max="4" width="11" style="1" customWidth="1"/>
    <col min="5" max="6" width="11.125" style="1" bestFit="1" customWidth="1"/>
    <col min="7" max="7" width="2" style="1" bestFit="1" customWidth="1"/>
    <col min="8" max="8" width="3.875" style="1" bestFit="1" customWidth="1"/>
    <col min="9" max="9" width="11" style="1" customWidth="1"/>
    <col min="10" max="10" width="13.375" style="1" bestFit="1" customWidth="1"/>
    <col min="11" max="11" width="10.75" style="1" bestFit="1" customWidth="1"/>
    <col min="12" max="12" width="10.25" style="1" bestFit="1" customWidth="1"/>
    <col min="13" max="13" width="2" style="1" bestFit="1" customWidth="1"/>
    <col min="14" max="14" width="3.875" style="1" bestFit="1" customWidth="1"/>
    <col min="15" max="15" width="11.125" style="1" bestFit="1" customWidth="1"/>
    <col min="16" max="16" width="11" style="1" customWidth="1"/>
    <col min="17" max="18" width="11.125" style="1" bestFit="1" customWidth="1"/>
    <col min="19" max="19" width="2" style="1" bestFit="1" customWidth="1"/>
    <col min="20" max="20" width="3.875" style="1" bestFit="1" customWidth="1"/>
    <col min="21" max="21" width="11.125" style="1" bestFit="1" customWidth="1"/>
    <col min="22" max="22" width="11" style="1" customWidth="1"/>
    <col min="23" max="24" width="11.125" style="1" bestFit="1" customWidth="1"/>
    <col min="25" max="25" width="2" style="1" bestFit="1" customWidth="1"/>
    <col min="26" max="26" width="3.875" style="1" bestFit="1" customWidth="1"/>
    <col min="27" max="27" width="11.25" style="1" customWidth="1"/>
    <col min="28" max="28" width="11" style="1" customWidth="1"/>
    <col min="29" max="29" width="11.125" style="1" bestFit="1" customWidth="1"/>
    <col min="30" max="30" width="10.875" style="1" customWidth="1"/>
    <col min="31" max="31" width="2" style="1" hidden="1" customWidth="1"/>
    <col min="32" max="32" width="12.5" style="1" hidden="1" customWidth="1"/>
    <col min="33" max="268" width="11" style="1" hidden="1"/>
    <col min="269" max="269" width="2" style="1" hidden="1"/>
    <col min="270" max="270" width="3.5" style="1" hidden="1"/>
    <col min="271" max="271" width="10.25" style="1" hidden="1"/>
    <col min="272" max="272" width="11" style="1" hidden="1"/>
    <col min="273" max="274" width="10.25" style="1" hidden="1"/>
    <col min="275" max="275" width="2" style="1" hidden="1"/>
    <col min="276" max="277" width="11" style="1" hidden="1"/>
    <col min="278" max="278" width="13.375" style="1" hidden="1"/>
    <col min="279" max="279" width="10.75" style="1" hidden="1"/>
    <col min="280" max="280" width="10.25" style="1" hidden="1"/>
    <col min="281" max="281" width="2" style="1" hidden="1"/>
    <col min="282" max="282" width="11" style="1" hidden="1"/>
    <col min="283" max="283" width="10.25" style="1" hidden="1"/>
    <col min="284" max="284" width="11" style="1" hidden="1"/>
    <col min="285" max="286" width="10.25" style="1" hidden="1"/>
    <col min="287" max="287" width="2" style="1" hidden="1"/>
    <col min="288" max="288" width="12.5" style="1" hidden="1"/>
    <col min="289" max="524" width="11" style="1" hidden="1"/>
    <col min="525" max="525" width="2" style="1" hidden="1"/>
    <col min="526" max="526" width="3.5" style="1" hidden="1"/>
    <col min="527" max="527" width="10.25" style="1" hidden="1"/>
    <col min="528" max="528" width="11" style="1" hidden="1"/>
    <col min="529" max="530" width="10.25" style="1" hidden="1"/>
    <col min="531" max="531" width="2" style="1" hidden="1"/>
    <col min="532" max="533" width="11" style="1" hidden="1"/>
    <col min="534" max="534" width="13.375" style="1" hidden="1"/>
    <col min="535" max="535" width="10.75" style="1" hidden="1"/>
    <col min="536" max="536" width="10.25" style="1" hidden="1"/>
    <col min="537" max="537" width="2" style="1" hidden="1"/>
    <col min="538" max="538" width="11" style="1" hidden="1"/>
    <col min="539" max="539" width="10.25" style="1" hidden="1"/>
    <col min="540" max="540" width="11" style="1" hidden="1"/>
    <col min="541" max="542" width="10.25" style="1" hidden="1"/>
    <col min="543" max="543" width="2" style="1" hidden="1"/>
    <col min="544" max="544" width="12.5" style="1" hidden="1"/>
    <col min="545" max="780" width="11" style="1" hidden="1"/>
    <col min="781" max="781" width="2" style="1" hidden="1"/>
    <col min="782" max="782" width="3.5" style="1" hidden="1"/>
    <col min="783" max="783" width="10.25" style="1" hidden="1"/>
    <col min="784" max="784" width="11" style="1" hidden="1"/>
    <col min="785" max="786" width="10.25" style="1" hidden="1"/>
    <col min="787" max="787" width="2" style="1" hidden="1"/>
    <col min="788" max="789" width="11" style="1" hidden="1"/>
    <col min="790" max="790" width="13.375" style="1" hidden="1"/>
    <col min="791" max="791" width="10.75" style="1" hidden="1"/>
    <col min="792" max="792" width="10.25" style="1" hidden="1"/>
    <col min="793" max="793" width="2" style="1" hidden="1"/>
    <col min="794" max="794" width="11" style="1" hidden="1"/>
    <col min="795" max="795" width="10.25" style="1" hidden="1"/>
    <col min="796" max="796" width="11" style="1" hidden="1"/>
    <col min="797" max="798" width="10.25" style="1" hidden="1"/>
    <col min="799" max="799" width="2" style="1" hidden="1"/>
    <col min="800" max="800" width="12.5" style="1" hidden="1"/>
    <col min="801" max="1036" width="11" style="1" hidden="1"/>
    <col min="1037" max="1037" width="2" style="1" hidden="1"/>
    <col min="1038" max="1038" width="3.5" style="1" hidden="1"/>
    <col min="1039" max="1039" width="10.25" style="1" hidden="1"/>
    <col min="1040" max="1040" width="11" style="1" hidden="1"/>
    <col min="1041" max="1042" width="10.25" style="1" hidden="1"/>
    <col min="1043" max="1043" width="2" style="1" hidden="1"/>
    <col min="1044" max="1045" width="11" style="1" hidden="1"/>
    <col min="1046" max="1046" width="13.375" style="1" hidden="1"/>
    <col min="1047" max="1047" width="10.75" style="1" hidden="1"/>
    <col min="1048" max="1048" width="10.25" style="1" hidden="1"/>
    <col min="1049" max="1049" width="2" style="1" hidden="1"/>
    <col min="1050" max="1050" width="11" style="1" hidden="1"/>
    <col min="1051" max="1051" width="10.25" style="1" hidden="1"/>
    <col min="1052" max="1052" width="11" style="1" hidden="1"/>
    <col min="1053" max="1054" width="10.25" style="1" hidden="1"/>
    <col min="1055" max="1055" width="2" style="1" hidden="1"/>
    <col min="1056" max="1056" width="12.5" style="1" hidden="1"/>
    <col min="1057" max="1292" width="11" style="1" hidden="1"/>
    <col min="1293" max="1293" width="2" style="1" hidden="1"/>
    <col min="1294" max="1294" width="3.5" style="1" hidden="1"/>
    <col min="1295" max="1295" width="10.25" style="1" hidden="1"/>
    <col min="1296" max="1296" width="11" style="1" hidden="1"/>
    <col min="1297" max="1298" width="10.25" style="1" hidden="1"/>
    <col min="1299" max="1299" width="2" style="1" hidden="1"/>
    <col min="1300" max="1301" width="11" style="1" hidden="1"/>
    <col min="1302" max="1302" width="13.375" style="1" hidden="1"/>
    <col min="1303" max="1303" width="10.75" style="1" hidden="1"/>
    <col min="1304" max="1304" width="10.25" style="1" hidden="1"/>
    <col min="1305" max="1305" width="2" style="1" hidden="1"/>
    <col min="1306" max="1306" width="11" style="1" hidden="1"/>
    <col min="1307" max="1307" width="10.25" style="1" hidden="1"/>
    <col min="1308" max="1308" width="11" style="1" hidden="1"/>
    <col min="1309" max="1310" width="10.25" style="1" hidden="1"/>
    <col min="1311" max="1311" width="2" style="1" hidden="1"/>
    <col min="1312" max="1312" width="12.5" style="1" hidden="1"/>
    <col min="1313" max="1548" width="11" style="1" hidden="1"/>
    <col min="1549" max="1549" width="2" style="1" hidden="1"/>
    <col min="1550" max="1550" width="3.5" style="1" hidden="1"/>
    <col min="1551" max="1551" width="10.25" style="1" hidden="1"/>
    <col min="1552" max="1552" width="11" style="1" hidden="1"/>
    <col min="1553" max="1554" width="10.25" style="1" hidden="1"/>
    <col min="1555" max="1555" width="2" style="1" hidden="1"/>
    <col min="1556" max="1557" width="11" style="1" hidden="1"/>
    <col min="1558" max="1558" width="13.375" style="1" hidden="1"/>
    <col min="1559" max="1559" width="10.75" style="1" hidden="1"/>
    <col min="1560" max="1560" width="10.25" style="1" hidden="1"/>
    <col min="1561" max="1561" width="2" style="1" hidden="1"/>
    <col min="1562" max="1562" width="11" style="1" hidden="1"/>
    <col min="1563" max="1563" width="10.25" style="1" hidden="1"/>
    <col min="1564" max="1564" width="11" style="1" hidden="1"/>
    <col min="1565" max="1566" width="10.25" style="1" hidden="1"/>
    <col min="1567" max="1567" width="2" style="1" hidden="1"/>
    <col min="1568" max="1568" width="12.5" style="1" hidden="1"/>
    <col min="1569" max="1804" width="11" style="1" hidden="1"/>
    <col min="1805" max="1805" width="2" style="1" hidden="1"/>
    <col min="1806" max="1806" width="3.5" style="1" hidden="1"/>
    <col min="1807" max="1807" width="10.25" style="1" hidden="1"/>
    <col min="1808" max="1808" width="11" style="1" hidden="1"/>
    <col min="1809" max="1810" width="10.25" style="1" hidden="1"/>
    <col min="1811" max="1811" width="2" style="1" hidden="1"/>
    <col min="1812" max="1813" width="11" style="1" hidden="1"/>
    <col min="1814" max="1814" width="13.375" style="1" hidden="1"/>
    <col min="1815" max="1815" width="10.75" style="1" hidden="1"/>
    <col min="1816" max="1816" width="10.25" style="1" hidden="1"/>
    <col min="1817" max="1817" width="2" style="1" hidden="1"/>
    <col min="1818" max="1818" width="11" style="1" hidden="1"/>
    <col min="1819" max="1819" width="10.25" style="1" hidden="1"/>
    <col min="1820" max="1820" width="11" style="1" hidden="1"/>
    <col min="1821" max="1822" width="10.25" style="1" hidden="1"/>
    <col min="1823" max="1823" width="2" style="1" hidden="1"/>
    <col min="1824" max="1824" width="12.5" style="1" hidden="1"/>
    <col min="1825" max="2060" width="11" style="1" hidden="1"/>
    <col min="2061" max="2061" width="2" style="1" hidden="1"/>
    <col min="2062" max="2062" width="3.5" style="1" hidden="1"/>
    <col min="2063" max="2063" width="10.25" style="1" hidden="1"/>
    <col min="2064" max="2064" width="11" style="1" hidden="1"/>
    <col min="2065" max="2066" width="10.25" style="1" hidden="1"/>
    <col min="2067" max="2067" width="2" style="1" hidden="1"/>
    <col min="2068" max="2069" width="11" style="1" hidden="1"/>
    <col min="2070" max="2070" width="13.375" style="1" hidden="1"/>
    <col min="2071" max="2071" width="10.75" style="1" hidden="1"/>
    <col min="2072" max="2072" width="10.25" style="1" hidden="1"/>
    <col min="2073" max="2073" width="2" style="1" hidden="1"/>
    <col min="2074" max="2074" width="11" style="1" hidden="1"/>
    <col min="2075" max="2075" width="10.25" style="1" hidden="1"/>
    <col min="2076" max="2076" width="11" style="1" hidden="1"/>
    <col min="2077" max="2078" width="10.25" style="1" hidden="1"/>
    <col min="2079" max="2079" width="2" style="1" hidden="1"/>
    <col min="2080" max="2080" width="12.5" style="1" hidden="1"/>
    <col min="2081" max="2316" width="11" style="1" hidden="1"/>
    <col min="2317" max="2317" width="2" style="1" hidden="1"/>
    <col min="2318" max="2318" width="3.5" style="1" hidden="1"/>
    <col min="2319" max="2319" width="10.25" style="1" hidden="1"/>
    <col min="2320" max="2320" width="11" style="1" hidden="1"/>
    <col min="2321" max="2322" width="10.25" style="1" hidden="1"/>
    <col min="2323" max="2323" width="2" style="1" hidden="1"/>
    <col min="2324" max="2325" width="11" style="1" hidden="1"/>
    <col min="2326" max="2326" width="13.375" style="1" hidden="1"/>
    <col min="2327" max="2327" width="10.75" style="1" hidden="1"/>
    <col min="2328" max="2328" width="10.25" style="1" hidden="1"/>
    <col min="2329" max="2329" width="2" style="1" hidden="1"/>
    <col min="2330" max="2330" width="11" style="1" hidden="1"/>
    <col min="2331" max="2331" width="10.25" style="1" hidden="1"/>
    <col min="2332" max="2332" width="11" style="1" hidden="1"/>
    <col min="2333" max="2334" width="10.25" style="1" hidden="1"/>
    <col min="2335" max="2335" width="2" style="1" hidden="1"/>
    <col min="2336" max="2336" width="12.5" style="1" hidden="1"/>
    <col min="2337" max="2572" width="11" style="1" hidden="1"/>
    <col min="2573" max="2573" width="2" style="1" hidden="1"/>
    <col min="2574" max="2574" width="3.5" style="1" hidden="1"/>
    <col min="2575" max="2575" width="10.25" style="1" hidden="1"/>
    <col min="2576" max="2576" width="11" style="1" hidden="1"/>
    <col min="2577" max="2578" width="10.25" style="1" hidden="1"/>
    <col min="2579" max="2579" width="2" style="1" hidden="1"/>
    <col min="2580" max="2581" width="11" style="1" hidden="1"/>
    <col min="2582" max="2582" width="13.375" style="1" hidden="1"/>
    <col min="2583" max="2583" width="10.75" style="1" hidden="1"/>
    <col min="2584" max="2584" width="10.25" style="1" hidden="1"/>
    <col min="2585" max="2585" width="2" style="1" hidden="1"/>
    <col min="2586" max="2586" width="11" style="1" hidden="1"/>
    <col min="2587" max="2587" width="10.25" style="1" hidden="1"/>
    <col min="2588" max="2588" width="11" style="1" hidden="1"/>
    <col min="2589" max="2590" width="10.25" style="1" hidden="1"/>
    <col min="2591" max="2591" width="2" style="1" hidden="1"/>
    <col min="2592" max="2592" width="12.5" style="1" hidden="1"/>
    <col min="2593" max="2828" width="11" style="1" hidden="1"/>
    <col min="2829" max="2829" width="2" style="1" hidden="1"/>
    <col min="2830" max="2830" width="3.5" style="1" hidden="1"/>
    <col min="2831" max="2831" width="10.25" style="1" hidden="1"/>
    <col min="2832" max="2832" width="11" style="1" hidden="1"/>
    <col min="2833" max="2834" width="10.25" style="1" hidden="1"/>
    <col min="2835" max="2835" width="2" style="1" hidden="1"/>
    <col min="2836" max="2837" width="11" style="1" hidden="1"/>
    <col min="2838" max="2838" width="13.375" style="1" hidden="1"/>
    <col min="2839" max="2839" width="10.75" style="1" hidden="1"/>
    <col min="2840" max="2840" width="10.25" style="1" hidden="1"/>
    <col min="2841" max="2841" width="2" style="1" hidden="1"/>
    <col min="2842" max="2842" width="11" style="1" hidden="1"/>
    <col min="2843" max="2843" width="10.25" style="1" hidden="1"/>
    <col min="2844" max="2844" width="11" style="1" hidden="1"/>
    <col min="2845" max="2846" width="10.25" style="1" hidden="1"/>
    <col min="2847" max="2847" width="2" style="1" hidden="1"/>
    <col min="2848" max="2848" width="12.5" style="1" hidden="1"/>
    <col min="2849" max="3084" width="11" style="1" hidden="1"/>
    <col min="3085" max="3085" width="2" style="1" hidden="1"/>
    <col min="3086" max="3086" width="3.5" style="1" hidden="1"/>
    <col min="3087" max="3087" width="10.25" style="1" hidden="1"/>
    <col min="3088" max="3088" width="11" style="1" hidden="1"/>
    <col min="3089" max="3090" width="10.25" style="1" hidden="1"/>
    <col min="3091" max="3091" width="2" style="1" hidden="1"/>
    <col min="3092" max="3093" width="11" style="1" hidden="1"/>
    <col min="3094" max="3094" width="13.375" style="1" hidden="1"/>
    <col min="3095" max="3095" width="10.75" style="1" hidden="1"/>
    <col min="3096" max="3096" width="10.25" style="1" hidden="1"/>
    <col min="3097" max="3097" width="2" style="1" hidden="1"/>
    <col min="3098" max="3098" width="11" style="1" hidden="1"/>
    <col min="3099" max="3099" width="10.25" style="1" hidden="1"/>
    <col min="3100" max="3100" width="11" style="1" hidden="1"/>
    <col min="3101" max="3102" width="10.25" style="1" hidden="1"/>
    <col min="3103" max="3103" width="2" style="1" hidden="1"/>
    <col min="3104" max="3104" width="12.5" style="1" hidden="1"/>
    <col min="3105" max="3340" width="11" style="1" hidden="1"/>
    <col min="3341" max="3341" width="2" style="1" hidden="1"/>
    <col min="3342" max="3342" width="3.5" style="1" hidden="1"/>
    <col min="3343" max="3343" width="10.25" style="1" hidden="1"/>
    <col min="3344" max="3344" width="11" style="1" hidden="1"/>
    <col min="3345" max="3346" width="10.25" style="1" hidden="1"/>
    <col min="3347" max="3347" width="2" style="1" hidden="1"/>
    <col min="3348" max="3349" width="11" style="1" hidden="1"/>
    <col min="3350" max="3350" width="13.375" style="1" hidden="1"/>
    <col min="3351" max="3351" width="10.75" style="1" hidden="1"/>
    <col min="3352" max="3352" width="10.25" style="1" hidden="1"/>
    <col min="3353" max="3353" width="2" style="1" hidden="1"/>
    <col min="3354" max="3354" width="11" style="1" hidden="1"/>
    <col min="3355" max="3355" width="10.25" style="1" hidden="1"/>
    <col min="3356" max="3356" width="11" style="1" hidden="1"/>
    <col min="3357" max="3358" width="10.25" style="1" hidden="1"/>
    <col min="3359" max="3359" width="2" style="1" hidden="1"/>
    <col min="3360" max="3360" width="12.5" style="1" hidden="1"/>
    <col min="3361" max="3596" width="11" style="1" hidden="1"/>
    <col min="3597" max="3597" width="2" style="1" hidden="1"/>
    <col min="3598" max="3598" width="3.5" style="1" hidden="1"/>
    <col min="3599" max="3599" width="10.25" style="1" hidden="1"/>
    <col min="3600" max="3600" width="11" style="1" hidden="1"/>
    <col min="3601" max="3602" width="10.25" style="1" hidden="1"/>
    <col min="3603" max="3603" width="2" style="1" hidden="1"/>
    <col min="3604" max="3605" width="11" style="1" hidden="1"/>
    <col min="3606" max="3606" width="13.375" style="1" hidden="1"/>
    <col min="3607" max="3607" width="10.75" style="1" hidden="1"/>
    <col min="3608" max="3608" width="10.25" style="1" hidden="1"/>
    <col min="3609" max="3609" width="2" style="1" hidden="1"/>
    <col min="3610" max="3610" width="11" style="1" hidden="1"/>
    <col min="3611" max="3611" width="10.25" style="1" hidden="1"/>
    <col min="3612" max="3612" width="11" style="1" hidden="1"/>
    <col min="3613" max="3614" width="10.25" style="1" hidden="1"/>
    <col min="3615" max="3615" width="2" style="1" hidden="1"/>
    <col min="3616" max="3616" width="12.5" style="1" hidden="1"/>
    <col min="3617" max="3852" width="11" style="1" hidden="1"/>
    <col min="3853" max="3853" width="2" style="1" hidden="1"/>
    <col min="3854" max="3854" width="3.5" style="1" hidden="1"/>
    <col min="3855" max="3855" width="10.25" style="1" hidden="1"/>
    <col min="3856" max="3856" width="11" style="1" hidden="1"/>
    <col min="3857" max="3858" width="10.25" style="1" hidden="1"/>
    <col min="3859" max="3859" width="2" style="1" hidden="1"/>
    <col min="3860" max="3861" width="11" style="1" hidden="1"/>
    <col min="3862" max="3862" width="13.375" style="1" hidden="1"/>
    <col min="3863" max="3863" width="10.75" style="1" hidden="1"/>
    <col min="3864" max="3864" width="10.25" style="1" hidden="1"/>
    <col min="3865" max="3865" width="2" style="1" hidden="1"/>
    <col min="3866" max="3866" width="11" style="1" hidden="1"/>
    <col min="3867" max="3867" width="10.25" style="1" hidden="1"/>
    <col min="3868" max="3868" width="11" style="1" hidden="1"/>
    <col min="3869" max="3870" width="10.25" style="1" hidden="1"/>
    <col min="3871" max="3871" width="2" style="1" hidden="1"/>
    <col min="3872" max="3872" width="12.5" style="1" hidden="1"/>
    <col min="3873" max="4108" width="11" style="1" hidden="1"/>
    <col min="4109" max="4109" width="2" style="1" hidden="1"/>
    <col min="4110" max="4110" width="3.5" style="1" hidden="1"/>
    <col min="4111" max="4111" width="10.25" style="1" hidden="1"/>
    <col min="4112" max="4112" width="11" style="1" hidden="1"/>
    <col min="4113" max="4114" width="10.25" style="1" hidden="1"/>
    <col min="4115" max="4115" width="2" style="1" hidden="1"/>
    <col min="4116" max="4117" width="11" style="1" hidden="1"/>
    <col min="4118" max="4118" width="13.375" style="1" hidden="1"/>
    <col min="4119" max="4119" width="10.75" style="1" hidden="1"/>
    <col min="4120" max="4120" width="10.25" style="1" hidden="1"/>
    <col min="4121" max="4121" width="2" style="1" hidden="1"/>
    <col min="4122" max="4122" width="11" style="1" hidden="1"/>
    <col min="4123" max="4123" width="10.25" style="1" hidden="1"/>
    <col min="4124" max="4124" width="11" style="1" hidden="1"/>
    <col min="4125" max="4126" width="10.25" style="1" hidden="1"/>
    <col min="4127" max="4127" width="2" style="1" hidden="1"/>
    <col min="4128" max="4128" width="12.5" style="1" hidden="1"/>
    <col min="4129" max="4364" width="11" style="1" hidden="1"/>
    <col min="4365" max="4365" width="2" style="1" hidden="1"/>
    <col min="4366" max="4366" width="3.5" style="1" hidden="1"/>
    <col min="4367" max="4367" width="10.25" style="1" hidden="1"/>
    <col min="4368" max="4368" width="11" style="1" hidden="1"/>
    <col min="4369" max="4370" width="10.25" style="1" hidden="1"/>
    <col min="4371" max="4371" width="2" style="1" hidden="1"/>
    <col min="4372" max="4373" width="11" style="1" hidden="1"/>
    <col min="4374" max="4374" width="13.375" style="1" hidden="1"/>
    <col min="4375" max="4375" width="10.75" style="1" hidden="1"/>
    <col min="4376" max="4376" width="10.25" style="1" hidden="1"/>
    <col min="4377" max="4377" width="2" style="1" hidden="1"/>
    <col min="4378" max="4378" width="11" style="1" hidden="1"/>
    <col min="4379" max="4379" width="10.25" style="1" hidden="1"/>
    <col min="4380" max="4380" width="11" style="1" hidden="1"/>
    <col min="4381" max="4382" width="10.25" style="1" hidden="1"/>
    <col min="4383" max="4383" width="2" style="1" hidden="1"/>
    <col min="4384" max="4384" width="12.5" style="1" hidden="1"/>
    <col min="4385" max="4620" width="11" style="1" hidden="1"/>
    <col min="4621" max="4621" width="2" style="1" hidden="1"/>
    <col min="4622" max="4622" width="3.5" style="1" hidden="1"/>
    <col min="4623" max="4623" width="10.25" style="1" hidden="1"/>
    <col min="4624" max="4624" width="11" style="1" hidden="1"/>
    <col min="4625" max="4626" width="10.25" style="1" hidden="1"/>
    <col min="4627" max="4627" width="2" style="1" hidden="1"/>
    <col min="4628" max="4629" width="11" style="1" hidden="1"/>
    <col min="4630" max="4630" width="13.375" style="1" hidden="1"/>
    <col min="4631" max="4631" width="10.75" style="1" hidden="1"/>
    <col min="4632" max="4632" width="10.25" style="1" hidden="1"/>
    <col min="4633" max="4633" width="2" style="1" hidden="1"/>
    <col min="4634" max="4634" width="11" style="1" hidden="1"/>
    <col min="4635" max="4635" width="10.25" style="1" hidden="1"/>
    <col min="4636" max="4636" width="11" style="1" hidden="1"/>
    <col min="4637" max="4638" width="10.25" style="1" hidden="1"/>
    <col min="4639" max="4639" width="2" style="1" hidden="1"/>
    <col min="4640" max="4640" width="12.5" style="1" hidden="1"/>
    <col min="4641" max="4876" width="11" style="1" hidden="1"/>
    <col min="4877" max="4877" width="2" style="1" hidden="1"/>
    <col min="4878" max="4878" width="3.5" style="1" hidden="1"/>
    <col min="4879" max="4879" width="10.25" style="1" hidden="1"/>
    <col min="4880" max="4880" width="11" style="1" hidden="1"/>
    <col min="4881" max="4882" width="10.25" style="1" hidden="1"/>
    <col min="4883" max="4883" width="2" style="1" hidden="1"/>
    <col min="4884" max="4885" width="11" style="1" hidden="1"/>
    <col min="4886" max="4886" width="13.375" style="1" hidden="1"/>
    <col min="4887" max="4887" width="10.75" style="1" hidden="1"/>
    <col min="4888" max="4888" width="10.25" style="1" hidden="1"/>
    <col min="4889" max="4889" width="2" style="1" hidden="1"/>
    <col min="4890" max="4890" width="11" style="1" hidden="1"/>
    <col min="4891" max="4891" width="10.25" style="1" hidden="1"/>
    <col min="4892" max="4892" width="11" style="1" hidden="1"/>
    <col min="4893" max="4894" width="10.25" style="1" hidden="1"/>
    <col min="4895" max="4895" width="2" style="1" hidden="1"/>
    <col min="4896" max="4896" width="12.5" style="1" hidden="1"/>
    <col min="4897" max="5132" width="11" style="1" hidden="1"/>
    <col min="5133" max="5133" width="2" style="1" hidden="1"/>
    <col min="5134" max="5134" width="3.5" style="1" hidden="1"/>
    <col min="5135" max="5135" width="10.25" style="1" hidden="1"/>
    <col min="5136" max="5136" width="11" style="1" hidden="1"/>
    <col min="5137" max="5138" width="10.25" style="1" hidden="1"/>
    <col min="5139" max="5139" width="2" style="1" hidden="1"/>
    <col min="5140" max="5141" width="11" style="1" hidden="1"/>
    <col min="5142" max="5142" width="13.375" style="1" hidden="1"/>
    <col min="5143" max="5143" width="10.75" style="1" hidden="1"/>
    <col min="5144" max="5144" width="10.25" style="1" hidden="1"/>
    <col min="5145" max="5145" width="2" style="1" hidden="1"/>
    <col min="5146" max="5146" width="11" style="1" hidden="1"/>
    <col min="5147" max="5147" width="10.25" style="1" hidden="1"/>
    <col min="5148" max="5148" width="11" style="1" hidden="1"/>
    <col min="5149" max="5150" width="10.25" style="1" hidden="1"/>
    <col min="5151" max="5151" width="2" style="1" hidden="1"/>
    <col min="5152" max="5152" width="12.5" style="1" hidden="1"/>
    <col min="5153" max="5388" width="11" style="1" hidden="1"/>
    <col min="5389" max="5389" width="2" style="1" hidden="1"/>
    <col min="5390" max="5390" width="3.5" style="1" hidden="1"/>
    <col min="5391" max="5391" width="10.25" style="1" hidden="1"/>
    <col min="5392" max="5392" width="11" style="1" hidden="1"/>
    <col min="5393" max="5394" width="10.25" style="1" hidden="1"/>
    <col min="5395" max="5395" width="2" style="1" hidden="1"/>
    <col min="5396" max="5397" width="11" style="1" hidden="1"/>
    <col min="5398" max="5398" width="13.375" style="1" hidden="1"/>
    <col min="5399" max="5399" width="10.75" style="1" hidden="1"/>
    <col min="5400" max="5400" width="10.25" style="1" hidden="1"/>
    <col min="5401" max="5401" width="2" style="1" hidden="1"/>
    <col min="5402" max="5402" width="11" style="1" hidden="1"/>
    <col min="5403" max="5403" width="10.25" style="1" hidden="1"/>
    <col min="5404" max="5404" width="11" style="1" hidden="1"/>
    <col min="5405" max="5406" width="10.25" style="1" hidden="1"/>
    <col min="5407" max="5407" width="2" style="1" hidden="1"/>
    <col min="5408" max="5408" width="12.5" style="1" hidden="1"/>
    <col min="5409" max="5644" width="11" style="1" hidden="1"/>
    <col min="5645" max="5645" width="2" style="1" hidden="1"/>
    <col min="5646" max="5646" width="3.5" style="1" hidden="1"/>
    <col min="5647" max="5647" width="10.25" style="1" hidden="1"/>
    <col min="5648" max="5648" width="11" style="1" hidden="1"/>
    <col min="5649" max="5650" width="10.25" style="1" hidden="1"/>
    <col min="5651" max="5651" width="2" style="1" hidden="1"/>
    <col min="5652" max="5653" width="11" style="1" hidden="1"/>
    <col min="5654" max="5654" width="13.375" style="1" hidden="1"/>
    <col min="5655" max="5655" width="10.75" style="1" hidden="1"/>
    <col min="5656" max="5656" width="10.25" style="1" hidden="1"/>
    <col min="5657" max="5657" width="2" style="1" hidden="1"/>
    <col min="5658" max="5658" width="11" style="1" hidden="1"/>
    <col min="5659" max="5659" width="10.25" style="1" hidden="1"/>
    <col min="5660" max="5660" width="11" style="1" hidden="1"/>
    <col min="5661" max="5662" width="10.25" style="1" hidden="1"/>
    <col min="5663" max="5663" width="2" style="1" hidden="1"/>
    <col min="5664" max="5664" width="12.5" style="1" hidden="1"/>
    <col min="5665" max="5900" width="11" style="1" hidden="1"/>
    <col min="5901" max="5901" width="2" style="1" hidden="1"/>
    <col min="5902" max="5902" width="3.5" style="1" hidden="1"/>
    <col min="5903" max="5903" width="10.25" style="1" hidden="1"/>
    <col min="5904" max="5904" width="11" style="1" hidden="1"/>
    <col min="5905" max="5906" width="10.25" style="1" hidden="1"/>
    <col min="5907" max="5907" width="2" style="1" hidden="1"/>
    <col min="5908" max="5909" width="11" style="1" hidden="1"/>
    <col min="5910" max="5910" width="13.375" style="1" hidden="1"/>
    <col min="5911" max="5911" width="10.75" style="1" hidden="1"/>
    <col min="5912" max="5912" width="10.25" style="1" hidden="1"/>
    <col min="5913" max="5913" width="2" style="1" hidden="1"/>
    <col min="5914" max="5914" width="11" style="1" hidden="1"/>
    <col min="5915" max="5915" width="10.25" style="1" hidden="1"/>
    <col min="5916" max="5916" width="11" style="1" hidden="1"/>
    <col min="5917" max="5918" width="10.25" style="1" hidden="1"/>
    <col min="5919" max="5919" width="2" style="1" hidden="1"/>
    <col min="5920" max="5920" width="12.5" style="1" hidden="1"/>
    <col min="5921" max="6156" width="11" style="1" hidden="1"/>
    <col min="6157" max="6157" width="2" style="1" hidden="1"/>
    <col min="6158" max="6158" width="3.5" style="1" hidden="1"/>
    <col min="6159" max="6159" width="10.25" style="1" hidden="1"/>
    <col min="6160" max="6160" width="11" style="1" hidden="1"/>
    <col min="6161" max="6162" width="10.25" style="1" hidden="1"/>
    <col min="6163" max="6163" width="2" style="1" hidden="1"/>
    <col min="6164" max="6165" width="11" style="1" hidden="1"/>
    <col min="6166" max="6166" width="13.375" style="1" hidden="1"/>
    <col min="6167" max="6167" width="10.75" style="1" hidden="1"/>
    <col min="6168" max="6168" width="10.25" style="1" hidden="1"/>
    <col min="6169" max="6169" width="2" style="1" hidden="1"/>
    <col min="6170" max="6170" width="11" style="1" hidden="1"/>
    <col min="6171" max="6171" width="10.25" style="1" hidden="1"/>
    <col min="6172" max="6172" width="11" style="1" hidden="1"/>
    <col min="6173" max="6174" width="10.25" style="1" hidden="1"/>
    <col min="6175" max="6175" width="2" style="1" hidden="1"/>
    <col min="6176" max="6176" width="12.5" style="1" hidden="1"/>
    <col min="6177" max="6412" width="11" style="1" hidden="1"/>
    <col min="6413" max="6413" width="2" style="1" hidden="1"/>
    <col min="6414" max="6414" width="3.5" style="1" hidden="1"/>
    <col min="6415" max="6415" width="10.25" style="1" hidden="1"/>
    <col min="6416" max="6416" width="11" style="1" hidden="1"/>
    <col min="6417" max="6418" width="10.25" style="1" hidden="1"/>
    <col min="6419" max="6419" width="2" style="1" hidden="1"/>
    <col min="6420" max="6421" width="11" style="1" hidden="1"/>
    <col min="6422" max="6422" width="13.375" style="1" hidden="1"/>
    <col min="6423" max="6423" width="10.75" style="1" hidden="1"/>
    <col min="6424" max="6424" width="10.25" style="1" hidden="1"/>
    <col min="6425" max="6425" width="2" style="1" hidden="1"/>
    <col min="6426" max="6426" width="11" style="1" hidden="1"/>
    <col min="6427" max="6427" width="10.25" style="1" hidden="1"/>
    <col min="6428" max="6428" width="11" style="1" hidden="1"/>
    <col min="6429" max="6430" width="10.25" style="1" hidden="1"/>
    <col min="6431" max="6431" width="2" style="1" hidden="1"/>
    <col min="6432" max="6432" width="12.5" style="1" hidden="1"/>
    <col min="6433" max="6668" width="11" style="1" hidden="1"/>
    <col min="6669" max="6669" width="2" style="1" hidden="1"/>
    <col min="6670" max="6670" width="3.5" style="1" hidden="1"/>
    <col min="6671" max="6671" width="10.25" style="1" hidden="1"/>
    <col min="6672" max="6672" width="11" style="1" hidden="1"/>
    <col min="6673" max="6674" width="10.25" style="1" hidden="1"/>
    <col min="6675" max="6675" width="2" style="1" hidden="1"/>
    <col min="6676" max="6677" width="11" style="1" hidden="1"/>
    <col min="6678" max="6678" width="13.375" style="1" hidden="1"/>
    <col min="6679" max="6679" width="10.75" style="1" hidden="1"/>
    <col min="6680" max="6680" width="10.25" style="1" hidden="1"/>
    <col min="6681" max="6681" width="2" style="1" hidden="1"/>
    <col min="6682" max="6682" width="11" style="1" hidden="1"/>
    <col min="6683" max="6683" width="10.25" style="1" hidden="1"/>
    <col min="6684" max="6684" width="11" style="1" hidden="1"/>
    <col min="6685" max="6686" width="10.25" style="1" hidden="1"/>
    <col min="6687" max="6687" width="2" style="1" hidden="1"/>
    <col min="6688" max="6688" width="12.5" style="1" hidden="1"/>
    <col min="6689" max="6924" width="11" style="1" hidden="1"/>
    <col min="6925" max="6925" width="2" style="1" hidden="1"/>
    <col min="6926" max="6926" width="3.5" style="1" hidden="1"/>
    <col min="6927" max="6927" width="10.25" style="1" hidden="1"/>
    <col min="6928" max="6928" width="11" style="1" hidden="1"/>
    <col min="6929" max="6930" width="10.25" style="1" hidden="1"/>
    <col min="6931" max="6931" width="2" style="1" hidden="1"/>
    <col min="6932" max="6933" width="11" style="1" hidden="1"/>
    <col min="6934" max="6934" width="13.375" style="1" hidden="1"/>
    <col min="6935" max="6935" width="10.75" style="1" hidden="1"/>
    <col min="6936" max="6936" width="10.25" style="1" hidden="1"/>
    <col min="6937" max="6937" width="2" style="1" hidden="1"/>
    <col min="6938" max="6938" width="11" style="1" hidden="1"/>
    <col min="6939" max="6939" width="10.25" style="1" hidden="1"/>
    <col min="6940" max="6940" width="11" style="1" hidden="1"/>
    <col min="6941" max="6942" width="10.25" style="1" hidden="1"/>
    <col min="6943" max="6943" width="2" style="1" hidden="1"/>
    <col min="6944" max="6944" width="12.5" style="1" hidden="1"/>
    <col min="6945" max="7180" width="11" style="1" hidden="1"/>
    <col min="7181" max="7181" width="2" style="1" hidden="1"/>
    <col min="7182" max="7182" width="3.5" style="1" hidden="1"/>
    <col min="7183" max="7183" width="10.25" style="1" hidden="1"/>
    <col min="7184" max="7184" width="11" style="1" hidden="1"/>
    <col min="7185" max="7186" width="10.25" style="1" hidden="1"/>
    <col min="7187" max="7187" width="2" style="1" hidden="1"/>
    <col min="7188" max="7189" width="11" style="1" hidden="1"/>
    <col min="7190" max="7190" width="13.375" style="1" hidden="1"/>
    <col min="7191" max="7191" width="10.75" style="1" hidden="1"/>
    <col min="7192" max="7192" width="10.25" style="1" hidden="1"/>
    <col min="7193" max="7193" width="2" style="1" hidden="1"/>
    <col min="7194" max="7194" width="11" style="1" hidden="1"/>
    <col min="7195" max="7195" width="10.25" style="1" hidden="1"/>
    <col min="7196" max="7196" width="11" style="1" hidden="1"/>
    <col min="7197" max="7198" width="10.25" style="1" hidden="1"/>
    <col min="7199" max="7199" width="2" style="1" hidden="1"/>
    <col min="7200" max="7200" width="12.5" style="1" hidden="1"/>
    <col min="7201" max="7436" width="11" style="1" hidden="1"/>
    <col min="7437" max="7437" width="2" style="1" hidden="1"/>
    <col min="7438" max="7438" width="3.5" style="1" hidden="1"/>
    <col min="7439" max="7439" width="10.25" style="1" hidden="1"/>
    <col min="7440" max="7440" width="11" style="1" hidden="1"/>
    <col min="7441" max="7442" width="10.25" style="1" hidden="1"/>
    <col min="7443" max="7443" width="2" style="1" hidden="1"/>
    <col min="7444" max="7445" width="11" style="1" hidden="1"/>
    <col min="7446" max="7446" width="13.375" style="1" hidden="1"/>
    <col min="7447" max="7447" width="10.75" style="1" hidden="1"/>
    <col min="7448" max="7448" width="10.25" style="1" hidden="1"/>
    <col min="7449" max="7449" width="2" style="1" hidden="1"/>
    <col min="7450" max="7450" width="11" style="1" hidden="1"/>
    <col min="7451" max="7451" width="10.25" style="1" hidden="1"/>
    <col min="7452" max="7452" width="11" style="1" hidden="1"/>
    <col min="7453" max="7454" width="10.25" style="1" hidden="1"/>
    <col min="7455" max="7455" width="2" style="1" hidden="1"/>
    <col min="7456" max="7456" width="12.5" style="1" hidden="1"/>
    <col min="7457" max="7692" width="11" style="1" hidden="1"/>
    <col min="7693" max="7693" width="2" style="1" hidden="1"/>
    <col min="7694" max="7694" width="3.5" style="1" hidden="1"/>
    <col min="7695" max="7695" width="10.25" style="1" hidden="1"/>
    <col min="7696" max="7696" width="11" style="1" hidden="1"/>
    <col min="7697" max="7698" width="10.25" style="1" hidden="1"/>
    <col min="7699" max="7699" width="2" style="1" hidden="1"/>
    <col min="7700" max="7701" width="11" style="1" hidden="1"/>
    <col min="7702" max="7702" width="13.375" style="1" hidden="1"/>
    <col min="7703" max="7703" width="10.75" style="1" hidden="1"/>
    <col min="7704" max="7704" width="10.25" style="1" hidden="1"/>
    <col min="7705" max="7705" width="2" style="1" hidden="1"/>
    <col min="7706" max="7706" width="11" style="1" hidden="1"/>
    <col min="7707" max="7707" width="10.25" style="1" hidden="1"/>
    <col min="7708" max="7708" width="11" style="1" hidden="1"/>
    <col min="7709" max="7710" width="10.25" style="1" hidden="1"/>
    <col min="7711" max="7711" width="2" style="1" hidden="1"/>
    <col min="7712" max="7712" width="12.5" style="1" hidden="1"/>
    <col min="7713" max="7948" width="11" style="1" hidden="1"/>
    <col min="7949" max="7949" width="2" style="1" hidden="1"/>
    <col min="7950" max="7950" width="3.5" style="1" hidden="1"/>
    <col min="7951" max="7951" width="10.25" style="1" hidden="1"/>
    <col min="7952" max="7952" width="11" style="1" hidden="1"/>
    <col min="7953" max="7954" width="10.25" style="1" hidden="1"/>
    <col min="7955" max="7955" width="2" style="1" hidden="1"/>
    <col min="7956" max="7957" width="11" style="1" hidden="1"/>
    <col min="7958" max="7958" width="13.375" style="1" hidden="1"/>
    <col min="7959" max="7959" width="10.75" style="1" hidden="1"/>
    <col min="7960" max="7960" width="10.25" style="1" hidden="1"/>
    <col min="7961" max="7961" width="2" style="1" hidden="1"/>
    <col min="7962" max="7962" width="11" style="1" hidden="1"/>
    <col min="7963" max="7963" width="10.25" style="1" hidden="1"/>
    <col min="7964" max="7964" width="11" style="1" hidden="1"/>
    <col min="7965" max="7966" width="10.25" style="1" hidden="1"/>
    <col min="7967" max="7967" width="2" style="1" hidden="1"/>
    <col min="7968" max="7968" width="12.5" style="1" hidden="1"/>
    <col min="7969" max="8204" width="11" style="1" hidden="1"/>
    <col min="8205" max="8205" width="2" style="1" hidden="1"/>
    <col min="8206" max="8206" width="3.5" style="1" hidden="1"/>
    <col min="8207" max="8207" width="10.25" style="1" hidden="1"/>
    <col min="8208" max="8208" width="11" style="1" hidden="1"/>
    <col min="8209" max="8210" width="10.25" style="1" hidden="1"/>
    <col min="8211" max="8211" width="2" style="1" hidden="1"/>
    <col min="8212" max="8213" width="11" style="1" hidden="1"/>
    <col min="8214" max="8214" width="13.375" style="1" hidden="1"/>
    <col min="8215" max="8215" width="10.75" style="1" hidden="1"/>
    <col min="8216" max="8216" width="10.25" style="1" hidden="1"/>
    <col min="8217" max="8217" width="2" style="1" hidden="1"/>
    <col min="8218" max="8218" width="11" style="1" hidden="1"/>
    <col min="8219" max="8219" width="10.25" style="1" hidden="1"/>
    <col min="8220" max="8220" width="11" style="1" hidden="1"/>
    <col min="8221" max="8222" width="10.25" style="1" hidden="1"/>
    <col min="8223" max="8223" width="2" style="1" hidden="1"/>
    <col min="8224" max="8224" width="12.5" style="1" hidden="1"/>
    <col min="8225" max="8460" width="11" style="1" hidden="1"/>
    <col min="8461" max="8461" width="2" style="1" hidden="1"/>
    <col min="8462" max="8462" width="3.5" style="1" hidden="1"/>
    <col min="8463" max="8463" width="10.25" style="1" hidden="1"/>
    <col min="8464" max="8464" width="11" style="1" hidden="1"/>
    <col min="8465" max="8466" width="10.25" style="1" hidden="1"/>
    <col min="8467" max="8467" width="2" style="1" hidden="1"/>
    <col min="8468" max="8469" width="11" style="1" hidden="1"/>
    <col min="8470" max="8470" width="13.375" style="1" hidden="1"/>
    <col min="8471" max="8471" width="10.75" style="1" hidden="1"/>
    <col min="8472" max="8472" width="10.25" style="1" hidden="1"/>
    <col min="8473" max="8473" width="2" style="1" hidden="1"/>
    <col min="8474" max="8474" width="11" style="1" hidden="1"/>
    <col min="8475" max="8475" width="10.25" style="1" hidden="1"/>
    <col min="8476" max="8476" width="11" style="1" hidden="1"/>
    <col min="8477" max="8478" width="10.25" style="1" hidden="1"/>
    <col min="8479" max="8479" width="2" style="1" hidden="1"/>
    <col min="8480" max="8480" width="12.5" style="1" hidden="1"/>
    <col min="8481" max="8716" width="11" style="1" hidden="1"/>
    <col min="8717" max="8717" width="2" style="1" hidden="1"/>
    <col min="8718" max="8718" width="3.5" style="1" hidden="1"/>
    <col min="8719" max="8719" width="10.25" style="1" hidden="1"/>
    <col min="8720" max="8720" width="11" style="1" hidden="1"/>
    <col min="8721" max="8722" width="10.25" style="1" hidden="1"/>
    <col min="8723" max="8723" width="2" style="1" hidden="1"/>
    <col min="8724" max="8725" width="11" style="1" hidden="1"/>
    <col min="8726" max="8726" width="13.375" style="1" hidden="1"/>
    <col min="8727" max="8727" width="10.75" style="1" hidden="1"/>
    <col min="8728" max="8728" width="10.25" style="1" hidden="1"/>
    <col min="8729" max="8729" width="2" style="1" hidden="1"/>
    <col min="8730" max="8730" width="11" style="1" hidden="1"/>
    <col min="8731" max="8731" width="10.25" style="1" hidden="1"/>
    <col min="8732" max="8732" width="11" style="1" hidden="1"/>
    <col min="8733" max="8734" width="10.25" style="1" hidden="1"/>
    <col min="8735" max="8735" width="2" style="1" hidden="1"/>
    <col min="8736" max="8736" width="12.5" style="1" hidden="1"/>
    <col min="8737" max="8972" width="11" style="1" hidden="1"/>
    <col min="8973" max="8973" width="2" style="1" hidden="1"/>
    <col min="8974" max="8974" width="3.5" style="1" hidden="1"/>
    <col min="8975" max="8975" width="10.25" style="1" hidden="1"/>
    <col min="8976" max="8976" width="11" style="1" hidden="1"/>
    <col min="8977" max="8978" width="10.25" style="1" hidden="1"/>
    <col min="8979" max="8979" width="2" style="1" hidden="1"/>
    <col min="8980" max="8981" width="11" style="1" hidden="1"/>
    <col min="8982" max="8982" width="13.375" style="1" hidden="1"/>
    <col min="8983" max="8983" width="10.75" style="1" hidden="1"/>
    <col min="8984" max="8984" width="10.25" style="1" hidden="1"/>
    <col min="8985" max="8985" width="2" style="1" hidden="1"/>
    <col min="8986" max="8986" width="11" style="1" hidden="1"/>
    <col min="8987" max="8987" width="10.25" style="1" hidden="1"/>
    <col min="8988" max="8988" width="11" style="1" hidden="1"/>
    <col min="8989" max="8990" width="10.25" style="1" hidden="1"/>
    <col min="8991" max="8991" width="2" style="1" hidden="1"/>
    <col min="8992" max="8992" width="12.5" style="1" hidden="1"/>
    <col min="8993" max="9228" width="11" style="1" hidden="1"/>
    <col min="9229" max="9229" width="2" style="1" hidden="1"/>
    <col min="9230" max="9230" width="3.5" style="1" hidden="1"/>
    <col min="9231" max="9231" width="10.25" style="1" hidden="1"/>
    <col min="9232" max="9232" width="11" style="1" hidden="1"/>
    <col min="9233" max="9234" width="10.25" style="1" hidden="1"/>
    <col min="9235" max="9235" width="2" style="1" hidden="1"/>
    <col min="9236" max="9237" width="11" style="1" hidden="1"/>
    <col min="9238" max="9238" width="13.375" style="1" hidden="1"/>
    <col min="9239" max="9239" width="10.75" style="1" hidden="1"/>
    <col min="9240" max="9240" width="10.25" style="1" hidden="1"/>
    <col min="9241" max="9241" width="2" style="1" hidden="1"/>
    <col min="9242" max="9242" width="11" style="1" hidden="1"/>
    <col min="9243" max="9243" width="10.25" style="1" hidden="1"/>
    <col min="9244" max="9244" width="11" style="1" hidden="1"/>
    <col min="9245" max="9246" width="10.25" style="1" hidden="1"/>
    <col min="9247" max="9247" width="2" style="1" hidden="1"/>
    <col min="9248" max="9248" width="12.5" style="1" hidden="1"/>
    <col min="9249" max="9484" width="11" style="1" hidden="1"/>
    <col min="9485" max="9485" width="2" style="1" hidden="1"/>
    <col min="9486" max="9486" width="3.5" style="1" hidden="1"/>
    <col min="9487" max="9487" width="10.25" style="1" hidden="1"/>
    <col min="9488" max="9488" width="11" style="1" hidden="1"/>
    <col min="9489" max="9490" width="10.25" style="1" hidden="1"/>
    <col min="9491" max="9491" width="2" style="1" hidden="1"/>
    <col min="9492" max="9493" width="11" style="1" hidden="1"/>
    <col min="9494" max="9494" width="13.375" style="1" hidden="1"/>
    <col min="9495" max="9495" width="10.75" style="1" hidden="1"/>
    <col min="9496" max="9496" width="10.25" style="1" hidden="1"/>
    <col min="9497" max="9497" width="2" style="1" hidden="1"/>
    <col min="9498" max="9498" width="11" style="1" hidden="1"/>
    <col min="9499" max="9499" width="10.25" style="1" hidden="1"/>
    <col min="9500" max="9500" width="11" style="1" hidden="1"/>
    <col min="9501" max="9502" width="10.25" style="1" hidden="1"/>
    <col min="9503" max="9503" width="2" style="1" hidden="1"/>
    <col min="9504" max="9504" width="12.5" style="1" hidden="1"/>
    <col min="9505" max="9740" width="11" style="1" hidden="1"/>
    <col min="9741" max="9741" width="2" style="1" hidden="1"/>
    <col min="9742" max="9742" width="3.5" style="1" hidden="1"/>
    <col min="9743" max="9743" width="10.25" style="1" hidden="1"/>
    <col min="9744" max="9744" width="11" style="1" hidden="1"/>
    <col min="9745" max="9746" width="10.25" style="1" hidden="1"/>
    <col min="9747" max="9747" width="2" style="1" hidden="1"/>
    <col min="9748" max="9749" width="11" style="1" hidden="1"/>
    <col min="9750" max="9750" width="13.375" style="1" hidden="1"/>
    <col min="9751" max="9751" width="10.75" style="1" hidden="1"/>
    <col min="9752" max="9752" width="10.25" style="1" hidden="1"/>
    <col min="9753" max="9753" width="2" style="1" hidden="1"/>
    <col min="9754" max="9754" width="11" style="1" hidden="1"/>
    <col min="9755" max="9755" width="10.25" style="1" hidden="1"/>
    <col min="9756" max="9756" width="11" style="1" hidden="1"/>
    <col min="9757" max="9758" width="10.25" style="1" hidden="1"/>
    <col min="9759" max="9759" width="2" style="1" hidden="1"/>
    <col min="9760" max="9760" width="12.5" style="1" hidden="1"/>
    <col min="9761" max="9996" width="11" style="1" hidden="1"/>
    <col min="9997" max="9997" width="2" style="1" hidden="1"/>
    <col min="9998" max="9998" width="3.5" style="1" hidden="1"/>
    <col min="9999" max="9999" width="10.25" style="1" hidden="1"/>
    <col min="10000" max="10000" width="11" style="1" hidden="1"/>
    <col min="10001" max="10002" width="10.25" style="1" hidden="1"/>
    <col min="10003" max="10003" width="2" style="1" hidden="1"/>
    <col min="10004" max="10005" width="11" style="1" hidden="1"/>
    <col min="10006" max="10006" width="13.375" style="1" hidden="1"/>
    <col min="10007" max="10007" width="10.75" style="1" hidden="1"/>
    <col min="10008" max="10008" width="10.25" style="1" hidden="1"/>
    <col min="10009" max="10009" width="2" style="1" hidden="1"/>
    <col min="10010" max="10010" width="11" style="1" hidden="1"/>
    <col min="10011" max="10011" width="10.25" style="1" hidden="1"/>
    <col min="10012" max="10012" width="11" style="1" hidden="1"/>
    <col min="10013" max="10014" width="10.25" style="1" hidden="1"/>
    <col min="10015" max="10015" width="2" style="1" hidden="1"/>
    <col min="10016" max="10016" width="12.5" style="1" hidden="1"/>
    <col min="10017" max="10252" width="11" style="1" hidden="1"/>
    <col min="10253" max="10253" width="2" style="1" hidden="1"/>
    <col min="10254" max="10254" width="3.5" style="1" hidden="1"/>
    <col min="10255" max="10255" width="10.25" style="1" hidden="1"/>
    <col min="10256" max="10256" width="11" style="1" hidden="1"/>
    <col min="10257" max="10258" width="10.25" style="1" hidden="1"/>
    <col min="10259" max="10259" width="2" style="1" hidden="1"/>
    <col min="10260" max="10261" width="11" style="1" hidden="1"/>
    <col min="10262" max="10262" width="13.375" style="1" hidden="1"/>
    <col min="10263" max="10263" width="10.75" style="1" hidden="1"/>
    <col min="10264" max="10264" width="10.25" style="1" hidden="1"/>
    <col min="10265" max="10265" width="2" style="1" hidden="1"/>
    <col min="10266" max="10266" width="11" style="1" hidden="1"/>
    <col min="10267" max="10267" width="10.25" style="1" hidden="1"/>
    <col min="10268" max="10268" width="11" style="1" hidden="1"/>
    <col min="10269" max="10270" width="10.25" style="1" hidden="1"/>
    <col min="10271" max="10271" width="2" style="1" hidden="1"/>
    <col min="10272" max="10272" width="12.5" style="1" hidden="1"/>
    <col min="10273" max="10508" width="11" style="1" hidden="1"/>
    <col min="10509" max="10509" width="2" style="1" hidden="1"/>
    <col min="10510" max="10510" width="3.5" style="1" hidden="1"/>
    <col min="10511" max="10511" width="10.25" style="1" hidden="1"/>
    <col min="10512" max="10512" width="11" style="1" hidden="1"/>
    <col min="10513" max="10514" width="10.25" style="1" hidden="1"/>
    <col min="10515" max="10515" width="2" style="1" hidden="1"/>
    <col min="10516" max="10517" width="11" style="1" hidden="1"/>
    <col min="10518" max="10518" width="13.375" style="1" hidden="1"/>
    <col min="10519" max="10519" width="10.75" style="1" hidden="1"/>
    <col min="10520" max="10520" width="10.25" style="1" hidden="1"/>
    <col min="10521" max="10521" width="2" style="1" hidden="1"/>
    <col min="10522" max="10522" width="11" style="1" hidden="1"/>
    <col min="10523" max="10523" width="10.25" style="1" hidden="1"/>
    <col min="10524" max="10524" width="11" style="1" hidden="1"/>
    <col min="10525" max="10526" width="10.25" style="1" hidden="1"/>
    <col min="10527" max="10527" width="2" style="1" hidden="1"/>
    <col min="10528" max="10528" width="12.5" style="1" hidden="1"/>
    <col min="10529" max="10764" width="11" style="1" hidden="1"/>
    <col min="10765" max="10765" width="2" style="1" hidden="1"/>
    <col min="10766" max="10766" width="3.5" style="1" hidden="1"/>
    <col min="10767" max="10767" width="10.25" style="1" hidden="1"/>
    <col min="10768" max="10768" width="11" style="1" hidden="1"/>
    <col min="10769" max="10770" width="10.25" style="1" hidden="1"/>
    <col min="10771" max="10771" width="2" style="1" hidden="1"/>
    <col min="10772" max="10773" width="11" style="1" hidden="1"/>
    <col min="10774" max="10774" width="13.375" style="1" hidden="1"/>
    <col min="10775" max="10775" width="10.75" style="1" hidden="1"/>
    <col min="10776" max="10776" width="10.25" style="1" hidden="1"/>
    <col min="10777" max="10777" width="2" style="1" hidden="1"/>
    <col min="10778" max="10778" width="11" style="1" hidden="1"/>
    <col min="10779" max="10779" width="10.25" style="1" hidden="1"/>
    <col min="10780" max="10780" width="11" style="1" hidden="1"/>
    <col min="10781" max="10782" width="10.25" style="1" hidden="1"/>
    <col min="10783" max="10783" width="2" style="1" hidden="1"/>
    <col min="10784" max="10784" width="12.5" style="1" hidden="1"/>
    <col min="10785" max="11020" width="11" style="1" hidden="1"/>
    <col min="11021" max="11021" width="2" style="1" hidden="1"/>
    <col min="11022" max="11022" width="3.5" style="1" hidden="1"/>
    <col min="11023" max="11023" width="10.25" style="1" hidden="1"/>
    <col min="11024" max="11024" width="11" style="1" hidden="1"/>
    <col min="11025" max="11026" width="10.25" style="1" hidden="1"/>
    <col min="11027" max="11027" width="2" style="1" hidden="1"/>
    <col min="11028" max="11029" width="11" style="1" hidden="1"/>
    <col min="11030" max="11030" width="13.375" style="1" hidden="1"/>
    <col min="11031" max="11031" width="10.75" style="1" hidden="1"/>
    <col min="11032" max="11032" width="10.25" style="1" hidden="1"/>
    <col min="11033" max="11033" width="2" style="1" hidden="1"/>
    <col min="11034" max="11034" width="11" style="1" hidden="1"/>
    <col min="11035" max="11035" width="10.25" style="1" hidden="1"/>
    <col min="11036" max="11036" width="11" style="1" hidden="1"/>
    <col min="11037" max="11038" width="10.25" style="1" hidden="1"/>
    <col min="11039" max="11039" width="2" style="1" hidden="1"/>
    <col min="11040" max="11040" width="12.5" style="1" hidden="1"/>
    <col min="11041" max="11276" width="11" style="1" hidden="1"/>
    <col min="11277" max="11277" width="2" style="1" hidden="1"/>
    <col min="11278" max="11278" width="3.5" style="1" hidden="1"/>
    <col min="11279" max="11279" width="10.25" style="1" hidden="1"/>
    <col min="11280" max="11280" width="11" style="1" hidden="1"/>
    <col min="11281" max="11282" width="10.25" style="1" hidden="1"/>
    <col min="11283" max="11283" width="2" style="1" hidden="1"/>
    <col min="11284" max="11285" width="11" style="1" hidden="1"/>
    <col min="11286" max="11286" width="13.375" style="1" hidden="1"/>
    <col min="11287" max="11287" width="10.75" style="1" hidden="1"/>
    <col min="11288" max="11288" width="10.25" style="1" hidden="1"/>
    <col min="11289" max="11289" width="2" style="1" hidden="1"/>
    <col min="11290" max="11290" width="11" style="1" hidden="1"/>
    <col min="11291" max="11291" width="10.25" style="1" hidden="1"/>
    <col min="11292" max="11292" width="11" style="1" hidden="1"/>
    <col min="11293" max="11294" width="10.25" style="1" hidden="1"/>
    <col min="11295" max="11295" width="2" style="1" hidden="1"/>
    <col min="11296" max="11296" width="12.5" style="1" hidden="1"/>
    <col min="11297" max="11532" width="11" style="1" hidden="1"/>
    <col min="11533" max="11533" width="2" style="1" hidden="1"/>
    <col min="11534" max="11534" width="3.5" style="1" hidden="1"/>
    <col min="11535" max="11535" width="10.25" style="1" hidden="1"/>
    <col min="11536" max="11536" width="11" style="1" hidden="1"/>
    <col min="11537" max="11538" width="10.25" style="1" hidden="1"/>
    <col min="11539" max="11539" width="2" style="1" hidden="1"/>
    <col min="11540" max="11541" width="11" style="1" hidden="1"/>
    <col min="11542" max="11542" width="13.375" style="1" hidden="1"/>
    <col min="11543" max="11543" width="10.75" style="1" hidden="1"/>
    <col min="11544" max="11544" width="10.25" style="1" hidden="1"/>
    <col min="11545" max="11545" width="2" style="1" hidden="1"/>
    <col min="11546" max="11546" width="11" style="1" hidden="1"/>
    <col min="11547" max="11547" width="10.25" style="1" hidden="1"/>
    <col min="11548" max="11548" width="11" style="1" hidden="1"/>
    <col min="11549" max="11550" width="10.25" style="1" hidden="1"/>
    <col min="11551" max="11551" width="2" style="1" hidden="1"/>
    <col min="11552" max="11552" width="12.5" style="1" hidden="1"/>
    <col min="11553" max="11788" width="11" style="1" hidden="1"/>
    <col min="11789" max="11789" width="2" style="1" hidden="1"/>
    <col min="11790" max="11790" width="3.5" style="1" hidden="1"/>
    <col min="11791" max="11791" width="10.25" style="1" hidden="1"/>
    <col min="11792" max="11792" width="11" style="1" hidden="1"/>
    <col min="11793" max="11794" width="10.25" style="1" hidden="1"/>
    <col min="11795" max="11795" width="2" style="1" hidden="1"/>
    <col min="11796" max="11797" width="11" style="1" hidden="1"/>
    <col min="11798" max="11798" width="13.375" style="1" hidden="1"/>
    <col min="11799" max="11799" width="10.75" style="1" hidden="1"/>
    <col min="11800" max="11800" width="10.25" style="1" hidden="1"/>
    <col min="11801" max="11801" width="2" style="1" hidden="1"/>
    <col min="11802" max="11802" width="11" style="1" hidden="1"/>
    <col min="11803" max="11803" width="10.25" style="1" hidden="1"/>
    <col min="11804" max="11804" width="11" style="1" hidden="1"/>
    <col min="11805" max="11806" width="10.25" style="1" hidden="1"/>
    <col min="11807" max="11807" width="2" style="1" hidden="1"/>
    <col min="11808" max="11808" width="12.5" style="1" hidden="1"/>
    <col min="11809" max="12044" width="11" style="1" hidden="1"/>
    <col min="12045" max="12045" width="2" style="1" hidden="1"/>
    <col min="12046" max="12046" width="3.5" style="1" hidden="1"/>
    <col min="12047" max="12047" width="10.25" style="1" hidden="1"/>
    <col min="12048" max="12048" width="11" style="1" hidden="1"/>
    <col min="12049" max="12050" width="10.25" style="1" hidden="1"/>
    <col min="12051" max="12051" width="2" style="1" hidden="1"/>
    <col min="12052" max="12053" width="11" style="1" hidden="1"/>
    <col min="12054" max="12054" width="13.375" style="1" hidden="1"/>
    <col min="12055" max="12055" width="10.75" style="1" hidden="1"/>
    <col min="12056" max="12056" width="10.25" style="1" hidden="1"/>
    <col min="12057" max="12057" width="2" style="1" hidden="1"/>
    <col min="12058" max="12058" width="11" style="1" hidden="1"/>
    <col min="12059" max="12059" width="10.25" style="1" hidden="1"/>
    <col min="12060" max="12060" width="11" style="1" hidden="1"/>
    <col min="12061" max="12062" width="10.25" style="1" hidden="1"/>
    <col min="12063" max="12063" width="2" style="1" hidden="1"/>
    <col min="12064" max="12064" width="12.5" style="1" hidden="1"/>
    <col min="12065" max="12300" width="11" style="1" hidden="1"/>
    <col min="12301" max="12301" width="2" style="1" hidden="1"/>
    <col min="12302" max="12302" width="3.5" style="1" hidden="1"/>
    <col min="12303" max="12303" width="10.25" style="1" hidden="1"/>
    <col min="12304" max="12304" width="11" style="1" hidden="1"/>
    <col min="12305" max="12306" width="10.25" style="1" hidden="1"/>
    <col min="12307" max="12307" width="2" style="1" hidden="1"/>
    <col min="12308" max="12309" width="11" style="1" hidden="1"/>
    <col min="12310" max="12310" width="13.375" style="1" hidden="1"/>
    <col min="12311" max="12311" width="10.75" style="1" hidden="1"/>
    <col min="12312" max="12312" width="10.25" style="1" hidden="1"/>
    <col min="12313" max="12313" width="2" style="1" hidden="1"/>
    <col min="12314" max="12314" width="11" style="1" hidden="1"/>
    <col min="12315" max="12315" width="10.25" style="1" hidden="1"/>
    <col min="12316" max="12316" width="11" style="1" hidden="1"/>
    <col min="12317" max="12318" width="10.25" style="1" hidden="1"/>
    <col min="12319" max="12319" width="2" style="1" hidden="1"/>
    <col min="12320" max="12320" width="12.5" style="1" hidden="1"/>
    <col min="12321" max="12556" width="11" style="1" hidden="1"/>
    <col min="12557" max="12557" width="2" style="1" hidden="1"/>
    <col min="12558" max="12558" width="3.5" style="1" hidden="1"/>
    <col min="12559" max="12559" width="10.25" style="1" hidden="1"/>
    <col min="12560" max="12560" width="11" style="1" hidden="1"/>
    <col min="12561" max="12562" width="10.25" style="1" hidden="1"/>
    <col min="12563" max="12563" width="2" style="1" hidden="1"/>
    <col min="12564" max="12565" width="11" style="1" hidden="1"/>
    <col min="12566" max="12566" width="13.375" style="1" hidden="1"/>
    <col min="12567" max="12567" width="10.75" style="1" hidden="1"/>
    <col min="12568" max="12568" width="10.25" style="1" hidden="1"/>
    <col min="12569" max="12569" width="2" style="1" hidden="1"/>
    <col min="12570" max="12570" width="11" style="1" hidden="1"/>
    <col min="12571" max="12571" width="10.25" style="1" hidden="1"/>
    <col min="12572" max="12572" width="11" style="1" hidden="1"/>
    <col min="12573" max="12574" width="10.25" style="1" hidden="1"/>
    <col min="12575" max="12575" width="2" style="1" hidden="1"/>
    <col min="12576" max="12576" width="12.5" style="1" hidden="1"/>
    <col min="12577" max="12812" width="11" style="1" hidden="1"/>
    <col min="12813" max="12813" width="2" style="1" hidden="1"/>
    <col min="12814" max="12814" width="3.5" style="1" hidden="1"/>
    <col min="12815" max="12815" width="10.25" style="1" hidden="1"/>
    <col min="12816" max="12816" width="11" style="1" hidden="1"/>
    <col min="12817" max="12818" width="10.25" style="1" hidden="1"/>
    <col min="12819" max="12819" width="2" style="1" hidden="1"/>
    <col min="12820" max="12821" width="11" style="1" hidden="1"/>
    <col min="12822" max="12822" width="13.375" style="1" hidden="1"/>
    <col min="12823" max="12823" width="10.75" style="1" hidden="1"/>
    <col min="12824" max="12824" width="10.25" style="1" hidden="1"/>
    <col min="12825" max="12825" width="2" style="1" hidden="1"/>
    <col min="12826" max="12826" width="11" style="1" hidden="1"/>
    <col min="12827" max="12827" width="10.25" style="1" hidden="1"/>
    <col min="12828" max="12828" width="11" style="1" hidden="1"/>
    <col min="12829" max="12830" width="10.25" style="1" hidden="1"/>
    <col min="12831" max="12831" width="2" style="1" hidden="1"/>
    <col min="12832" max="12832" width="12.5" style="1" hidden="1"/>
    <col min="12833" max="13068" width="11" style="1" hidden="1"/>
    <col min="13069" max="13069" width="2" style="1" hidden="1"/>
    <col min="13070" max="13070" width="3.5" style="1" hidden="1"/>
    <col min="13071" max="13071" width="10.25" style="1" hidden="1"/>
    <col min="13072" max="13072" width="11" style="1" hidden="1"/>
    <col min="13073" max="13074" width="10.25" style="1" hidden="1"/>
    <col min="13075" max="13075" width="2" style="1" hidden="1"/>
    <col min="13076" max="13077" width="11" style="1" hidden="1"/>
    <col min="13078" max="13078" width="13.375" style="1" hidden="1"/>
    <col min="13079" max="13079" width="10.75" style="1" hidden="1"/>
    <col min="13080" max="13080" width="10.25" style="1" hidden="1"/>
    <col min="13081" max="13081" width="2" style="1" hidden="1"/>
    <col min="13082" max="13082" width="11" style="1" hidden="1"/>
    <col min="13083" max="13083" width="10.25" style="1" hidden="1"/>
    <col min="13084" max="13084" width="11" style="1" hidden="1"/>
    <col min="13085" max="13086" width="10.25" style="1" hidden="1"/>
    <col min="13087" max="13087" width="2" style="1" hidden="1"/>
    <col min="13088" max="13088" width="12.5" style="1" hidden="1"/>
    <col min="13089" max="13324" width="11" style="1" hidden="1"/>
    <col min="13325" max="13325" width="2" style="1" hidden="1"/>
    <col min="13326" max="13326" width="3.5" style="1" hidden="1"/>
    <col min="13327" max="13327" width="10.25" style="1" hidden="1"/>
    <col min="13328" max="13328" width="11" style="1" hidden="1"/>
    <col min="13329" max="13330" width="10.25" style="1" hidden="1"/>
    <col min="13331" max="13331" width="2" style="1" hidden="1"/>
    <col min="13332" max="13333" width="11" style="1" hidden="1"/>
    <col min="13334" max="13334" width="13.375" style="1" hidden="1"/>
    <col min="13335" max="13335" width="10.75" style="1" hidden="1"/>
    <col min="13336" max="13336" width="10.25" style="1" hidden="1"/>
    <col min="13337" max="13337" width="2" style="1" hidden="1"/>
    <col min="13338" max="13338" width="11" style="1" hidden="1"/>
    <col min="13339" max="13339" width="10.25" style="1" hidden="1"/>
    <col min="13340" max="13340" width="11" style="1" hidden="1"/>
    <col min="13341" max="13342" width="10.25" style="1" hidden="1"/>
    <col min="13343" max="13343" width="2" style="1" hidden="1"/>
    <col min="13344" max="13344" width="12.5" style="1" hidden="1"/>
    <col min="13345" max="13580" width="11" style="1" hidden="1"/>
    <col min="13581" max="13581" width="2" style="1" hidden="1"/>
    <col min="13582" max="13582" width="3.5" style="1" hidden="1"/>
    <col min="13583" max="13583" width="10.25" style="1" hidden="1"/>
    <col min="13584" max="13584" width="11" style="1" hidden="1"/>
    <col min="13585" max="13586" width="10.25" style="1" hidden="1"/>
    <col min="13587" max="13587" width="2" style="1" hidden="1"/>
    <col min="13588" max="13589" width="11" style="1" hidden="1"/>
    <col min="13590" max="13590" width="13.375" style="1" hidden="1"/>
    <col min="13591" max="13591" width="10.75" style="1" hidden="1"/>
    <col min="13592" max="13592" width="10.25" style="1" hidden="1"/>
    <col min="13593" max="13593" width="2" style="1" hidden="1"/>
    <col min="13594" max="13594" width="11" style="1" hidden="1"/>
    <col min="13595" max="13595" width="10.25" style="1" hidden="1"/>
    <col min="13596" max="13596" width="11" style="1" hidden="1"/>
    <col min="13597" max="13598" width="10.25" style="1" hidden="1"/>
    <col min="13599" max="13599" width="2" style="1" hidden="1"/>
    <col min="13600" max="13600" width="12.5" style="1" hidden="1"/>
    <col min="13601" max="13836" width="11" style="1" hidden="1"/>
    <col min="13837" max="13837" width="2" style="1" hidden="1"/>
    <col min="13838" max="13838" width="3.5" style="1" hidden="1"/>
    <col min="13839" max="13839" width="10.25" style="1" hidden="1"/>
    <col min="13840" max="13840" width="11" style="1" hidden="1"/>
    <col min="13841" max="13842" width="10.25" style="1" hidden="1"/>
    <col min="13843" max="13843" width="2" style="1" hidden="1"/>
    <col min="13844" max="13845" width="11" style="1" hidden="1"/>
    <col min="13846" max="13846" width="13.375" style="1" hidden="1"/>
    <col min="13847" max="13847" width="10.75" style="1" hidden="1"/>
    <col min="13848" max="13848" width="10.25" style="1" hidden="1"/>
    <col min="13849" max="13849" width="2" style="1" hidden="1"/>
    <col min="13850" max="13850" width="11" style="1" hidden="1"/>
    <col min="13851" max="13851" width="10.25" style="1" hidden="1"/>
    <col min="13852" max="13852" width="11" style="1" hidden="1"/>
    <col min="13853" max="13854" width="10.25" style="1" hidden="1"/>
    <col min="13855" max="13855" width="2" style="1" hidden="1"/>
    <col min="13856" max="13856" width="12.5" style="1" hidden="1"/>
    <col min="13857" max="14092" width="11" style="1" hidden="1"/>
    <col min="14093" max="14093" width="2" style="1" hidden="1"/>
    <col min="14094" max="14094" width="3.5" style="1" hidden="1"/>
    <col min="14095" max="14095" width="10.25" style="1" hidden="1"/>
    <col min="14096" max="14096" width="11" style="1" hidden="1"/>
    <col min="14097" max="14098" width="10.25" style="1" hidden="1"/>
    <col min="14099" max="14099" width="2" style="1" hidden="1"/>
    <col min="14100" max="14101" width="11" style="1" hidden="1"/>
    <col min="14102" max="14102" width="13.375" style="1" hidden="1"/>
    <col min="14103" max="14103" width="10.75" style="1" hidden="1"/>
    <col min="14104" max="14104" width="10.25" style="1" hidden="1"/>
    <col min="14105" max="14105" width="2" style="1" hidden="1"/>
    <col min="14106" max="14106" width="11" style="1" hidden="1"/>
    <col min="14107" max="14107" width="10.25" style="1" hidden="1"/>
    <col min="14108" max="14108" width="11" style="1" hidden="1"/>
    <col min="14109" max="14110" width="10.25" style="1" hidden="1"/>
    <col min="14111" max="14111" width="2" style="1" hidden="1"/>
    <col min="14112" max="14112" width="12.5" style="1" hidden="1"/>
    <col min="14113" max="14348" width="11" style="1" hidden="1"/>
    <col min="14349" max="14349" width="2" style="1" hidden="1"/>
    <col min="14350" max="14350" width="3.5" style="1" hidden="1"/>
    <col min="14351" max="14351" width="10.25" style="1" hidden="1"/>
    <col min="14352" max="14352" width="11" style="1" hidden="1"/>
    <col min="14353" max="14354" width="10.25" style="1" hidden="1"/>
    <col min="14355" max="14355" width="2" style="1" hidden="1"/>
    <col min="14356" max="14357" width="11" style="1" hidden="1"/>
    <col min="14358" max="14358" width="13.375" style="1" hidden="1"/>
    <col min="14359" max="14359" width="10.75" style="1" hidden="1"/>
    <col min="14360" max="14360" width="10.25" style="1" hidden="1"/>
    <col min="14361" max="14361" width="2" style="1" hidden="1"/>
    <col min="14362" max="14362" width="11" style="1" hidden="1"/>
    <col min="14363" max="14363" width="10.25" style="1" hidden="1"/>
    <col min="14364" max="14364" width="11" style="1" hidden="1"/>
    <col min="14365" max="14366" width="10.25" style="1" hidden="1"/>
    <col min="14367" max="14367" width="2" style="1" hidden="1"/>
    <col min="14368" max="14368" width="12.5" style="1" hidden="1"/>
    <col min="14369" max="14604" width="11" style="1" hidden="1"/>
    <col min="14605" max="14605" width="2" style="1" hidden="1"/>
    <col min="14606" max="14606" width="3.5" style="1" hidden="1"/>
    <col min="14607" max="14607" width="10.25" style="1" hidden="1"/>
    <col min="14608" max="14608" width="11" style="1" hidden="1"/>
    <col min="14609" max="14610" width="10.25" style="1" hidden="1"/>
    <col min="14611" max="14611" width="2" style="1" hidden="1"/>
    <col min="14612" max="14613" width="11" style="1" hidden="1"/>
    <col min="14614" max="14614" width="13.375" style="1" hidden="1"/>
    <col min="14615" max="14615" width="10.75" style="1" hidden="1"/>
    <col min="14616" max="14616" width="10.25" style="1" hidden="1"/>
    <col min="14617" max="14617" width="2" style="1" hidden="1"/>
    <col min="14618" max="14618" width="11" style="1" hidden="1"/>
    <col min="14619" max="14619" width="10.25" style="1" hidden="1"/>
    <col min="14620" max="14620" width="11" style="1" hidden="1"/>
    <col min="14621" max="14622" width="10.25" style="1" hidden="1"/>
    <col min="14623" max="14623" width="2" style="1" hidden="1"/>
    <col min="14624" max="14624" width="12.5" style="1" hidden="1"/>
    <col min="14625" max="14860" width="11" style="1" hidden="1"/>
    <col min="14861" max="14861" width="2" style="1" hidden="1"/>
    <col min="14862" max="14862" width="3.5" style="1" hidden="1"/>
    <col min="14863" max="14863" width="10.25" style="1" hidden="1"/>
    <col min="14864" max="14864" width="11" style="1" hidden="1"/>
    <col min="14865" max="14866" width="10.25" style="1" hidden="1"/>
    <col min="14867" max="14867" width="2" style="1" hidden="1"/>
    <col min="14868" max="14869" width="11" style="1" hidden="1"/>
    <col min="14870" max="14870" width="13.375" style="1" hidden="1"/>
    <col min="14871" max="14871" width="10.75" style="1" hidden="1"/>
    <col min="14872" max="14872" width="10.25" style="1" hidden="1"/>
    <col min="14873" max="14873" width="2" style="1" hidden="1"/>
    <col min="14874" max="14874" width="11" style="1" hidden="1"/>
    <col min="14875" max="14875" width="10.25" style="1" hidden="1"/>
    <col min="14876" max="14876" width="11" style="1" hidden="1"/>
    <col min="14877" max="14878" width="10.25" style="1" hidden="1"/>
    <col min="14879" max="14879" width="2" style="1" hidden="1"/>
    <col min="14880" max="14880" width="12.5" style="1" hidden="1"/>
    <col min="14881" max="15116" width="11" style="1" hidden="1"/>
    <col min="15117" max="15117" width="2" style="1" hidden="1"/>
    <col min="15118" max="15118" width="3.5" style="1" hidden="1"/>
    <col min="15119" max="15119" width="10.25" style="1" hidden="1"/>
    <col min="15120" max="15120" width="11" style="1" hidden="1"/>
    <col min="15121" max="15122" width="10.25" style="1" hidden="1"/>
    <col min="15123" max="15123" width="2" style="1" hidden="1"/>
    <col min="15124" max="15125" width="11" style="1" hidden="1"/>
    <col min="15126" max="15126" width="13.375" style="1" hidden="1"/>
    <col min="15127" max="15127" width="10.75" style="1" hidden="1"/>
    <col min="15128" max="15128" width="10.25" style="1" hidden="1"/>
    <col min="15129" max="15129" width="2" style="1" hidden="1"/>
    <col min="15130" max="15130" width="11" style="1" hidden="1"/>
    <col min="15131" max="15131" width="10.25" style="1" hidden="1"/>
    <col min="15132" max="15132" width="11" style="1" hidden="1"/>
    <col min="15133" max="15134" width="10.25" style="1" hidden="1"/>
    <col min="15135" max="15135" width="2" style="1" hidden="1"/>
    <col min="15136" max="15136" width="12.5" style="1" hidden="1"/>
    <col min="15137" max="15372" width="11" style="1" hidden="1"/>
    <col min="15373" max="15373" width="2" style="1" hidden="1"/>
    <col min="15374" max="15374" width="3.5" style="1" hidden="1"/>
    <col min="15375" max="15375" width="10.25" style="1" hidden="1"/>
    <col min="15376" max="15376" width="11" style="1" hidden="1"/>
    <col min="15377" max="15378" width="10.25" style="1" hidden="1"/>
    <col min="15379" max="15379" width="2" style="1" hidden="1"/>
    <col min="15380" max="15381" width="11" style="1" hidden="1"/>
    <col min="15382" max="15382" width="13.375" style="1" hidden="1"/>
    <col min="15383" max="15383" width="10.75" style="1" hidden="1"/>
    <col min="15384" max="15384" width="10.25" style="1" hidden="1"/>
    <col min="15385" max="15385" width="2" style="1" hidden="1"/>
    <col min="15386" max="15386" width="11" style="1" hidden="1"/>
    <col min="15387" max="15387" width="10.25" style="1" hidden="1"/>
    <col min="15388" max="15388" width="11" style="1" hidden="1"/>
    <col min="15389" max="15390" width="10.25" style="1" hidden="1"/>
    <col min="15391" max="15391" width="2" style="1" hidden="1"/>
    <col min="15392" max="15392" width="12.5" style="1" hidden="1"/>
    <col min="15393" max="15628" width="11" style="1" hidden="1"/>
    <col min="15629" max="15629" width="2" style="1" hidden="1"/>
    <col min="15630" max="15630" width="3.5" style="1" hidden="1"/>
    <col min="15631" max="15631" width="10.25" style="1" hidden="1"/>
    <col min="15632" max="15632" width="11" style="1" hidden="1"/>
    <col min="15633" max="15634" width="10.25" style="1" hidden="1"/>
    <col min="15635" max="15635" width="2" style="1" hidden="1"/>
    <col min="15636" max="15637" width="11" style="1" hidden="1"/>
    <col min="15638" max="15638" width="13.375" style="1" hidden="1"/>
    <col min="15639" max="15639" width="10.75" style="1" hidden="1"/>
    <col min="15640" max="15640" width="10.25" style="1" hidden="1"/>
    <col min="15641" max="15641" width="2" style="1" hidden="1"/>
    <col min="15642" max="15642" width="11" style="1" hidden="1"/>
    <col min="15643" max="15643" width="10.25" style="1" hidden="1"/>
    <col min="15644" max="15644" width="11" style="1" hidden="1"/>
    <col min="15645" max="15646" width="10.25" style="1" hidden="1"/>
    <col min="15647" max="15647" width="2" style="1" hidden="1"/>
    <col min="15648" max="15648" width="12.5" style="1" hidden="1"/>
    <col min="15649" max="15884" width="11" style="1" hidden="1"/>
    <col min="15885" max="15885" width="2" style="1" hidden="1"/>
    <col min="15886" max="15886" width="3.5" style="1" hidden="1"/>
    <col min="15887" max="15887" width="10.25" style="1" hidden="1"/>
    <col min="15888" max="15888" width="11" style="1" hidden="1"/>
    <col min="15889" max="15890" width="10.25" style="1" hidden="1"/>
    <col min="15891" max="15891" width="2" style="1" hidden="1"/>
    <col min="15892" max="15893" width="11" style="1" hidden="1"/>
    <col min="15894" max="15894" width="13.375" style="1" hidden="1"/>
    <col min="15895" max="15895" width="10.75" style="1" hidden="1"/>
    <col min="15896" max="15896" width="10.25" style="1" hidden="1"/>
    <col min="15897" max="15897" width="2" style="1" hidden="1"/>
    <col min="15898" max="15898" width="11" style="1" hidden="1"/>
    <col min="15899" max="15899" width="10.25" style="1" hidden="1"/>
    <col min="15900" max="15900" width="11" style="1" hidden="1"/>
    <col min="15901" max="15902" width="10.25" style="1" hidden="1"/>
    <col min="15903" max="15903" width="2" style="1" hidden="1"/>
    <col min="15904" max="15904" width="12.5" style="1" hidden="1"/>
    <col min="15905" max="16140" width="11" style="1" hidden="1"/>
    <col min="16141" max="16141" width="2" style="1" hidden="1"/>
    <col min="16142" max="16142" width="3.5" style="1" hidden="1"/>
    <col min="16143" max="16143" width="10.25" style="1" hidden="1"/>
    <col min="16144" max="16144" width="11" style="1" hidden="1"/>
    <col min="16145" max="16146" width="10.25" style="1" hidden="1"/>
    <col min="16147" max="16147" width="2" style="1" hidden="1"/>
    <col min="16148" max="16149" width="11" style="1" hidden="1"/>
    <col min="16150" max="16150" width="13.375" style="1" hidden="1"/>
    <col min="16151" max="16151" width="10.75" style="1" hidden="1"/>
    <col min="16152" max="16152" width="10.25" style="1" hidden="1"/>
    <col min="16153" max="16153" width="2" style="1" hidden="1"/>
    <col min="16154" max="16154" width="11" style="1" hidden="1"/>
    <col min="16155" max="16155" width="10.25" style="1" hidden="1"/>
    <col min="16156" max="16156" width="11" style="1" hidden="1"/>
    <col min="16157" max="16158" width="10.25" style="1" hidden="1"/>
    <col min="16159" max="16159" width="2" style="1" hidden="1"/>
    <col min="16160" max="16160" width="12.5" style="1" hidden="1"/>
    <col min="16161" max="16384" width="11" style="1" hidden="1"/>
  </cols>
  <sheetData>
    <row r="1" spans="2:32" ht="58.5" customHeight="1" thickBot="1">
      <c r="B1" s="235" t="s">
        <v>80</v>
      </c>
      <c r="C1" s="236"/>
      <c r="D1" s="236"/>
      <c r="E1" s="236"/>
      <c r="F1" s="236"/>
      <c r="G1" s="236"/>
      <c r="H1" s="236"/>
      <c r="I1" s="236"/>
      <c r="J1" s="236"/>
      <c r="K1" s="236"/>
      <c r="L1" s="236"/>
      <c r="M1" s="236"/>
      <c r="N1" s="236"/>
      <c r="O1" s="236"/>
      <c r="P1" s="236"/>
      <c r="Q1" s="236"/>
      <c r="R1" s="236"/>
      <c r="S1" s="236"/>
      <c r="T1" s="236"/>
      <c r="U1" s="236"/>
      <c r="V1" s="236"/>
      <c r="W1" s="236"/>
      <c r="X1" s="236"/>
      <c r="Y1" s="236"/>
      <c r="Z1" s="236"/>
      <c r="AA1" s="236"/>
      <c r="AB1" s="236"/>
      <c r="AC1" s="236"/>
      <c r="AD1" s="236"/>
      <c r="AE1" s="236"/>
      <c r="AF1" s="237"/>
    </row>
    <row r="2" spans="2:32" ht="15.75" thickBot="1">
      <c r="B2" s="244" t="s">
        <v>62</v>
      </c>
      <c r="C2" s="245"/>
      <c r="D2" s="245"/>
      <c r="E2" s="245"/>
      <c r="F2" s="246"/>
      <c r="G2" s="219"/>
      <c r="H2" s="247" t="s">
        <v>63</v>
      </c>
      <c r="I2" s="222"/>
      <c r="J2" s="222"/>
      <c r="K2" s="222"/>
      <c r="L2" s="248"/>
      <c r="M2" s="110"/>
      <c r="N2" s="221" t="s">
        <v>72</v>
      </c>
      <c r="O2" s="222"/>
      <c r="P2" s="222"/>
      <c r="Q2" s="222"/>
      <c r="R2" s="223"/>
      <c r="S2" s="220"/>
      <c r="T2" s="221" t="s">
        <v>77</v>
      </c>
      <c r="U2" s="222"/>
      <c r="V2" s="222"/>
      <c r="W2" s="222"/>
      <c r="X2" s="223"/>
      <c r="Y2" s="220"/>
      <c r="Z2" s="230" t="s">
        <v>73</v>
      </c>
      <c r="AA2" s="231"/>
      <c r="AB2" s="231"/>
      <c r="AC2" s="231"/>
      <c r="AD2" s="232"/>
      <c r="AE2" s="220"/>
      <c r="AF2" s="233" t="s">
        <v>71</v>
      </c>
    </row>
    <row r="3" spans="2:32" ht="20.25" customHeight="1">
      <c r="B3" s="238" t="s">
        <v>64</v>
      </c>
      <c r="C3" s="225"/>
      <c r="D3" s="111" t="s">
        <v>65</v>
      </c>
      <c r="E3" s="111" t="s">
        <v>75</v>
      </c>
      <c r="F3" s="226"/>
      <c r="G3" s="219"/>
      <c r="H3" s="238" t="s">
        <v>64</v>
      </c>
      <c r="I3" s="225"/>
      <c r="J3" s="111" t="s">
        <v>65</v>
      </c>
      <c r="K3" s="111" t="s">
        <v>75</v>
      </c>
      <c r="L3" s="242"/>
      <c r="M3" s="112"/>
      <c r="N3" s="224" t="s">
        <v>64</v>
      </c>
      <c r="O3" s="225"/>
      <c r="P3" s="111" t="s">
        <v>65</v>
      </c>
      <c r="Q3" s="111" t="s">
        <v>75</v>
      </c>
      <c r="R3" s="226"/>
      <c r="S3" s="219"/>
      <c r="T3" s="224" t="s">
        <v>64</v>
      </c>
      <c r="U3" s="225"/>
      <c r="V3" s="111" t="s">
        <v>65</v>
      </c>
      <c r="W3" s="111" t="s">
        <v>75</v>
      </c>
      <c r="X3" s="226"/>
      <c r="Y3" s="219"/>
      <c r="Z3" s="238" t="s">
        <v>64</v>
      </c>
      <c r="AA3" s="225"/>
      <c r="AB3" s="111" t="s">
        <v>65</v>
      </c>
      <c r="AC3" s="111" t="s">
        <v>74</v>
      </c>
      <c r="AD3" s="226"/>
      <c r="AE3" s="219"/>
      <c r="AF3" s="233"/>
    </row>
    <row r="4" spans="2:32" ht="15.75" thickBot="1">
      <c r="B4" s="239"/>
      <c r="C4" s="240"/>
      <c r="D4" s="158"/>
      <c r="E4" s="159"/>
      <c r="F4" s="241"/>
      <c r="G4" s="219"/>
      <c r="H4" s="239"/>
      <c r="I4" s="240"/>
      <c r="J4" s="158"/>
      <c r="K4" s="159"/>
      <c r="L4" s="243"/>
      <c r="M4" s="113"/>
      <c r="N4" s="228"/>
      <c r="O4" s="229"/>
      <c r="P4" s="158"/>
      <c r="Q4" s="159"/>
      <c r="R4" s="227"/>
      <c r="S4" s="219"/>
      <c r="T4" s="228"/>
      <c r="U4" s="229"/>
      <c r="V4" s="158"/>
      <c r="W4" s="159"/>
      <c r="X4" s="227"/>
      <c r="Y4" s="219"/>
      <c r="Z4" s="249">
        <f>B4+H4+N4+T4</f>
        <v>0</v>
      </c>
      <c r="AA4" s="250"/>
      <c r="AB4" s="114">
        <f>MAX(D4,J4,P4,V4)</f>
        <v>0</v>
      </c>
      <c r="AC4" s="115">
        <f>AF6</f>
        <v>0</v>
      </c>
      <c r="AD4" s="227"/>
      <c r="AE4" s="219"/>
      <c r="AF4" s="234"/>
    </row>
    <row r="5" spans="2:32" ht="16.5" hidden="1" thickTop="1" thickBot="1">
      <c r="B5" s="76"/>
      <c r="C5" s="116"/>
      <c r="D5" s="117"/>
      <c r="E5" s="118"/>
      <c r="F5" s="76"/>
      <c r="G5" s="219"/>
      <c r="H5" s="119"/>
      <c r="I5" s="120"/>
      <c r="J5" s="121"/>
      <c r="K5" s="122"/>
      <c r="L5" s="119"/>
      <c r="M5" s="113"/>
      <c r="N5" s="119"/>
      <c r="O5" s="120"/>
      <c r="P5" s="121"/>
      <c r="Q5" s="122"/>
      <c r="R5" s="119"/>
      <c r="S5" s="219"/>
      <c r="T5" s="119"/>
      <c r="U5" s="120"/>
      <c r="V5" s="121"/>
      <c r="W5" s="122"/>
      <c r="X5" s="119"/>
      <c r="Y5" s="219"/>
      <c r="Z5" s="119"/>
      <c r="AA5" s="120"/>
      <c r="AB5" s="121"/>
      <c r="AC5" s="122"/>
      <c r="AD5" s="119"/>
      <c r="AE5" s="219"/>
      <c r="AF5" s="123"/>
    </row>
    <row r="6" spans="2:32" ht="26.25" thickBot="1">
      <c r="B6" s="124" t="s">
        <v>70</v>
      </c>
      <c r="C6" s="124" t="s">
        <v>66</v>
      </c>
      <c r="D6" s="124" t="s">
        <v>67</v>
      </c>
      <c r="E6" s="124" t="s">
        <v>68</v>
      </c>
      <c r="F6" s="125" t="s">
        <v>69</v>
      </c>
      <c r="G6" s="219"/>
      <c r="H6" s="124" t="s">
        <v>70</v>
      </c>
      <c r="I6" s="124" t="s">
        <v>66</v>
      </c>
      <c r="J6" s="124" t="s">
        <v>67</v>
      </c>
      <c r="K6" s="124" t="s">
        <v>68</v>
      </c>
      <c r="L6" s="126" t="s">
        <v>69</v>
      </c>
      <c r="M6" s="113"/>
      <c r="N6" s="124" t="s">
        <v>70</v>
      </c>
      <c r="O6" s="124" t="s">
        <v>66</v>
      </c>
      <c r="P6" s="124" t="s">
        <v>67</v>
      </c>
      <c r="Q6" s="124" t="s">
        <v>68</v>
      </c>
      <c r="R6" s="125" t="s">
        <v>69</v>
      </c>
      <c r="S6" s="219"/>
      <c r="T6" s="124" t="s">
        <v>70</v>
      </c>
      <c r="U6" s="124" t="s">
        <v>66</v>
      </c>
      <c r="V6" s="124" t="s">
        <v>67</v>
      </c>
      <c r="W6" s="124" t="s">
        <v>68</v>
      </c>
      <c r="X6" s="125" t="s">
        <v>69</v>
      </c>
      <c r="Y6" s="219"/>
      <c r="Z6" s="124" t="s">
        <v>70</v>
      </c>
      <c r="AA6" s="124" t="s">
        <v>66</v>
      </c>
      <c r="AB6" s="124" t="s">
        <v>67</v>
      </c>
      <c r="AC6" s="124" t="s">
        <v>68</v>
      </c>
      <c r="AD6" s="125" t="s">
        <v>69</v>
      </c>
      <c r="AE6" s="219"/>
      <c r="AF6" s="127">
        <f>IF(AF7=0,0,$AF$308*12)</f>
        <v>0</v>
      </c>
    </row>
    <row r="7" spans="2:32">
      <c r="B7" s="128">
        <v>0</v>
      </c>
      <c r="C7" s="216" t="s">
        <v>76</v>
      </c>
      <c r="D7" s="217"/>
      <c r="E7" s="218"/>
      <c r="F7" s="129">
        <f>$B$4</f>
        <v>0</v>
      </c>
      <c r="G7" s="219"/>
      <c r="H7" s="128">
        <v>0</v>
      </c>
      <c r="I7" s="216" t="s">
        <v>76</v>
      </c>
      <c r="J7" s="217"/>
      <c r="K7" s="218"/>
      <c r="L7" s="130">
        <f>H4</f>
        <v>0</v>
      </c>
      <c r="M7" s="113"/>
      <c r="N7" s="131">
        <v>0</v>
      </c>
      <c r="O7" s="216" t="s">
        <v>76</v>
      </c>
      <c r="P7" s="217"/>
      <c r="Q7" s="218"/>
      <c r="R7" s="129">
        <f>N4</f>
        <v>0</v>
      </c>
      <c r="S7" s="219"/>
      <c r="T7" s="131">
        <v>0</v>
      </c>
      <c r="U7" s="216" t="s">
        <v>76</v>
      </c>
      <c r="V7" s="217"/>
      <c r="W7" s="218"/>
      <c r="X7" s="129">
        <f>T4</f>
        <v>0</v>
      </c>
      <c r="Y7" s="219"/>
      <c r="Z7" s="128">
        <v>0</v>
      </c>
      <c r="AA7" s="216" t="s">
        <v>76</v>
      </c>
      <c r="AB7" s="217"/>
      <c r="AC7" s="218"/>
      <c r="AD7" s="129">
        <f>Z4</f>
        <v>0</v>
      </c>
      <c r="AE7" s="219"/>
      <c r="AF7" s="132">
        <f>AD7</f>
        <v>0</v>
      </c>
    </row>
    <row r="8" spans="2:32">
      <c r="B8" s="133">
        <v>1</v>
      </c>
      <c r="C8" s="153">
        <f>IF($D$4&gt;=B8,(PMT($E$4/12,$D$4,$B$4,0,0))*-1,0)</f>
        <v>0</v>
      </c>
      <c r="D8" s="154">
        <f>$E$4*F7/12</f>
        <v>0</v>
      </c>
      <c r="E8" s="134">
        <f>C8-D8</f>
        <v>0</v>
      </c>
      <c r="F8" s="135">
        <f>IF(F7-E8&lt;=0,0,F7-E8)</f>
        <v>0</v>
      </c>
      <c r="G8" s="219"/>
      <c r="H8" s="133">
        <v>1</v>
      </c>
      <c r="I8" s="153">
        <f>IF($J$4&gt;=H8,(PMT($K$4/12,$J$4,$H$4,0,0))*-1,0)</f>
        <v>0</v>
      </c>
      <c r="J8" s="154">
        <f>$K$4*L7/12</f>
        <v>0</v>
      </c>
      <c r="K8" s="134">
        <f>I8-J8</f>
        <v>0</v>
      </c>
      <c r="L8" s="136">
        <f>IF(L7-K8&lt;=0,0,L7-K8)</f>
        <v>0</v>
      </c>
      <c r="M8" s="113"/>
      <c r="N8" s="137">
        <v>1</v>
      </c>
      <c r="O8" s="153">
        <f>IF($P$4&gt;=N8,(PMT($Q$4/12,$P$4,$O$4,0,0))*-1,0)</f>
        <v>0</v>
      </c>
      <c r="P8" s="154">
        <f>$Q$4*R7/12</f>
        <v>0</v>
      </c>
      <c r="Q8" s="134">
        <f>O8-P8</f>
        <v>0</v>
      </c>
      <c r="R8" s="135">
        <f>IF(R7-Q8&lt;=0,0,R7-Q8)</f>
        <v>0</v>
      </c>
      <c r="S8" s="219"/>
      <c r="T8" s="137">
        <v>1</v>
      </c>
      <c r="U8" s="153">
        <f>IF($V$4&gt;=T8,(PMT($W$4/12,$V$4,$T$4,0,0))*-1,0)</f>
        <v>0</v>
      </c>
      <c r="V8" s="154">
        <f>$W$4*X7/12</f>
        <v>0</v>
      </c>
      <c r="W8" s="134">
        <f>U8-V8</f>
        <v>0</v>
      </c>
      <c r="X8" s="135">
        <f>IF(X7-W8&lt;=0,0,X7-W8)</f>
        <v>0</v>
      </c>
      <c r="Y8" s="219"/>
      <c r="Z8" s="133">
        <v>1</v>
      </c>
      <c r="AA8" s="134">
        <f>C8+I8+O8+U8</f>
        <v>0</v>
      </c>
      <c r="AB8" s="134">
        <f>D8+J8+P8+V8</f>
        <v>0</v>
      </c>
      <c r="AC8" s="134">
        <f>E8+K8+Q8+W8</f>
        <v>0</v>
      </c>
      <c r="AD8" s="135">
        <f>F8+L8+R8+X8</f>
        <v>0</v>
      </c>
      <c r="AE8" s="219"/>
      <c r="AF8" s="138">
        <f>AA8*-1</f>
        <v>0</v>
      </c>
    </row>
    <row r="9" spans="2:32">
      <c r="B9" s="133">
        <v>2</v>
      </c>
      <c r="C9" s="153">
        <f t="shared" ref="C9:C72" si="0">IF($D$4&gt;=B9,(PMT($E$4/12,$D$4,$B$4,0,0))*-1,0)</f>
        <v>0</v>
      </c>
      <c r="D9" s="154">
        <f>$E$4*F8/12</f>
        <v>0</v>
      </c>
      <c r="E9" s="134">
        <f t="shared" ref="E9:E72" si="1">C9-D9</f>
        <v>0</v>
      </c>
      <c r="F9" s="135">
        <f t="shared" ref="F9:F72" si="2">IF(F8-E9&lt;=0,0,F8-E9)</f>
        <v>0</v>
      </c>
      <c r="G9" s="219"/>
      <c r="H9" s="133">
        <v>2</v>
      </c>
      <c r="I9" s="153">
        <f t="shared" ref="I9:I72" si="3">IF($J$4&gt;=H9,(PMT($K$4/12,$J$4,$H$4,0,0))*-1,0)</f>
        <v>0</v>
      </c>
      <c r="J9" s="154">
        <f t="shared" ref="J9:J72" si="4">$K$4*L8/12</f>
        <v>0</v>
      </c>
      <c r="K9" s="134">
        <f>I9-J9</f>
        <v>0</v>
      </c>
      <c r="L9" s="136">
        <f t="shared" ref="L9:L72" si="5">IF(L8-K9&lt;=0,0,L8-K9)</f>
        <v>0</v>
      </c>
      <c r="M9" s="113"/>
      <c r="N9" s="137">
        <v>2</v>
      </c>
      <c r="O9" s="153">
        <f t="shared" ref="O9:O72" si="6">IF($P$4&gt;=N9,(PMT($Q$4/12,$P$4,$O$4,0,0))*-1,0)</f>
        <v>0</v>
      </c>
      <c r="P9" s="154">
        <f t="shared" ref="P9:P72" si="7">$Q$4*R8/12</f>
        <v>0</v>
      </c>
      <c r="Q9" s="134">
        <f t="shared" ref="Q9:Q72" si="8">O9-P9</f>
        <v>0</v>
      </c>
      <c r="R9" s="135">
        <f t="shared" ref="R9:R72" si="9">IF(R8-Q9&lt;=0,0,R8-Q9)</f>
        <v>0</v>
      </c>
      <c r="S9" s="219"/>
      <c r="T9" s="137">
        <v>2</v>
      </c>
      <c r="U9" s="153">
        <f t="shared" ref="U9:U72" si="10">IF($V$4&gt;=T9,(PMT($W$4/12,$V$4,$T$4,0,0))*-1,0)</f>
        <v>0</v>
      </c>
      <c r="V9" s="154">
        <f t="shared" ref="V9:V72" si="11">$W$4*X8/12</f>
        <v>0</v>
      </c>
      <c r="W9" s="134">
        <f t="shared" ref="W9:W72" si="12">U9-V9</f>
        <v>0</v>
      </c>
      <c r="X9" s="135">
        <f t="shared" ref="X9:X72" si="13">IF(X8-W9&lt;=0,0,X8-W9)</f>
        <v>0</v>
      </c>
      <c r="Y9" s="219"/>
      <c r="Z9" s="133">
        <v>2</v>
      </c>
      <c r="AA9" s="134">
        <f t="shared" ref="AA9:AA72" si="14">C9+I9+O9+U9</f>
        <v>0</v>
      </c>
      <c r="AB9" s="134">
        <f t="shared" ref="AB9:AB72" si="15">D9+J9+P9+V9</f>
        <v>0</v>
      </c>
      <c r="AC9" s="134">
        <f t="shared" ref="AC9:AC72" si="16">E9+K9+Q9+W9</f>
        <v>0</v>
      </c>
      <c r="AD9" s="135">
        <f t="shared" ref="AD9:AD72" si="17">F9+L9+R9+X9</f>
        <v>0</v>
      </c>
      <c r="AE9" s="219"/>
      <c r="AF9" s="138">
        <f>AA9*-1</f>
        <v>0</v>
      </c>
    </row>
    <row r="10" spans="2:32">
      <c r="B10" s="133">
        <v>3</v>
      </c>
      <c r="C10" s="153">
        <f t="shared" si="0"/>
        <v>0</v>
      </c>
      <c r="D10" s="154">
        <f t="shared" ref="D10:D72" si="18">$E$4*F9/12</f>
        <v>0</v>
      </c>
      <c r="E10" s="134">
        <f t="shared" si="1"/>
        <v>0</v>
      </c>
      <c r="F10" s="135">
        <f t="shared" si="2"/>
        <v>0</v>
      </c>
      <c r="G10" s="219"/>
      <c r="H10" s="133">
        <v>3</v>
      </c>
      <c r="I10" s="153">
        <f t="shared" si="3"/>
        <v>0</v>
      </c>
      <c r="J10" s="154">
        <f t="shared" si="4"/>
        <v>0</v>
      </c>
      <c r="K10" s="134">
        <f t="shared" ref="K10:K72" si="19">I10-J10</f>
        <v>0</v>
      </c>
      <c r="L10" s="136">
        <f t="shared" si="5"/>
        <v>0</v>
      </c>
      <c r="M10" s="113"/>
      <c r="N10" s="137">
        <v>3</v>
      </c>
      <c r="O10" s="153">
        <f t="shared" si="6"/>
        <v>0</v>
      </c>
      <c r="P10" s="154">
        <f t="shared" si="7"/>
        <v>0</v>
      </c>
      <c r="Q10" s="134">
        <f t="shared" si="8"/>
        <v>0</v>
      </c>
      <c r="R10" s="135">
        <f t="shared" si="9"/>
        <v>0</v>
      </c>
      <c r="S10" s="219"/>
      <c r="T10" s="137">
        <v>3</v>
      </c>
      <c r="U10" s="153">
        <f t="shared" si="10"/>
        <v>0</v>
      </c>
      <c r="V10" s="154">
        <f t="shared" si="11"/>
        <v>0</v>
      </c>
      <c r="W10" s="134">
        <f t="shared" si="12"/>
        <v>0</v>
      </c>
      <c r="X10" s="135">
        <f t="shared" si="13"/>
        <v>0</v>
      </c>
      <c r="Y10" s="219"/>
      <c r="Z10" s="133">
        <v>3</v>
      </c>
      <c r="AA10" s="134">
        <f t="shared" si="14"/>
        <v>0</v>
      </c>
      <c r="AB10" s="134">
        <f t="shared" si="15"/>
        <v>0</v>
      </c>
      <c r="AC10" s="134">
        <f t="shared" si="16"/>
        <v>0</v>
      </c>
      <c r="AD10" s="135">
        <f t="shared" si="17"/>
        <v>0</v>
      </c>
      <c r="AE10" s="219"/>
      <c r="AF10" s="138">
        <f>AA10*-1</f>
        <v>0</v>
      </c>
    </row>
    <row r="11" spans="2:32">
      <c r="B11" s="133">
        <v>4</v>
      </c>
      <c r="C11" s="153">
        <f t="shared" si="0"/>
        <v>0</v>
      </c>
      <c r="D11" s="154">
        <f t="shared" si="18"/>
        <v>0</v>
      </c>
      <c r="E11" s="134">
        <f t="shared" si="1"/>
        <v>0</v>
      </c>
      <c r="F11" s="135">
        <f t="shared" si="2"/>
        <v>0</v>
      </c>
      <c r="G11" s="219"/>
      <c r="H11" s="133">
        <v>4</v>
      </c>
      <c r="I11" s="153">
        <f t="shared" si="3"/>
        <v>0</v>
      </c>
      <c r="J11" s="154">
        <f t="shared" si="4"/>
        <v>0</v>
      </c>
      <c r="K11" s="134">
        <f t="shared" si="19"/>
        <v>0</v>
      </c>
      <c r="L11" s="136">
        <f t="shared" si="5"/>
        <v>0</v>
      </c>
      <c r="M11" s="113"/>
      <c r="N11" s="137">
        <v>4</v>
      </c>
      <c r="O11" s="153">
        <f t="shared" si="6"/>
        <v>0</v>
      </c>
      <c r="P11" s="154">
        <f t="shared" si="7"/>
        <v>0</v>
      </c>
      <c r="Q11" s="134">
        <f t="shared" si="8"/>
        <v>0</v>
      </c>
      <c r="R11" s="135">
        <f t="shared" si="9"/>
        <v>0</v>
      </c>
      <c r="S11" s="219"/>
      <c r="T11" s="137">
        <v>4</v>
      </c>
      <c r="U11" s="153">
        <f t="shared" si="10"/>
        <v>0</v>
      </c>
      <c r="V11" s="154">
        <f t="shared" si="11"/>
        <v>0</v>
      </c>
      <c r="W11" s="134">
        <f t="shared" si="12"/>
        <v>0</v>
      </c>
      <c r="X11" s="135">
        <f t="shared" si="13"/>
        <v>0</v>
      </c>
      <c r="Y11" s="219"/>
      <c r="Z11" s="133">
        <v>4</v>
      </c>
      <c r="AA11" s="134">
        <f t="shared" si="14"/>
        <v>0</v>
      </c>
      <c r="AB11" s="134">
        <f t="shared" si="15"/>
        <v>0</v>
      </c>
      <c r="AC11" s="134">
        <f t="shared" si="16"/>
        <v>0</v>
      </c>
      <c r="AD11" s="135">
        <f t="shared" si="17"/>
        <v>0</v>
      </c>
      <c r="AE11" s="219"/>
      <c r="AF11" s="138">
        <f t="shared" ref="AF11:AF74" si="20">AA11*-1</f>
        <v>0</v>
      </c>
    </row>
    <row r="12" spans="2:32">
      <c r="B12" s="133">
        <v>5</v>
      </c>
      <c r="C12" s="153">
        <f t="shared" si="0"/>
        <v>0</v>
      </c>
      <c r="D12" s="154">
        <f t="shared" si="18"/>
        <v>0</v>
      </c>
      <c r="E12" s="134">
        <f t="shared" si="1"/>
        <v>0</v>
      </c>
      <c r="F12" s="135">
        <f t="shared" si="2"/>
        <v>0</v>
      </c>
      <c r="G12" s="219"/>
      <c r="H12" s="133">
        <v>5</v>
      </c>
      <c r="I12" s="153">
        <f t="shared" si="3"/>
        <v>0</v>
      </c>
      <c r="J12" s="154">
        <f t="shared" si="4"/>
        <v>0</v>
      </c>
      <c r="K12" s="134">
        <f t="shared" si="19"/>
        <v>0</v>
      </c>
      <c r="L12" s="136">
        <f t="shared" si="5"/>
        <v>0</v>
      </c>
      <c r="M12" s="113"/>
      <c r="N12" s="137">
        <v>5</v>
      </c>
      <c r="O12" s="153">
        <f t="shared" si="6"/>
        <v>0</v>
      </c>
      <c r="P12" s="154">
        <f t="shared" si="7"/>
        <v>0</v>
      </c>
      <c r="Q12" s="134">
        <f t="shared" si="8"/>
        <v>0</v>
      </c>
      <c r="R12" s="135">
        <f t="shared" si="9"/>
        <v>0</v>
      </c>
      <c r="S12" s="219"/>
      <c r="T12" s="137">
        <v>5</v>
      </c>
      <c r="U12" s="153">
        <f t="shared" si="10"/>
        <v>0</v>
      </c>
      <c r="V12" s="154">
        <f t="shared" si="11"/>
        <v>0</v>
      </c>
      <c r="W12" s="134">
        <f t="shared" si="12"/>
        <v>0</v>
      </c>
      <c r="X12" s="135">
        <f t="shared" si="13"/>
        <v>0</v>
      </c>
      <c r="Y12" s="219"/>
      <c r="Z12" s="133">
        <v>5</v>
      </c>
      <c r="AA12" s="134">
        <f t="shared" si="14"/>
        <v>0</v>
      </c>
      <c r="AB12" s="134">
        <f t="shared" si="15"/>
        <v>0</v>
      </c>
      <c r="AC12" s="134">
        <f t="shared" si="16"/>
        <v>0</v>
      </c>
      <c r="AD12" s="135">
        <f t="shared" si="17"/>
        <v>0</v>
      </c>
      <c r="AE12" s="219"/>
      <c r="AF12" s="138">
        <f t="shared" si="20"/>
        <v>0</v>
      </c>
    </row>
    <row r="13" spans="2:32">
      <c r="B13" s="133">
        <v>6</v>
      </c>
      <c r="C13" s="153">
        <f t="shared" si="0"/>
        <v>0</v>
      </c>
      <c r="D13" s="154">
        <f t="shared" si="18"/>
        <v>0</v>
      </c>
      <c r="E13" s="134">
        <f t="shared" si="1"/>
        <v>0</v>
      </c>
      <c r="F13" s="135">
        <f t="shared" si="2"/>
        <v>0</v>
      </c>
      <c r="G13" s="219"/>
      <c r="H13" s="133">
        <v>6</v>
      </c>
      <c r="I13" s="153">
        <f t="shared" si="3"/>
        <v>0</v>
      </c>
      <c r="J13" s="154">
        <f t="shared" si="4"/>
        <v>0</v>
      </c>
      <c r="K13" s="134">
        <f t="shared" si="19"/>
        <v>0</v>
      </c>
      <c r="L13" s="136">
        <f t="shared" si="5"/>
        <v>0</v>
      </c>
      <c r="M13" s="113"/>
      <c r="N13" s="137">
        <v>6</v>
      </c>
      <c r="O13" s="153">
        <f t="shared" si="6"/>
        <v>0</v>
      </c>
      <c r="P13" s="154">
        <f t="shared" si="7"/>
        <v>0</v>
      </c>
      <c r="Q13" s="134">
        <f t="shared" si="8"/>
        <v>0</v>
      </c>
      <c r="R13" s="135">
        <f t="shared" si="9"/>
        <v>0</v>
      </c>
      <c r="S13" s="219"/>
      <c r="T13" s="137">
        <v>6</v>
      </c>
      <c r="U13" s="153">
        <f t="shared" si="10"/>
        <v>0</v>
      </c>
      <c r="V13" s="154">
        <f t="shared" si="11"/>
        <v>0</v>
      </c>
      <c r="W13" s="134">
        <f t="shared" si="12"/>
        <v>0</v>
      </c>
      <c r="X13" s="135">
        <f t="shared" si="13"/>
        <v>0</v>
      </c>
      <c r="Y13" s="219"/>
      <c r="Z13" s="133">
        <v>6</v>
      </c>
      <c r="AA13" s="134">
        <f t="shared" si="14"/>
        <v>0</v>
      </c>
      <c r="AB13" s="134">
        <f t="shared" si="15"/>
        <v>0</v>
      </c>
      <c r="AC13" s="134">
        <f t="shared" si="16"/>
        <v>0</v>
      </c>
      <c r="AD13" s="135">
        <f t="shared" si="17"/>
        <v>0</v>
      </c>
      <c r="AE13" s="219"/>
      <c r="AF13" s="138">
        <f t="shared" si="20"/>
        <v>0</v>
      </c>
    </row>
    <row r="14" spans="2:32">
      <c r="B14" s="133">
        <v>7</v>
      </c>
      <c r="C14" s="153">
        <f t="shared" si="0"/>
        <v>0</v>
      </c>
      <c r="D14" s="154">
        <f t="shared" si="18"/>
        <v>0</v>
      </c>
      <c r="E14" s="134">
        <f t="shared" si="1"/>
        <v>0</v>
      </c>
      <c r="F14" s="135">
        <f t="shared" si="2"/>
        <v>0</v>
      </c>
      <c r="G14" s="219"/>
      <c r="H14" s="133">
        <v>7</v>
      </c>
      <c r="I14" s="153">
        <f t="shared" si="3"/>
        <v>0</v>
      </c>
      <c r="J14" s="154">
        <f t="shared" si="4"/>
        <v>0</v>
      </c>
      <c r="K14" s="134">
        <f t="shared" si="19"/>
        <v>0</v>
      </c>
      <c r="L14" s="136">
        <f t="shared" si="5"/>
        <v>0</v>
      </c>
      <c r="M14" s="113"/>
      <c r="N14" s="137">
        <v>7</v>
      </c>
      <c r="O14" s="153">
        <f t="shared" si="6"/>
        <v>0</v>
      </c>
      <c r="P14" s="154">
        <f t="shared" si="7"/>
        <v>0</v>
      </c>
      <c r="Q14" s="134">
        <f t="shared" si="8"/>
        <v>0</v>
      </c>
      <c r="R14" s="135">
        <f t="shared" si="9"/>
        <v>0</v>
      </c>
      <c r="S14" s="219"/>
      <c r="T14" s="137">
        <v>7</v>
      </c>
      <c r="U14" s="153">
        <f t="shared" si="10"/>
        <v>0</v>
      </c>
      <c r="V14" s="154">
        <f t="shared" si="11"/>
        <v>0</v>
      </c>
      <c r="W14" s="134">
        <f t="shared" si="12"/>
        <v>0</v>
      </c>
      <c r="X14" s="135">
        <f t="shared" si="13"/>
        <v>0</v>
      </c>
      <c r="Y14" s="219"/>
      <c r="Z14" s="133">
        <v>7</v>
      </c>
      <c r="AA14" s="134">
        <f t="shared" si="14"/>
        <v>0</v>
      </c>
      <c r="AB14" s="134">
        <f t="shared" si="15"/>
        <v>0</v>
      </c>
      <c r="AC14" s="134">
        <f t="shared" si="16"/>
        <v>0</v>
      </c>
      <c r="AD14" s="135">
        <f t="shared" si="17"/>
        <v>0</v>
      </c>
      <c r="AE14" s="219"/>
      <c r="AF14" s="138">
        <f t="shared" si="20"/>
        <v>0</v>
      </c>
    </row>
    <row r="15" spans="2:32">
      <c r="B15" s="133">
        <v>8</v>
      </c>
      <c r="C15" s="153">
        <f t="shared" si="0"/>
        <v>0</v>
      </c>
      <c r="D15" s="154">
        <f t="shared" si="18"/>
        <v>0</v>
      </c>
      <c r="E15" s="134">
        <f t="shared" si="1"/>
        <v>0</v>
      </c>
      <c r="F15" s="135">
        <f t="shared" si="2"/>
        <v>0</v>
      </c>
      <c r="G15" s="219"/>
      <c r="H15" s="133">
        <v>8</v>
      </c>
      <c r="I15" s="153">
        <f t="shared" si="3"/>
        <v>0</v>
      </c>
      <c r="J15" s="154">
        <f t="shared" si="4"/>
        <v>0</v>
      </c>
      <c r="K15" s="134">
        <f t="shared" si="19"/>
        <v>0</v>
      </c>
      <c r="L15" s="136">
        <f t="shared" si="5"/>
        <v>0</v>
      </c>
      <c r="M15" s="113"/>
      <c r="N15" s="137">
        <v>8</v>
      </c>
      <c r="O15" s="153">
        <f t="shared" si="6"/>
        <v>0</v>
      </c>
      <c r="P15" s="154">
        <f t="shared" si="7"/>
        <v>0</v>
      </c>
      <c r="Q15" s="134">
        <f t="shared" si="8"/>
        <v>0</v>
      </c>
      <c r="R15" s="135">
        <f t="shared" si="9"/>
        <v>0</v>
      </c>
      <c r="S15" s="219"/>
      <c r="T15" s="137">
        <v>8</v>
      </c>
      <c r="U15" s="153">
        <f t="shared" si="10"/>
        <v>0</v>
      </c>
      <c r="V15" s="154">
        <f t="shared" si="11"/>
        <v>0</v>
      </c>
      <c r="W15" s="134">
        <f t="shared" si="12"/>
        <v>0</v>
      </c>
      <c r="X15" s="135">
        <f t="shared" si="13"/>
        <v>0</v>
      </c>
      <c r="Y15" s="219"/>
      <c r="Z15" s="133">
        <v>8</v>
      </c>
      <c r="AA15" s="134">
        <f t="shared" si="14"/>
        <v>0</v>
      </c>
      <c r="AB15" s="134">
        <f t="shared" si="15"/>
        <v>0</v>
      </c>
      <c r="AC15" s="134">
        <f t="shared" si="16"/>
        <v>0</v>
      </c>
      <c r="AD15" s="135">
        <f t="shared" si="17"/>
        <v>0</v>
      </c>
      <c r="AE15" s="219"/>
      <c r="AF15" s="138">
        <f t="shared" si="20"/>
        <v>0</v>
      </c>
    </row>
    <row r="16" spans="2:32">
      <c r="B16" s="133">
        <v>9</v>
      </c>
      <c r="C16" s="153">
        <f t="shared" si="0"/>
        <v>0</v>
      </c>
      <c r="D16" s="154">
        <f>$E$4*F15/12</f>
        <v>0</v>
      </c>
      <c r="E16" s="134">
        <f t="shared" si="1"/>
        <v>0</v>
      </c>
      <c r="F16" s="135">
        <f t="shared" si="2"/>
        <v>0</v>
      </c>
      <c r="G16" s="219"/>
      <c r="H16" s="133">
        <v>9</v>
      </c>
      <c r="I16" s="153">
        <f t="shared" si="3"/>
        <v>0</v>
      </c>
      <c r="J16" s="154">
        <f t="shared" si="4"/>
        <v>0</v>
      </c>
      <c r="K16" s="134">
        <f t="shared" si="19"/>
        <v>0</v>
      </c>
      <c r="L16" s="136">
        <f t="shared" si="5"/>
        <v>0</v>
      </c>
      <c r="M16" s="113"/>
      <c r="N16" s="137">
        <v>9</v>
      </c>
      <c r="O16" s="153">
        <f t="shared" si="6"/>
        <v>0</v>
      </c>
      <c r="P16" s="154">
        <f t="shared" si="7"/>
        <v>0</v>
      </c>
      <c r="Q16" s="134">
        <f t="shared" si="8"/>
        <v>0</v>
      </c>
      <c r="R16" s="135">
        <f t="shared" si="9"/>
        <v>0</v>
      </c>
      <c r="S16" s="219"/>
      <c r="T16" s="137">
        <v>9</v>
      </c>
      <c r="U16" s="153">
        <f t="shared" si="10"/>
        <v>0</v>
      </c>
      <c r="V16" s="154">
        <f t="shared" si="11"/>
        <v>0</v>
      </c>
      <c r="W16" s="134">
        <f t="shared" si="12"/>
        <v>0</v>
      </c>
      <c r="X16" s="135">
        <f t="shared" si="13"/>
        <v>0</v>
      </c>
      <c r="Y16" s="219"/>
      <c r="Z16" s="133">
        <v>9</v>
      </c>
      <c r="AA16" s="134">
        <f t="shared" si="14"/>
        <v>0</v>
      </c>
      <c r="AB16" s="134">
        <f t="shared" si="15"/>
        <v>0</v>
      </c>
      <c r="AC16" s="134">
        <f t="shared" si="16"/>
        <v>0</v>
      </c>
      <c r="AD16" s="135">
        <f t="shared" si="17"/>
        <v>0</v>
      </c>
      <c r="AE16" s="219"/>
      <c r="AF16" s="138">
        <f t="shared" si="20"/>
        <v>0</v>
      </c>
    </row>
    <row r="17" spans="2:32">
      <c r="B17" s="133">
        <v>10</v>
      </c>
      <c r="C17" s="153">
        <f t="shared" si="0"/>
        <v>0</v>
      </c>
      <c r="D17" s="154">
        <f t="shared" si="18"/>
        <v>0</v>
      </c>
      <c r="E17" s="134">
        <f t="shared" si="1"/>
        <v>0</v>
      </c>
      <c r="F17" s="135">
        <f t="shared" si="2"/>
        <v>0</v>
      </c>
      <c r="G17" s="219"/>
      <c r="H17" s="133">
        <v>10</v>
      </c>
      <c r="I17" s="153">
        <f t="shared" si="3"/>
        <v>0</v>
      </c>
      <c r="J17" s="154">
        <f t="shared" si="4"/>
        <v>0</v>
      </c>
      <c r="K17" s="134">
        <f t="shared" si="19"/>
        <v>0</v>
      </c>
      <c r="L17" s="136">
        <f t="shared" si="5"/>
        <v>0</v>
      </c>
      <c r="M17" s="113"/>
      <c r="N17" s="137">
        <v>10</v>
      </c>
      <c r="O17" s="153">
        <f t="shared" si="6"/>
        <v>0</v>
      </c>
      <c r="P17" s="154">
        <f t="shared" si="7"/>
        <v>0</v>
      </c>
      <c r="Q17" s="134">
        <f t="shared" si="8"/>
        <v>0</v>
      </c>
      <c r="R17" s="135">
        <f t="shared" si="9"/>
        <v>0</v>
      </c>
      <c r="S17" s="219"/>
      <c r="T17" s="137">
        <v>10</v>
      </c>
      <c r="U17" s="153">
        <f t="shared" si="10"/>
        <v>0</v>
      </c>
      <c r="V17" s="154">
        <f t="shared" si="11"/>
        <v>0</v>
      </c>
      <c r="W17" s="134">
        <f t="shared" si="12"/>
        <v>0</v>
      </c>
      <c r="X17" s="135">
        <f t="shared" si="13"/>
        <v>0</v>
      </c>
      <c r="Y17" s="219"/>
      <c r="Z17" s="133">
        <v>10</v>
      </c>
      <c r="AA17" s="134">
        <f t="shared" si="14"/>
        <v>0</v>
      </c>
      <c r="AB17" s="134">
        <f t="shared" si="15"/>
        <v>0</v>
      </c>
      <c r="AC17" s="134">
        <f t="shared" si="16"/>
        <v>0</v>
      </c>
      <c r="AD17" s="135">
        <f t="shared" si="17"/>
        <v>0</v>
      </c>
      <c r="AE17" s="219"/>
      <c r="AF17" s="138">
        <f t="shared" si="20"/>
        <v>0</v>
      </c>
    </row>
    <row r="18" spans="2:32">
      <c r="B18" s="133">
        <v>11</v>
      </c>
      <c r="C18" s="153">
        <f t="shared" si="0"/>
        <v>0</v>
      </c>
      <c r="D18" s="154">
        <f t="shared" si="18"/>
        <v>0</v>
      </c>
      <c r="E18" s="134">
        <f t="shared" si="1"/>
        <v>0</v>
      </c>
      <c r="F18" s="135">
        <f t="shared" si="2"/>
        <v>0</v>
      </c>
      <c r="G18" s="219"/>
      <c r="H18" s="133">
        <v>11</v>
      </c>
      <c r="I18" s="153">
        <f t="shared" si="3"/>
        <v>0</v>
      </c>
      <c r="J18" s="154">
        <f t="shared" si="4"/>
        <v>0</v>
      </c>
      <c r="K18" s="134">
        <f t="shared" si="19"/>
        <v>0</v>
      </c>
      <c r="L18" s="136">
        <f t="shared" si="5"/>
        <v>0</v>
      </c>
      <c r="M18" s="113"/>
      <c r="N18" s="137">
        <v>11</v>
      </c>
      <c r="O18" s="153">
        <f t="shared" si="6"/>
        <v>0</v>
      </c>
      <c r="P18" s="154">
        <f t="shared" si="7"/>
        <v>0</v>
      </c>
      <c r="Q18" s="134">
        <f t="shared" si="8"/>
        <v>0</v>
      </c>
      <c r="R18" s="135">
        <f t="shared" si="9"/>
        <v>0</v>
      </c>
      <c r="S18" s="219"/>
      <c r="T18" s="137">
        <v>11</v>
      </c>
      <c r="U18" s="153">
        <f t="shared" si="10"/>
        <v>0</v>
      </c>
      <c r="V18" s="154">
        <f t="shared" si="11"/>
        <v>0</v>
      </c>
      <c r="W18" s="134">
        <f t="shared" si="12"/>
        <v>0</v>
      </c>
      <c r="X18" s="135">
        <f t="shared" si="13"/>
        <v>0</v>
      </c>
      <c r="Y18" s="219"/>
      <c r="Z18" s="133">
        <v>11</v>
      </c>
      <c r="AA18" s="134">
        <f t="shared" si="14"/>
        <v>0</v>
      </c>
      <c r="AB18" s="134">
        <f t="shared" si="15"/>
        <v>0</v>
      </c>
      <c r="AC18" s="134">
        <f t="shared" si="16"/>
        <v>0</v>
      </c>
      <c r="AD18" s="135">
        <f t="shared" si="17"/>
        <v>0</v>
      </c>
      <c r="AE18" s="219"/>
      <c r="AF18" s="138">
        <f t="shared" si="20"/>
        <v>0</v>
      </c>
    </row>
    <row r="19" spans="2:32">
      <c r="B19" s="133">
        <v>12</v>
      </c>
      <c r="C19" s="153">
        <f t="shared" si="0"/>
        <v>0</v>
      </c>
      <c r="D19" s="154">
        <f t="shared" si="18"/>
        <v>0</v>
      </c>
      <c r="E19" s="134">
        <f t="shared" si="1"/>
        <v>0</v>
      </c>
      <c r="F19" s="135">
        <f t="shared" si="2"/>
        <v>0</v>
      </c>
      <c r="G19" s="219"/>
      <c r="H19" s="133">
        <v>12</v>
      </c>
      <c r="I19" s="153">
        <f t="shared" si="3"/>
        <v>0</v>
      </c>
      <c r="J19" s="154">
        <f t="shared" si="4"/>
        <v>0</v>
      </c>
      <c r="K19" s="134">
        <f t="shared" si="19"/>
        <v>0</v>
      </c>
      <c r="L19" s="136">
        <f t="shared" si="5"/>
        <v>0</v>
      </c>
      <c r="M19" s="113"/>
      <c r="N19" s="137">
        <v>12</v>
      </c>
      <c r="O19" s="153">
        <f t="shared" si="6"/>
        <v>0</v>
      </c>
      <c r="P19" s="154">
        <f t="shared" si="7"/>
        <v>0</v>
      </c>
      <c r="Q19" s="134">
        <f t="shared" si="8"/>
        <v>0</v>
      </c>
      <c r="R19" s="135">
        <f t="shared" si="9"/>
        <v>0</v>
      </c>
      <c r="S19" s="219"/>
      <c r="T19" s="137">
        <v>12</v>
      </c>
      <c r="U19" s="153">
        <f t="shared" si="10"/>
        <v>0</v>
      </c>
      <c r="V19" s="154">
        <f t="shared" si="11"/>
        <v>0</v>
      </c>
      <c r="W19" s="134">
        <f t="shared" si="12"/>
        <v>0</v>
      </c>
      <c r="X19" s="135">
        <f t="shared" si="13"/>
        <v>0</v>
      </c>
      <c r="Y19" s="219"/>
      <c r="Z19" s="133">
        <v>12</v>
      </c>
      <c r="AA19" s="134">
        <f t="shared" si="14"/>
        <v>0</v>
      </c>
      <c r="AB19" s="134">
        <f t="shared" si="15"/>
        <v>0</v>
      </c>
      <c r="AC19" s="134">
        <f t="shared" si="16"/>
        <v>0</v>
      </c>
      <c r="AD19" s="135">
        <f t="shared" si="17"/>
        <v>0</v>
      </c>
      <c r="AE19" s="219"/>
      <c r="AF19" s="138">
        <f t="shared" si="20"/>
        <v>0</v>
      </c>
    </row>
    <row r="20" spans="2:32">
      <c r="B20" s="133">
        <v>13</v>
      </c>
      <c r="C20" s="153">
        <f t="shared" si="0"/>
        <v>0</v>
      </c>
      <c r="D20" s="154">
        <f t="shared" si="18"/>
        <v>0</v>
      </c>
      <c r="E20" s="134">
        <f t="shared" si="1"/>
        <v>0</v>
      </c>
      <c r="F20" s="135">
        <f t="shared" si="2"/>
        <v>0</v>
      </c>
      <c r="G20" s="219"/>
      <c r="H20" s="133">
        <v>13</v>
      </c>
      <c r="I20" s="153">
        <f t="shared" si="3"/>
        <v>0</v>
      </c>
      <c r="J20" s="154">
        <f t="shared" si="4"/>
        <v>0</v>
      </c>
      <c r="K20" s="134">
        <f t="shared" si="19"/>
        <v>0</v>
      </c>
      <c r="L20" s="136">
        <f t="shared" si="5"/>
        <v>0</v>
      </c>
      <c r="M20" s="113"/>
      <c r="N20" s="137">
        <v>13</v>
      </c>
      <c r="O20" s="153">
        <f t="shared" si="6"/>
        <v>0</v>
      </c>
      <c r="P20" s="154">
        <f t="shared" si="7"/>
        <v>0</v>
      </c>
      <c r="Q20" s="134">
        <f t="shared" si="8"/>
        <v>0</v>
      </c>
      <c r="R20" s="135">
        <f t="shared" si="9"/>
        <v>0</v>
      </c>
      <c r="S20" s="219"/>
      <c r="T20" s="137">
        <v>13</v>
      </c>
      <c r="U20" s="153">
        <f t="shared" si="10"/>
        <v>0</v>
      </c>
      <c r="V20" s="154">
        <f t="shared" si="11"/>
        <v>0</v>
      </c>
      <c r="W20" s="134">
        <f t="shared" si="12"/>
        <v>0</v>
      </c>
      <c r="X20" s="135">
        <f t="shared" si="13"/>
        <v>0</v>
      </c>
      <c r="Y20" s="219"/>
      <c r="Z20" s="133">
        <v>13</v>
      </c>
      <c r="AA20" s="134">
        <f t="shared" si="14"/>
        <v>0</v>
      </c>
      <c r="AB20" s="134">
        <f t="shared" si="15"/>
        <v>0</v>
      </c>
      <c r="AC20" s="134">
        <f t="shared" si="16"/>
        <v>0</v>
      </c>
      <c r="AD20" s="135">
        <f t="shared" si="17"/>
        <v>0</v>
      </c>
      <c r="AE20" s="219"/>
      <c r="AF20" s="138">
        <f t="shared" si="20"/>
        <v>0</v>
      </c>
    </row>
    <row r="21" spans="2:32">
      <c r="B21" s="133">
        <v>14</v>
      </c>
      <c r="C21" s="153">
        <f t="shared" si="0"/>
        <v>0</v>
      </c>
      <c r="D21" s="154">
        <f t="shared" si="18"/>
        <v>0</v>
      </c>
      <c r="E21" s="134">
        <f t="shared" si="1"/>
        <v>0</v>
      </c>
      <c r="F21" s="135">
        <f t="shared" si="2"/>
        <v>0</v>
      </c>
      <c r="G21" s="219"/>
      <c r="H21" s="133">
        <v>14</v>
      </c>
      <c r="I21" s="153">
        <f t="shared" si="3"/>
        <v>0</v>
      </c>
      <c r="J21" s="154">
        <f t="shared" si="4"/>
        <v>0</v>
      </c>
      <c r="K21" s="134">
        <f t="shared" si="19"/>
        <v>0</v>
      </c>
      <c r="L21" s="136">
        <f t="shared" si="5"/>
        <v>0</v>
      </c>
      <c r="M21" s="113"/>
      <c r="N21" s="137">
        <v>14</v>
      </c>
      <c r="O21" s="153">
        <f t="shared" si="6"/>
        <v>0</v>
      </c>
      <c r="P21" s="154">
        <f t="shared" si="7"/>
        <v>0</v>
      </c>
      <c r="Q21" s="134">
        <f t="shared" si="8"/>
        <v>0</v>
      </c>
      <c r="R21" s="135">
        <f t="shared" si="9"/>
        <v>0</v>
      </c>
      <c r="S21" s="219"/>
      <c r="T21" s="137">
        <v>14</v>
      </c>
      <c r="U21" s="153">
        <f t="shared" si="10"/>
        <v>0</v>
      </c>
      <c r="V21" s="154">
        <f t="shared" si="11"/>
        <v>0</v>
      </c>
      <c r="W21" s="134">
        <f t="shared" si="12"/>
        <v>0</v>
      </c>
      <c r="X21" s="135">
        <f t="shared" si="13"/>
        <v>0</v>
      </c>
      <c r="Y21" s="219"/>
      <c r="Z21" s="133">
        <v>14</v>
      </c>
      <c r="AA21" s="134">
        <f t="shared" si="14"/>
        <v>0</v>
      </c>
      <c r="AB21" s="134">
        <f t="shared" si="15"/>
        <v>0</v>
      </c>
      <c r="AC21" s="134">
        <f t="shared" si="16"/>
        <v>0</v>
      </c>
      <c r="AD21" s="135">
        <f t="shared" si="17"/>
        <v>0</v>
      </c>
      <c r="AE21" s="219"/>
      <c r="AF21" s="138">
        <f t="shared" si="20"/>
        <v>0</v>
      </c>
    </row>
    <row r="22" spans="2:32">
      <c r="B22" s="133">
        <v>15</v>
      </c>
      <c r="C22" s="153">
        <f t="shared" si="0"/>
        <v>0</v>
      </c>
      <c r="D22" s="154">
        <f t="shared" si="18"/>
        <v>0</v>
      </c>
      <c r="E22" s="134">
        <f t="shared" si="1"/>
        <v>0</v>
      </c>
      <c r="F22" s="135">
        <f t="shared" si="2"/>
        <v>0</v>
      </c>
      <c r="G22" s="219"/>
      <c r="H22" s="133">
        <v>15</v>
      </c>
      <c r="I22" s="153">
        <f t="shared" si="3"/>
        <v>0</v>
      </c>
      <c r="J22" s="154">
        <f t="shared" si="4"/>
        <v>0</v>
      </c>
      <c r="K22" s="134">
        <f t="shared" si="19"/>
        <v>0</v>
      </c>
      <c r="L22" s="136">
        <f t="shared" si="5"/>
        <v>0</v>
      </c>
      <c r="M22" s="113"/>
      <c r="N22" s="137">
        <v>15</v>
      </c>
      <c r="O22" s="153">
        <f t="shared" si="6"/>
        <v>0</v>
      </c>
      <c r="P22" s="154">
        <f t="shared" si="7"/>
        <v>0</v>
      </c>
      <c r="Q22" s="134">
        <f t="shared" si="8"/>
        <v>0</v>
      </c>
      <c r="R22" s="135">
        <f t="shared" si="9"/>
        <v>0</v>
      </c>
      <c r="S22" s="219"/>
      <c r="T22" s="137">
        <v>15</v>
      </c>
      <c r="U22" s="153">
        <f t="shared" si="10"/>
        <v>0</v>
      </c>
      <c r="V22" s="154">
        <f t="shared" si="11"/>
        <v>0</v>
      </c>
      <c r="W22" s="134">
        <f t="shared" si="12"/>
        <v>0</v>
      </c>
      <c r="X22" s="135">
        <f t="shared" si="13"/>
        <v>0</v>
      </c>
      <c r="Y22" s="219"/>
      <c r="Z22" s="133">
        <v>15</v>
      </c>
      <c r="AA22" s="134">
        <f t="shared" si="14"/>
        <v>0</v>
      </c>
      <c r="AB22" s="134">
        <f t="shared" si="15"/>
        <v>0</v>
      </c>
      <c r="AC22" s="134">
        <f t="shared" si="16"/>
        <v>0</v>
      </c>
      <c r="AD22" s="135">
        <f t="shared" si="17"/>
        <v>0</v>
      </c>
      <c r="AE22" s="219"/>
      <c r="AF22" s="138">
        <f t="shared" si="20"/>
        <v>0</v>
      </c>
    </row>
    <row r="23" spans="2:32">
      <c r="B23" s="133">
        <v>16</v>
      </c>
      <c r="C23" s="153">
        <f t="shared" si="0"/>
        <v>0</v>
      </c>
      <c r="D23" s="154">
        <f t="shared" si="18"/>
        <v>0</v>
      </c>
      <c r="E23" s="134">
        <f t="shared" si="1"/>
        <v>0</v>
      </c>
      <c r="F23" s="135">
        <f t="shared" si="2"/>
        <v>0</v>
      </c>
      <c r="G23" s="219"/>
      <c r="H23" s="133">
        <v>16</v>
      </c>
      <c r="I23" s="153">
        <f t="shared" si="3"/>
        <v>0</v>
      </c>
      <c r="J23" s="154">
        <f t="shared" si="4"/>
        <v>0</v>
      </c>
      <c r="K23" s="134">
        <f t="shared" si="19"/>
        <v>0</v>
      </c>
      <c r="L23" s="136">
        <f t="shared" si="5"/>
        <v>0</v>
      </c>
      <c r="M23" s="113"/>
      <c r="N23" s="137">
        <v>16</v>
      </c>
      <c r="O23" s="153">
        <f t="shared" si="6"/>
        <v>0</v>
      </c>
      <c r="P23" s="154">
        <f t="shared" si="7"/>
        <v>0</v>
      </c>
      <c r="Q23" s="134">
        <f t="shared" si="8"/>
        <v>0</v>
      </c>
      <c r="R23" s="135">
        <f t="shared" si="9"/>
        <v>0</v>
      </c>
      <c r="S23" s="219"/>
      <c r="T23" s="137">
        <v>16</v>
      </c>
      <c r="U23" s="153">
        <f t="shared" si="10"/>
        <v>0</v>
      </c>
      <c r="V23" s="154">
        <f t="shared" si="11"/>
        <v>0</v>
      </c>
      <c r="W23" s="134">
        <f t="shared" si="12"/>
        <v>0</v>
      </c>
      <c r="X23" s="135">
        <f t="shared" si="13"/>
        <v>0</v>
      </c>
      <c r="Y23" s="219"/>
      <c r="Z23" s="133">
        <v>16</v>
      </c>
      <c r="AA23" s="134">
        <f t="shared" si="14"/>
        <v>0</v>
      </c>
      <c r="AB23" s="134">
        <f t="shared" si="15"/>
        <v>0</v>
      </c>
      <c r="AC23" s="134">
        <f t="shared" si="16"/>
        <v>0</v>
      </c>
      <c r="AD23" s="135">
        <f t="shared" si="17"/>
        <v>0</v>
      </c>
      <c r="AE23" s="219"/>
      <c r="AF23" s="138">
        <f t="shared" si="20"/>
        <v>0</v>
      </c>
    </row>
    <row r="24" spans="2:32">
      <c r="B24" s="133">
        <v>17</v>
      </c>
      <c r="C24" s="153">
        <f t="shared" si="0"/>
        <v>0</v>
      </c>
      <c r="D24" s="154">
        <f t="shared" si="18"/>
        <v>0</v>
      </c>
      <c r="E24" s="134">
        <f t="shared" si="1"/>
        <v>0</v>
      </c>
      <c r="F24" s="135">
        <f t="shared" si="2"/>
        <v>0</v>
      </c>
      <c r="G24" s="219"/>
      <c r="H24" s="133">
        <v>17</v>
      </c>
      <c r="I24" s="153">
        <f t="shared" si="3"/>
        <v>0</v>
      </c>
      <c r="J24" s="154">
        <f t="shared" si="4"/>
        <v>0</v>
      </c>
      <c r="K24" s="134">
        <f t="shared" si="19"/>
        <v>0</v>
      </c>
      <c r="L24" s="136">
        <f t="shared" si="5"/>
        <v>0</v>
      </c>
      <c r="M24" s="113"/>
      <c r="N24" s="137">
        <v>17</v>
      </c>
      <c r="O24" s="153">
        <f t="shared" si="6"/>
        <v>0</v>
      </c>
      <c r="P24" s="154">
        <f t="shared" si="7"/>
        <v>0</v>
      </c>
      <c r="Q24" s="134">
        <f t="shared" si="8"/>
        <v>0</v>
      </c>
      <c r="R24" s="135">
        <f t="shared" si="9"/>
        <v>0</v>
      </c>
      <c r="S24" s="219"/>
      <c r="T24" s="137">
        <v>17</v>
      </c>
      <c r="U24" s="153">
        <f t="shared" si="10"/>
        <v>0</v>
      </c>
      <c r="V24" s="154">
        <f t="shared" si="11"/>
        <v>0</v>
      </c>
      <c r="W24" s="134">
        <f t="shared" si="12"/>
        <v>0</v>
      </c>
      <c r="X24" s="135">
        <f t="shared" si="13"/>
        <v>0</v>
      </c>
      <c r="Y24" s="219"/>
      <c r="Z24" s="133">
        <v>17</v>
      </c>
      <c r="AA24" s="134">
        <f t="shared" si="14"/>
        <v>0</v>
      </c>
      <c r="AB24" s="134">
        <f t="shared" si="15"/>
        <v>0</v>
      </c>
      <c r="AC24" s="134">
        <f t="shared" si="16"/>
        <v>0</v>
      </c>
      <c r="AD24" s="135">
        <f t="shared" si="17"/>
        <v>0</v>
      </c>
      <c r="AE24" s="219"/>
      <c r="AF24" s="138">
        <f t="shared" si="20"/>
        <v>0</v>
      </c>
    </row>
    <row r="25" spans="2:32">
      <c r="B25" s="133">
        <v>18</v>
      </c>
      <c r="C25" s="153">
        <f t="shared" si="0"/>
        <v>0</v>
      </c>
      <c r="D25" s="154">
        <f t="shared" si="18"/>
        <v>0</v>
      </c>
      <c r="E25" s="134">
        <f t="shared" si="1"/>
        <v>0</v>
      </c>
      <c r="F25" s="135">
        <f t="shared" si="2"/>
        <v>0</v>
      </c>
      <c r="G25" s="219"/>
      <c r="H25" s="133">
        <v>18</v>
      </c>
      <c r="I25" s="153">
        <f t="shared" si="3"/>
        <v>0</v>
      </c>
      <c r="J25" s="154">
        <f t="shared" si="4"/>
        <v>0</v>
      </c>
      <c r="K25" s="134">
        <f t="shared" si="19"/>
        <v>0</v>
      </c>
      <c r="L25" s="136">
        <f t="shared" si="5"/>
        <v>0</v>
      </c>
      <c r="M25" s="113"/>
      <c r="N25" s="137">
        <v>18</v>
      </c>
      <c r="O25" s="153">
        <f t="shared" si="6"/>
        <v>0</v>
      </c>
      <c r="P25" s="154">
        <f t="shared" si="7"/>
        <v>0</v>
      </c>
      <c r="Q25" s="134">
        <f t="shared" si="8"/>
        <v>0</v>
      </c>
      <c r="R25" s="135">
        <f t="shared" si="9"/>
        <v>0</v>
      </c>
      <c r="S25" s="219"/>
      <c r="T25" s="137">
        <v>18</v>
      </c>
      <c r="U25" s="153">
        <f t="shared" si="10"/>
        <v>0</v>
      </c>
      <c r="V25" s="154">
        <f t="shared" si="11"/>
        <v>0</v>
      </c>
      <c r="W25" s="134">
        <f t="shared" si="12"/>
        <v>0</v>
      </c>
      <c r="X25" s="135">
        <f t="shared" si="13"/>
        <v>0</v>
      </c>
      <c r="Y25" s="219"/>
      <c r="Z25" s="133">
        <v>18</v>
      </c>
      <c r="AA25" s="134">
        <f t="shared" si="14"/>
        <v>0</v>
      </c>
      <c r="AB25" s="134">
        <f t="shared" si="15"/>
        <v>0</v>
      </c>
      <c r="AC25" s="134">
        <f t="shared" si="16"/>
        <v>0</v>
      </c>
      <c r="AD25" s="135">
        <f t="shared" si="17"/>
        <v>0</v>
      </c>
      <c r="AE25" s="219"/>
      <c r="AF25" s="138">
        <f t="shared" si="20"/>
        <v>0</v>
      </c>
    </row>
    <row r="26" spans="2:32">
      <c r="B26" s="133">
        <v>19</v>
      </c>
      <c r="C26" s="153">
        <f t="shared" si="0"/>
        <v>0</v>
      </c>
      <c r="D26" s="154">
        <f t="shared" si="18"/>
        <v>0</v>
      </c>
      <c r="E26" s="134">
        <f t="shared" si="1"/>
        <v>0</v>
      </c>
      <c r="F26" s="135">
        <f t="shared" si="2"/>
        <v>0</v>
      </c>
      <c r="G26" s="219"/>
      <c r="H26" s="133">
        <v>19</v>
      </c>
      <c r="I26" s="153">
        <f t="shared" si="3"/>
        <v>0</v>
      </c>
      <c r="J26" s="154">
        <f t="shared" si="4"/>
        <v>0</v>
      </c>
      <c r="K26" s="134">
        <f t="shared" si="19"/>
        <v>0</v>
      </c>
      <c r="L26" s="136">
        <f t="shared" si="5"/>
        <v>0</v>
      </c>
      <c r="M26" s="113"/>
      <c r="N26" s="137">
        <v>19</v>
      </c>
      <c r="O26" s="153">
        <f t="shared" si="6"/>
        <v>0</v>
      </c>
      <c r="P26" s="154">
        <f t="shared" si="7"/>
        <v>0</v>
      </c>
      <c r="Q26" s="134">
        <f t="shared" si="8"/>
        <v>0</v>
      </c>
      <c r="R26" s="135">
        <f t="shared" si="9"/>
        <v>0</v>
      </c>
      <c r="S26" s="219"/>
      <c r="T26" s="137">
        <v>19</v>
      </c>
      <c r="U26" s="153">
        <f t="shared" si="10"/>
        <v>0</v>
      </c>
      <c r="V26" s="154">
        <f t="shared" si="11"/>
        <v>0</v>
      </c>
      <c r="W26" s="134">
        <f t="shared" si="12"/>
        <v>0</v>
      </c>
      <c r="X26" s="135">
        <f t="shared" si="13"/>
        <v>0</v>
      </c>
      <c r="Y26" s="219"/>
      <c r="Z26" s="133">
        <v>19</v>
      </c>
      <c r="AA26" s="134">
        <f t="shared" si="14"/>
        <v>0</v>
      </c>
      <c r="AB26" s="134">
        <f t="shared" si="15"/>
        <v>0</v>
      </c>
      <c r="AC26" s="134">
        <f t="shared" si="16"/>
        <v>0</v>
      </c>
      <c r="AD26" s="135">
        <f t="shared" si="17"/>
        <v>0</v>
      </c>
      <c r="AE26" s="219"/>
      <c r="AF26" s="138">
        <f t="shared" si="20"/>
        <v>0</v>
      </c>
    </row>
    <row r="27" spans="2:32">
      <c r="B27" s="133">
        <v>20</v>
      </c>
      <c r="C27" s="153">
        <f t="shared" si="0"/>
        <v>0</v>
      </c>
      <c r="D27" s="154">
        <f t="shared" si="18"/>
        <v>0</v>
      </c>
      <c r="E27" s="134">
        <f t="shared" si="1"/>
        <v>0</v>
      </c>
      <c r="F27" s="135">
        <f t="shared" si="2"/>
        <v>0</v>
      </c>
      <c r="G27" s="219"/>
      <c r="H27" s="133">
        <v>20</v>
      </c>
      <c r="I27" s="153">
        <f t="shared" si="3"/>
        <v>0</v>
      </c>
      <c r="J27" s="154">
        <f t="shared" si="4"/>
        <v>0</v>
      </c>
      <c r="K27" s="134">
        <f t="shared" si="19"/>
        <v>0</v>
      </c>
      <c r="L27" s="136">
        <f t="shared" si="5"/>
        <v>0</v>
      </c>
      <c r="M27" s="113"/>
      <c r="N27" s="137">
        <v>20</v>
      </c>
      <c r="O27" s="153">
        <f t="shared" si="6"/>
        <v>0</v>
      </c>
      <c r="P27" s="154">
        <f t="shared" si="7"/>
        <v>0</v>
      </c>
      <c r="Q27" s="134">
        <f t="shared" si="8"/>
        <v>0</v>
      </c>
      <c r="R27" s="135">
        <f t="shared" si="9"/>
        <v>0</v>
      </c>
      <c r="S27" s="219"/>
      <c r="T27" s="137">
        <v>20</v>
      </c>
      <c r="U27" s="153">
        <f t="shared" si="10"/>
        <v>0</v>
      </c>
      <c r="V27" s="154">
        <f t="shared" si="11"/>
        <v>0</v>
      </c>
      <c r="W27" s="134">
        <f t="shared" si="12"/>
        <v>0</v>
      </c>
      <c r="X27" s="135">
        <f t="shared" si="13"/>
        <v>0</v>
      </c>
      <c r="Y27" s="219"/>
      <c r="Z27" s="133">
        <v>20</v>
      </c>
      <c r="AA27" s="134">
        <f t="shared" si="14"/>
        <v>0</v>
      </c>
      <c r="AB27" s="134">
        <f t="shared" si="15"/>
        <v>0</v>
      </c>
      <c r="AC27" s="134">
        <f t="shared" si="16"/>
        <v>0</v>
      </c>
      <c r="AD27" s="135">
        <f t="shared" si="17"/>
        <v>0</v>
      </c>
      <c r="AE27" s="219"/>
      <c r="AF27" s="138">
        <f t="shared" si="20"/>
        <v>0</v>
      </c>
    </row>
    <row r="28" spans="2:32">
      <c r="B28" s="133">
        <v>21</v>
      </c>
      <c r="C28" s="153">
        <f t="shared" si="0"/>
        <v>0</v>
      </c>
      <c r="D28" s="154">
        <f t="shared" si="18"/>
        <v>0</v>
      </c>
      <c r="E28" s="134">
        <f t="shared" si="1"/>
        <v>0</v>
      </c>
      <c r="F28" s="135">
        <f t="shared" si="2"/>
        <v>0</v>
      </c>
      <c r="G28" s="219"/>
      <c r="H28" s="133">
        <v>21</v>
      </c>
      <c r="I28" s="153">
        <f t="shared" si="3"/>
        <v>0</v>
      </c>
      <c r="J28" s="154">
        <f t="shared" si="4"/>
        <v>0</v>
      </c>
      <c r="K28" s="134">
        <f t="shared" si="19"/>
        <v>0</v>
      </c>
      <c r="L28" s="136">
        <f t="shared" si="5"/>
        <v>0</v>
      </c>
      <c r="M28" s="113"/>
      <c r="N28" s="137">
        <v>21</v>
      </c>
      <c r="O28" s="153">
        <f t="shared" si="6"/>
        <v>0</v>
      </c>
      <c r="P28" s="154">
        <f t="shared" si="7"/>
        <v>0</v>
      </c>
      <c r="Q28" s="134">
        <f t="shared" si="8"/>
        <v>0</v>
      </c>
      <c r="R28" s="135">
        <f t="shared" si="9"/>
        <v>0</v>
      </c>
      <c r="S28" s="219"/>
      <c r="T28" s="137">
        <v>21</v>
      </c>
      <c r="U28" s="153">
        <f t="shared" si="10"/>
        <v>0</v>
      </c>
      <c r="V28" s="154">
        <f t="shared" si="11"/>
        <v>0</v>
      </c>
      <c r="W28" s="134">
        <f t="shared" si="12"/>
        <v>0</v>
      </c>
      <c r="X28" s="135">
        <f t="shared" si="13"/>
        <v>0</v>
      </c>
      <c r="Y28" s="219"/>
      <c r="Z28" s="133">
        <v>21</v>
      </c>
      <c r="AA28" s="134">
        <f t="shared" si="14"/>
        <v>0</v>
      </c>
      <c r="AB28" s="134">
        <f t="shared" si="15"/>
        <v>0</v>
      </c>
      <c r="AC28" s="134">
        <f t="shared" si="16"/>
        <v>0</v>
      </c>
      <c r="AD28" s="135">
        <f t="shared" si="17"/>
        <v>0</v>
      </c>
      <c r="AE28" s="219"/>
      <c r="AF28" s="138">
        <f t="shared" si="20"/>
        <v>0</v>
      </c>
    </row>
    <row r="29" spans="2:32">
      <c r="B29" s="133">
        <v>22</v>
      </c>
      <c r="C29" s="153">
        <f t="shared" si="0"/>
        <v>0</v>
      </c>
      <c r="D29" s="154">
        <f t="shared" si="18"/>
        <v>0</v>
      </c>
      <c r="E29" s="134">
        <f t="shared" si="1"/>
        <v>0</v>
      </c>
      <c r="F29" s="135">
        <f t="shared" si="2"/>
        <v>0</v>
      </c>
      <c r="G29" s="219"/>
      <c r="H29" s="133">
        <v>22</v>
      </c>
      <c r="I29" s="153">
        <f t="shared" si="3"/>
        <v>0</v>
      </c>
      <c r="J29" s="154">
        <f t="shared" si="4"/>
        <v>0</v>
      </c>
      <c r="K29" s="134">
        <f t="shared" si="19"/>
        <v>0</v>
      </c>
      <c r="L29" s="136">
        <f t="shared" si="5"/>
        <v>0</v>
      </c>
      <c r="M29" s="113"/>
      <c r="N29" s="137">
        <v>22</v>
      </c>
      <c r="O29" s="153">
        <f t="shared" si="6"/>
        <v>0</v>
      </c>
      <c r="P29" s="154">
        <f t="shared" si="7"/>
        <v>0</v>
      </c>
      <c r="Q29" s="134">
        <f t="shared" si="8"/>
        <v>0</v>
      </c>
      <c r="R29" s="135">
        <f t="shared" si="9"/>
        <v>0</v>
      </c>
      <c r="S29" s="219"/>
      <c r="T29" s="137">
        <v>22</v>
      </c>
      <c r="U29" s="153">
        <f t="shared" si="10"/>
        <v>0</v>
      </c>
      <c r="V29" s="154">
        <f t="shared" si="11"/>
        <v>0</v>
      </c>
      <c r="W29" s="134">
        <f t="shared" si="12"/>
        <v>0</v>
      </c>
      <c r="X29" s="135">
        <f t="shared" si="13"/>
        <v>0</v>
      </c>
      <c r="Y29" s="219"/>
      <c r="Z29" s="133">
        <v>22</v>
      </c>
      <c r="AA29" s="134">
        <f t="shared" si="14"/>
        <v>0</v>
      </c>
      <c r="AB29" s="134">
        <f t="shared" si="15"/>
        <v>0</v>
      </c>
      <c r="AC29" s="134">
        <f t="shared" si="16"/>
        <v>0</v>
      </c>
      <c r="AD29" s="135">
        <f t="shared" si="17"/>
        <v>0</v>
      </c>
      <c r="AE29" s="219"/>
      <c r="AF29" s="138">
        <f t="shared" si="20"/>
        <v>0</v>
      </c>
    </row>
    <row r="30" spans="2:32">
      <c r="B30" s="133">
        <v>23</v>
      </c>
      <c r="C30" s="153">
        <f t="shared" si="0"/>
        <v>0</v>
      </c>
      <c r="D30" s="154">
        <f t="shared" si="18"/>
        <v>0</v>
      </c>
      <c r="E30" s="134">
        <f t="shared" si="1"/>
        <v>0</v>
      </c>
      <c r="F30" s="135">
        <f t="shared" si="2"/>
        <v>0</v>
      </c>
      <c r="G30" s="219"/>
      <c r="H30" s="133">
        <v>23</v>
      </c>
      <c r="I30" s="153">
        <f t="shared" si="3"/>
        <v>0</v>
      </c>
      <c r="J30" s="154">
        <f t="shared" si="4"/>
        <v>0</v>
      </c>
      <c r="K30" s="134">
        <f t="shared" si="19"/>
        <v>0</v>
      </c>
      <c r="L30" s="136">
        <f t="shared" si="5"/>
        <v>0</v>
      </c>
      <c r="M30" s="113"/>
      <c r="N30" s="137">
        <v>23</v>
      </c>
      <c r="O30" s="153">
        <f t="shared" si="6"/>
        <v>0</v>
      </c>
      <c r="P30" s="154">
        <f t="shared" si="7"/>
        <v>0</v>
      </c>
      <c r="Q30" s="134">
        <f t="shared" si="8"/>
        <v>0</v>
      </c>
      <c r="R30" s="135">
        <f t="shared" si="9"/>
        <v>0</v>
      </c>
      <c r="S30" s="219"/>
      <c r="T30" s="137">
        <v>23</v>
      </c>
      <c r="U30" s="153">
        <f t="shared" si="10"/>
        <v>0</v>
      </c>
      <c r="V30" s="154">
        <f t="shared" si="11"/>
        <v>0</v>
      </c>
      <c r="W30" s="134">
        <f t="shared" si="12"/>
        <v>0</v>
      </c>
      <c r="X30" s="135">
        <f t="shared" si="13"/>
        <v>0</v>
      </c>
      <c r="Y30" s="219"/>
      <c r="Z30" s="133">
        <v>23</v>
      </c>
      <c r="AA30" s="134">
        <f t="shared" si="14"/>
        <v>0</v>
      </c>
      <c r="AB30" s="134">
        <f t="shared" si="15"/>
        <v>0</v>
      </c>
      <c r="AC30" s="134">
        <f t="shared" si="16"/>
        <v>0</v>
      </c>
      <c r="AD30" s="135">
        <f t="shared" si="17"/>
        <v>0</v>
      </c>
      <c r="AE30" s="219"/>
      <c r="AF30" s="138">
        <f t="shared" si="20"/>
        <v>0</v>
      </c>
    </row>
    <row r="31" spans="2:32">
      <c r="B31" s="133">
        <v>24</v>
      </c>
      <c r="C31" s="153">
        <f t="shared" si="0"/>
        <v>0</v>
      </c>
      <c r="D31" s="154">
        <f t="shared" si="18"/>
        <v>0</v>
      </c>
      <c r="E31" s="134">
        <f t="shared" si="1"/>
        <v>0</v>
      </c>
      <c r="F31" s="135">
        <f t="shared" si="2"/>
        <v>0</v>
      </c>
      <c r="G31" s="219"/>
      <c r="H31" s="133">
        <v>24</v>
      </c>
      <c r="I31" s="153">
        <f t="shared" si="3"/>
        <v>0</v>
      </c>
      <c r="J31" s="154">
        <f t="shared" si="4"/>
        <v>0</v>
      </c>
      <c r="K31" s="134">
        <f t="shared" si="19"/>
        <v>0</v>
      </c>
      <c r="L31" s="136">
        <f t="shared" si="5"/>
        <v>0</v>
      </c>
      <c r="M31" s="113"/>
      <c r="N31" s="137">
        <v>24</v>
      </c>
      <c r="O31" s="153">
        <f t="shared" si="6"/>
        <v>0</v>
      </c>
      <c r="P31" s="154">
        <f t="shared" si="7"/>
        <v>0</v>
      </c>
      <c r="Q31" s="134">
        <f t="shared" si="8"/>
        <v>0</v>
      </c>
      <c r="R31" s="135">
        <f t="shared" si="9"/>
        <v>0</v>
      </c>
      <c r="S31" s="219"/>
      <c r="T31" s="137">
        <v>24</v>
      </c>
      <c r="U31" s="153">
        <f t="shared" si="10"/>
        <v>0</v>
      </c>
      <c r="V31" s="154">
        <f t="shared" si="11"/>
        <v>0</v>
      </c>
      <c r="W31" s="134">
        <f t="shared" si="12"/>
        <v>0</v>
      </c>
      <c r="X31" s="135">
        <f t="shared" si="13"/>
        <v>0</v>
      </c>
      <c r="Y31" s="219"/>
      <c r="Z31" s="133">
        <v>24</v>
      </c>
      <c r="AA31" s="134">
        <f t="shared" si="14"/>
        <v>0</v>
      </c>
      <c r="AB31" s="134">
        <f t="shared" si="15"/>
        <v>0</v>
      </c>
      <c r="AC31" s="134">
        <f t="shared" si="16"/>
        <v>0</v>
      </c>
      <c r="AD31" s="135">
        <f t="shared" si="17"/>
        <v>0</v>
      </c>
      <c r="AE31" s="219"/>
      <c r="AF31" s="138">
        <f t="shared" si="20"/>
        <v>0</v>
      </c>
    </row>
    <row r="32" spans="2:32">
      <c r="B32" s="133">
        <v>25</v>
      </c>
      <c r="C32" s="153">
        <f t="shared" si="0"/>
        <v>0</v>
      </c>
      <c r="D32" s="154">
        <f t="shared" si="18"/>
        <v>0</v>
      </c>
      <c r="E32" s="134">
        <f t="shared" si="1"/>
        <v>0</v>
      </c>
      <c r="F32" s="135">
        <f t="shared" si="2"/>
        <v>0</v>
      </c>
      <c r="G32" s="219"/>
      <c r="H32" s="133">
        <v>25</v>
      </c>
      <c r="I32" s="153">
        <f t="shared" si="3"/>
        <v>0</v>
      </c>
      <c r="J32" s="154">
        <f t="shared" si="4"/>
        <v>0</v>
      </c>
      <c r="K32" s="134">
        <f t="shared" si="19"/>
        <v>0</v>
      </c>
      <c r="L32" s="136">
        <f t="shared" si="5"/>
        <v>0</v>
      </c>
      <c r="M32" s="113"/>
      <c r="N32" s="137">
        <v>25</v>
      </c>
      <c r="O32" s="153">
        <f t="shared" si="6"/>
        <v>0</v>
      </c>
      <c r="P32" s="154">
        <f t="shared" si="7"/>
        <v>0</v>
      </c>
      <c r="Q32" s="134">
        <f t="shared" si="8"/>
        <v>0</v>
      </c>
      <c r="R32" s="135">
        <f t="shared" si="9"/>
        <v>0</v>
      </c>
      <c r="S32" s="219"/>
      <c r="T32" s="137">
        <v>25</v>
      </c>
      <c r="U32" s="153">
        <f t="shared" si="10"/>
        <v>0</v>
      </c>
      <c r="V32" s="154">
        <f t="shared" si="11"/>
        <v>0</v>
      </c>
      <c r="W32" s="134">
        <f t="shared" si="12"/>
        <v>0</v>
      </c>
      <c r="X32" s="135">
        <f t="shared" si="13"/>
        <v>0</v>
      </c>
      <c r="Y32" s="219"/>
      <c r="Z32" s="133">
        <v>25</v>
      </c>
      <c r="AA32" s="134">
        <f t="shared" si="14"/>
        <v>0</v>
      </c>
      <c r="AB32" s="134">
        <f t="shared" si="15"/>
        <v>0</v>
      </c>
      <c r="AC32" s="134">
        <f t="shared" si="16"/>
        <v>0</v>
      </c>
      <c r="AD32" s="135">
        <f t="shared" si="17"/>
        <v>0</v>
      </c>
      <c r="AE32" s="219"/>
      <c r="AF32" s="138">
        <f t="shared" si="20"/>
        <v>0</v>
      </c>
    </row>
    <row r="33" spans="2:32">
      <c r="B33" s="133">
        <v>26</v>
      </c>
      <c r="C33" s="153">
        <f t="shared" si="0"/>
        <v>0</v>
      </c>
      <c r="D33" s="154">
        <f t="shared" si="18"/>
        <v>0</v>
      </c>
      <c r="E33" s="134">
        <f t="shared" si="1"/>
        <v>0</v>
      </c>
      <c r="F33" s="135">
        <f t="shared" si="2"/>
        <v>0</v>
      </c>
      <c r="G33" s="219"/>
      <c r="H33" s="133">
        <v>26</v>
      </c>
      <c r="I33" s="153">
        <f t="shared" si="3"/>
        <v>0</v>
      </c>
      <c r="J33" s="154">
        <f t="shared" si="4"/>
        <v>0</v>
      </c>
      <c r="K33" s="134">
        <f t="shared" si="19"/>
        <v>0</v>
      </c>
      <c r="L33" s="136">
        <f t="shared" si="5"/>
        <v>0</v>
      </c>
      <c r="M33" s="113"/>
      <c r="N33" s="137">
        <v>26</v>
      </c>
      <c r="O33" s="153">
        <f t="shared" si="6"/>
        <v>0</v>
      </c>
      <c r="P33" s="154">
        <f t="shared" si="7"/>
        <v>0</v>
      </c>
      <c r="Q33" s="134">
        <f t="shared" si="8"/>
        <v>0</v>
      </c>
      <c r="R33" s="135">
        <f t="shared" si="9"/>
        <v>0</v>
      </c>
      <c r="S33" s="219"/>
      <c r="T33" s="137">
        <v>26</v>
      </c>
      <c r="U33" s="153">
        <f t="shared" si="10"/>
        <v>0</v>
      </c>
      <c r="V33" s="154">
        <f t="shared" si="11"/>
        <v>0</v>
      </c>
      <c r="W33" s="134">
        <f t="shared" si="12"/>
        <v>0</v>
      </c>
      <c r="X33" s="135">
        <f t="shared" si="13"/>
        <v>0</v>
      </c>
      <c r="Y33" s="219"/>
      <c r="Z33" s="133">
        <v>26</v>
      </c>
      <c r="AA33" s="134">
        <f t="shared" si="14"/>
        <v>0</v>
      </c>
      <c r="AB33" s="134">
        <f t="shared" si="15"/>
        <v>0</v>
      </c>
      <c r="AC33" s="134">
        <f t="shared" si="16"/>
        <v>0</v>
      </c>
      <c r="AD33" s="135">
        <f t="shared" si="17"/>
        <v>0</v>
      </c>
      <c r="AE33" s="219"/>
      <c r="AF33" s="138">
        <f t="shared" si="20"/>
        <v>0</v>
      </c>
    </row>
    <row r="34" spans="2:32">
      <c r="B34" s="133">
        <v>27</v>
      </c>
      <c r="C34" s="153">
        <f t="shared" si="0"/>
        <v>0</v>
      </c>
      <c r="D34" s="154">
        <f t="shared" si="18"/>
        <v>0</v>
      </c>
      <c r="E34" s="134">
        <f t="shared" si="1"/>
        <v>0</v>
      </c>
      <c r="F34" s="135">
        <f t="shared" si="2"/>
        <v>0</v>
      </c>
      <c r="G34" s="219"/>
      <c r="H34" s="133">
        <v>27</v>
      </c>
      <c r="I34" s="153">
        <f t="shared" si="3"/>
        <v>0</v>
      </c>
      <c r="J34" s="154">
        <f t="shared" si="4"/>
        <v>0</v>
      </c>
      <c r="K34" s="134">
        <f t="shared" si="19"/>
        <v>0</v>
      </c>
      <c r="L34" s="136">
        <f t="shared" si="5"/>
        <v>0</v>
      </c>
      <c r="M34" s="113"/>
      <c r="N34" s="137">
        <v>27</v>
      </c>
      <c r="O34" s="153">
        <f t="shared" si="6"/>
        <v>0</v>
      </c>
      <c r="P34" s="154">
        <f t="shared" si="7"/>
        <v>0</v>
      </c>
      <c r="Q34" s="134">
        <f t="shared" si="8"/>
        <v>0</v>
      </c>
      <c r="R34" s="135">
        <f t="shared" si="9"/>
        <v>0</v>
      </c>
      <c r="S34" s="219"/>
      <c r="T34" s="137">
        <v>27</v>
      </c>
      <c r="U34" s="153">
        <f t="shared" si="10"/>
        <v>0</v>
      </c>
      <c r="V34" s="154">
        <f t="shared" si="11"/>
        <v>0</v>
      </c>
      <c r="W34" s="134">
        <f t="shared" si="12"/>
        <v>0</v>
      </c>
      <c r="X34" s="135">
        <f t="shared" si="13"/>
        <v>0</v>
      </c>
      <c r="Y34" s="219"/>
      <c r="Z34" s="133">
        <v>27</v>
      </c>
      <c r="AA34" s="134">
        <f t="shared" si="14"/>
        <v>0</v>
      </c>
      <c r="AB34" s="134">
        <f t="shared" si="15"/>
        <v>0</v>
      </c>
      <c r="AC34" s="134">
        <f t="shared" si="16"/>
        <v>0</v>
      </c>
      <c r="AD34" s="135">
        <f t="shared" si="17"/>
        <v>0</v>
      </c>
      <c r="AE34" s="219"/>
      <c r="AF34" s="138">
        <f t="shared" si="20"/>
        <v>0</v>
      </c>
    </row>
    <row r="35" spans="2:32">
      <c r="B35" s="133">
        <v>28</v>
      </c>
      <c r="C35" s="153">
        <f t="shared" si="0"/>
        <v>0</v>
      </c>
      <c r="D35" s="154">
        <f t="shared" si="18"/>
        <v>0</v>
      </c>
      <c r="E35" s="134">
        <f t="shared" si="1"/>
        <v>0</v>
      </c>
      <c r="F35" s="135">
        <f t="shared" si="2"/>
        <v>0</v>
      </c>
      <c r="G35" s="219"/>
      <c r="H35" s="133">
        <v>28</v>
      </c>
      <c r="I35" s="153">
        <f t="shared" si="3"/>
        <v>0</v>
      </c>
      <c r="J35" s="154">
        <f t="shared" si="4"/>
        <v>0</v>
      </c>
      <c r="K35" s="134">
        <f t="shared" si="19"/>
        <v>0</v>
      </c>
      <c r="L35" s="136">
        <f t="shared" si="5"/>
        <v>0</v>
      </c>
      <c r="M35" s="113"/>
      <c r="N35" s="137">
        <v>28</v>
      </c>
      <c r="O35" s="153">
        <f t="shared" si="6"/>
        <v>0</v>
      </c>
      <c r="P35" s="154">
        <f t="shared" si="7"/>
        <v>0</v>
      </c>
      <c r="Q35" s="134">
        <f t="shared" si="8"/>
        <v>0</v>
      </c>
      <c r="R35" s="135">
        <f t="shared" si="9"/>
        <v>0</v>
      </c>
      <c r="S35" s="219"/>
      <c r="T35" s="137">
        <v>28</v>
      </c>
      <c r="U35" s="153">
        <f t="shared" si="10"/>
        <v>0</v>
      </c>
      <c r="V35" s="154">
        <f t="shared" si="11"/>
        <v>0</v>
      </c>
      <c r="W35" s="134">
        <f t="shared" si="12"/>
        <v>0</v>
      </c>
      <c r="X35" s="135">
        <f t="shared" si="13"/>
        <v>0</v>
      </c>
      <c r="Y35" s="219"/>
      <c r="Z35" s="133">
        <v>28</v>
      </c>
      <c r="AA35" s="134">
        <f t="shared" si="14"/>
        <v>0</v>
      </c>
      <c r="AB35" s="134">
        <f t="shared" si="15"/>
        <v>0</v>
      </c>
      <c r="AC35" s="134">
        <f t="shared" si="16"/>
        <v>0</v>
      </c>
      <c r="AD35" s="135">
        <f t="shared" si="17"/>
        <v>0</v>
      </c>
      <c r="AE35" s="219"/>
      <c r="AF35" s="138">
        <f t="shared" si="20"/>
        <v>0</v>
      </c>
    </row>
    <row r="36" spans="2:32">
      <c r="B36" s="133">
        <v>29</v>
      </c>
      <c r="C36" s="153">
        <f t="shared" si="0"/>
        <v>0</v>
      </c>
      <c r="D36" s="154">
        <f t="shared" si="18"/>
        <v>0</v>
      </c>
      <c r="E36" s="134">
        <f t="shared" si="1"/>
        <v>0</v>
      </c>
      <c r="F36" s="135">
        <f t="shared" si="2"/>
        <v>0</v>
      </c>
      <c r="G36" s="219"/>
      <c r="H36" s="133">
        <v>29</v>
      </c>
      <c r="I36" s="153">
        <f t="shared" si="3"/>
        <v>0</v>
      </c>
      <c r="J36" s="154">
        <f t="shared" si="4"/>
        <v>0</v>
      </c>
      <c r="K36" s="134">
        <f t="shared" si="19"/>
        <v>0</v>
      </c>
      <c r="L36" s="136">
        <f t="shared" si="5"/>
        <v>0</v>
      </c>
      <c r="M36" s="113"/>
      <c r="N36" s="137">
        <v>29</v>
      </c>
      <c r="O36" s="153">
        <f t="shared" si="6"/>
        <v>0</v>
      </c>
      <c r="P36" s="154">
        <f t="shared" si="7"/>
        <v>0</v>
      </c>
      <c r="Q36" s="134">
        <f t="shared" si="8"/>
        <v>0</v>
      </c>
      <c r="R36" s="135">
        <f t="shared" si="9"/>
        <v>0</v>
      </c>
      <c r="S36" s="219"/>
      <c r="T36" s="137">
        <v>29</v>
      </c>
      <c r="U36" s="153">
        <f t="shared" si="10"/>
        <v>0</v>
      </c>
      <c r="V36" s="154">
        <f t="shared" si="11"/>
        <v>0</v>
      </c>
      <c r="W36" s="134">
        <f t="shared" si="12"/>
        <v>0</v>
      </c>
      <c r="X36" s="135">
        <f t="shared" si="13"/>
        <v>0</v>
      </c>
      <c r="Y36" s="219"/>
      <c r="Z36" s="133">
        <v>29</v>
      </c>
      <c r="AA36" s="134">
        <f t="shared" si="14"/>
        <v>0</v>
      </c>
      <c r="AB36" s="134">
        <f t="shared" si="15"/>
        <v>0</v>
      </c>
      <c r="AC36" s="134">
        <f t="shared" si="16"/>
        <v>0</v>
      </c>
      <c r="AD36" s="135">
        <f t="shared" si="17"/>
        <v>0</v>
      </c>
      <c r="AE36" s="219"/>
      <c r="AF36" s="138">
        <f t="shared" si="20"/>
        <v>0</v>
      </c>
    </row>
    <row r="37" spans="2:32">
      <c r="B37" s="133">
        <v>30</v>
      </c>
      <c r="C37" s="153">
        <f t="shared" si="0"/>
        <v>0</v>
      </c>
      <c r="D37" s="154">
        <f t="shared" si="18"/>
        <v>0</v>
      </c>
      <c r="E37" s="134">
        <f t="shared" si="1"/>
        <v>0</v>
      </c>
      <c r="F37" s="135">
        <f t="shared" si="2"/>
        <v>0</v>
      </c>
      <c r="G37" s="219"/>
      <c r="H37" s="133">
        <v>30</v>
      </c>
      <c r="I37" s="153">
        <f t="shared" si="3"/>
        <v>0</v>
      </c>
      <c r="J37" s="154">
        <f t="shared" si="4"/>
        <v>0</v>
      </c>
      <c r="K37" s="134">
        <f t="shared" si="19"/>
        <v>0</v>
      </c>
      <c r="L37" s="136">
        <f t="shared" si="5"/>
        <v>0</v>
      </c>
      <c r="M37" s="113"/>
      <c r="N37" s="137">
        <v>30</v>
      </c>
      <c r="O37" s="153">
        <f t="shared" si="6"/>
        <v>0</v>
      </c>
      <c r="P37" s="154">
        <f t="shared" si="7"/>
        <v>0</v>
      </c>
      <c r="Q37" s="134">
        <f t="shared" si="8"/>
        <v>0</v>
      </c>
      <c r="R37" s="135">
        <f t="shared" si="9"/>
        <v>0</v>
      </c>
      <c r="S37" s="219"/>
      <c r="T37" s="137">
        <v>30</v>
      </c>
      <c r="U37" s="153">
        <f t="shared" si="10"/>
        <v>0</v>
      </c>
      <c r="V37" s="154">
        <f t="shared" si="11"/>
        <v>0</v>
      </c>
      <c r="W37" s="134">
        <f t="shared" si="12"/>
        <v>0</v>
      </c>
      <c r="X37" s="135">
        <f t="shared" si="13"/>
        <v>0</v>
      </c>
      <c r="Y37" s="219"/>
      <c r="Z37" s="133">
        <v>30</v>
      </c>
      <c r="AA37" s="134">
        <f t="shared" si="14"/>
        <v>0</v>
      </c>
      <c r="AB37" s="134">
        <f t="shared" si="15"/>
        <v>0</v>
      </c>
      <c r="AC37" s="134">
        <f t="shared" si="16"/>
        <v>0</v>
      </c>
      <c r="AD37" s="135">
        <f t="shared" si="17"/>
        <v>0</v>
      </c>
      <c r="AE37" s="219"/>
      <c r="AF37" s="138">
        <f t="shared" si="20"/>
        <v>0</v>
      </c>
    </row>
    <row r="38" spans="2:32">
      <c r="B38" s="133">
        <v>31</v>
      </c>
      <c r="C38" s="153">
        <f t="shared" si="0"/>
        <v>0</v>
      </c>
      <c r="D38" s="154">
        <f t="shared" si="18"/>
        <v>0</v>
      </c>
      <c r="E38" s="134">
        <f t="shared" si="1"/>
        <v>0</v>
      </c>
      <c r="F38" s="135">
        <f t="shared" si="2"/>
        <v>0</v>
      </c>
      <c r="G38" s="219"/>
      <c r="H38" s="133">
        <v>31</v>
      </c>
      <c r="I38" s="153">
        <f t="shared" si="3"/>
        <v>0</v>
      </c>
      <c r="J38" s="154">
        <f t="shared" si="4"/>
        <v>0</v>
      </c>
      <c r="K38" s="134">
        <f t="shared" si="19"/>
        <v>0</v>
      </c>
      <c r="L38" s="136">
        <f t="shared" si="5"/>
        <v>0</v>
      </c>
      <c r="M38" s="113"/>
      <c r="N38" s="137">
        <v>31</v>
      </c>
      <c r="O38" s="153">
        <f t="shared" si="6"/>
        <v>0</v>
      </c>
      <c r="P38" s="154">
        <f t="shared" si="7"/>
        <v>0</v>
      </c>
      <c r="Q38" s="134">
        <f t="shared" si="8"/>
        <v>0</v>
      </c>
      <c r="R38" s="135">
        <f t="shared" si="9"/>
        <v>0</v>
      </c>
      <c r="S38" s="219"/>
      <c r="T38" s="137">
        <v>31</v>
      </c>
      <c r="U38" s="153">
        <f t="shared" si="10"/>
        <v>0</v>
      </c>
      <c r="V38" s="154">
        <f t="shared" si="11"/>
        <v>0</v>
      </c>
      <c r="W38" s="134">
        <f t="shared" si="12"/>
        <v>0</v>
      </c>
      <c r="X38" s="135">
        <f t="shared" si="13"/>
        <v>0</v>
      </c>
      <c r="Y38" s="219"/>
      <c r="Z38" s="133">
        <v>31</v>
      </c>
      <c r="AA38" s="134">
        <f t="shared" si="14"/>
        <v>0</v>
      </c>
      <c r="AB38" s="134">
        <f t="shared" si="15"/>
        <v>0</v>
      </c>
      <c r="AC38" s="134">
        <f t="shared" si="16"/>
        <v>0</v>
      </c>
      <c r="AD38" s="135">
        <f t="shared" si="17"/>
        <v>0</v>
      </c>
      <c r="AE38" s="219"/>
      <c r="AF38" s="138">
        <f t="shared" si="20"/>
        <v>0</v>
      </c>
    </row>
    <row r="39" spans="2:32">
      <c r="B39" s="133">
        <v>32</v>
      </c>
      <c r="C39" s="153">
        <f t="shared" si="0"/>
        <v>0</v>
      </c>
      <c r="D39" s="154">
        <f t="shared" si="18"/>
        <v>0</v>
      </c>
      <c r="E39" s="134">
        <f t="shared" si="1"/>
        <v>0</v>
      </c>
      <c r="F39" s="135">
        <f t="shared" si="2"/>
        <v>0</v>
      </c>
      <c r="G39" s="219"/>
      <c r="H39" s="133">
        <v>32</v>
      </c>
      <c r="I39" s="153">
        <f t="shared" si="3"/>
        <v>0</v>
      </c>
      <c r="J39" s="154">
        <f t="shared" si="4"/>
        <v>0</v>
      </c>
      <c r="K39" s="134">
        <f t="shared" si="19"/>
        <v>0</v>
      </c>
      <c r="L39" s="136">
        <f t="shared" si="5"/>
        <v>0</v>
      </c>
      <c r="M39" s="113"/>
      <c r="N39" s="137">
        <v>32</v>
      </c>
      <c r="O39" s="153">
        <f t="shared" si="6"/>
        <v>0</v>
      </c>
      <c r="P39" s="154">
        <f t="shared" si="7"/>
        <v>0</v>
      </c>
      <c r="Q39" s="134">
        <f t="shared" si="8"/>
        <v>0</v>
      </c>
      <c r="R39" s="135">
        <f t="shared" si="9"/>
        <v>0</v>
      </c>
      <c r="S39" s="219"/>
      <c r="T39" s="137">
        <v>32</v>
      </c>
      <c r="U39" s="153">
        <f t="shared" si="10"/>
        <v>0</v>
      </c>
      <c r="V39" s="154">
        <f t="shared" si="11"/>
        <v>0</v>
      </c>
      <c r="W39" s="134">
        <f t="shared" si="12"/>
        <v>0</v>
      </c>
      <c r="X39" s="135">
        <f t="shared" si="13"/>
        <v>0</v>
      </c>
      <c r="Y39" s="219"/>
      <c r="Z39" s="133">
        <v>32</v>
      </c>
      <c r="AA39" s="134">
        <f t="shared" si="14"/>
        <v>0</v>
      </c>
      <c r="AB39" s="134">
        <f t="shared" si="15"/>
        <v>0</v>
      </c>
      <c r="AC39" s="134">
        <f t="shared" si="16"/>
        <v>0</v>
      </c>
      <c r="AD39" s="135">
        <f t="shared" si="17"/>
        <v>0</v>
      </c>
      <c r="AE39" s="219"/>
      <c r="AF39" s="138">
        <f t="shared" si="20"/>
        <v>0</v>
      </c>
    </row>
    <row r="40" spans="2:32">
      <c r="B40" s="133">
        <v>33</v>
      </c>
      <c r="C40" s="153">
        <f t="shared" si="0"/>
        <v>0</v>
      </c>
      <c r="D40" s="154">
        <f t="shared" si="18"/>
        <v>0</v>
      </c>
      <c r="E40" s="134">
        <f t="shared" si="1"/>
        <v>0</v>
      </c>
      <c r="F40" s="135">
        <f t="shared" si="2"/>
        <v>0</v>
      </c>
      <c r="G40" s="219"/>
      <c r="H40" s="133">
        <v>33</v>
      </c>
      <c r="I40" s="153">
        <f t="shared" si="3"/>
        <v>0</v>
      </c>
      <c r="J40" s="154">
        <f t="shared" si="4"/>
        <v>0</v>
      </c>
      <c r="K40" s="134">
        <f t="shared" si="19"/>
        <v>0</v>
      </c>
      <c r="L40" s="136">
        <f t="shared" si="5"/>
        <v>0</v>
      </c>
      <c r="M40" s="113"/>
      <c r="N40" s="137">
        <v>33</v>
      </c>
      <c r="O40" s="153">
        <f t="shared" si="6"/>
        <v>0</v>
      </c>
      <c r="P40" s="154">
        <f t="shared" si="7"/>
        <v>0</v>
      </c>
      <c r="Q40" s="134">
        <f t="shared" si="8"/>
        <v>0</v>
      </c>
      <c r="R40" s="135">
        <f t="shared" si="9"/>
        <v>0</v>
      </c>
      <c r="S40" s="219"/>
      <c r="T40" s="137">
        <v>33</v>
      </c>
      <c r="U40" s="153">
        <f t="shared" si="10"/>
        <v>0</v>
      </c>
      <c r="V40" s="154">
        <f t="shared" si="11"/>
        <v>0</v>
      </c>
      <c r="W40" s="134">
        <f t="shared" si="12"/>
        <v>0</v>
      </c>
      <c r="X40" s="135">
        <f t="shared" si="13"/>
        <v>0</v>
      </c>
      <c r="Y40" s="219"/>
      <c r="Z40" s="133">
        <v>33</v>
      </c>
      <c r="AA40" s="134">
        <f t="shared" si="14"/>
        <v>0</v>
      </c>
      <c r="AB40" s="134">
        <f t="shared" si="15"/>
        <v>0</v>
      </c>
      <c r="AC40" s="134">
        <f t="shared" si="16"/>
        <v>0</v>
      </c>
      <c r="AD40" s="135">
        <f t="shared" si="17"/>
        <v>0</v>
      </c>
      <c r="AE40" s="219"/>
      <c r="AF40" s="138">
        <f t="shared" si="20"/>
        <v>0</v>
      </c>
    </row>
    <row r="41" spans="2:32">
      <c r="B41" s="133">
        <v>34</v>
      </c>
      <c r="C41" s="153">
        <f t="shared" si="0"/>
        <v>0</v>
      </c>
      <c r="D41" s="154">
        <f t="shared" si="18"/>
        <v>0</v>
      </c>
      <c r="E41" s="134">
        <f t="shared" si="1"/>
        <v>0</v>
      </c>
      <c r="F41" s="135">
        <f t="shared" si="2"/>
        <v>0</v>
      </c>
      <c r="G41" s="219"/>
      <c r="H41" s="133">
        <v>34</v>
      </c>
      <c r="I41" s="153">
        <f t="shared" si="3"/>
        <v>0</v>
      </c>
      <c r="J41" s="154">
        <f t="shared" si="4"/>
        <v>0</v>
      </c>
      <c r="K41" s="134">
        <f t="shared" si="19"/>
        <v>0</v>
      </c>
      <c r="L41" s="136">
        <f t="shared" si="5"/>
        <v>0</v>
      </c>
      <c r="M41" s="113"/>
      <c r="N41" s="137">
        <v>34</v>
      </c>
      <c r="O41" s="153">
        <f t="shared" si="6"/>
        <v>0</v>
      </c>
      <c r="P41" s="154">
        <f t="shared" si="7"/>
        <v>0</v>
      </c>
      <c r="Q41" s="134">
        <f t="shared" si="8"/>
        <v>0</v>
      </c>
      <c r="R41" s="135">
        <f t="shared" si="9"/>
        <v>0</v>
      </c>
      <c r="S41" s="219"/>
      <c r="T41" s="137">
        <v>34</v>
      </c>
      <c r="U41" s="153">
        <f t="shared" si="10"/>
        <v>0</v>
      </c>
      <c r="V41" s="154">
        <f t="shared" si="11"/>
        <v>0</v>
      </c>
      <c r="W41" s="134">
        <f t="shared" si="12"/>
        <v>0</v>
      </c>
      <c r="X41" s="135">
        <f t="shared" si="13"/>
        <v>0</v>
      </c>
      <c r="Y41" s="219"/>
      <c r="Z41" s="133">
        <v>34</v>
      </c>
      <c r="AA41" s="134">
        <f t="shared" si="14"/>
        <v>0</v>
      </c>
      <c r="AB41" s="134">
        <f t="shared" si="15"/>
        <v>0</v>
      </c>
      <c r="AC41" s="134">
        <f t="shared" si="16"/>
        <v>0</v>
      </c>
      <c r="AD41" s="135">
        <f t="shared" si="17"/>
        <v>0</v>
      </c>
      <c r="AE41" s="219"/>
      <c r="AF41" s="138">
        <f t="shared" si="20"/>
        <v>0</v>
      </c>
    </row>
    <row r="42" spans="2:32">
      <c r="B42" s="133">
        <v>35</v>
      </c>
      <c r="C42" s="153">
        <f t="shared" si="0"/>
        <v>0</v>
      </c>
      <c r="D42" s="154">
        <f t="shared" si="18"/>
        <v>0</v>
      </c>
      <c r="E42" s="134">
        <f t="shared" si="1"/>
        <v>0</v>
      </c>
      <c r="F42" s="135">
        <f t="shared" si="2"/>
        <v>0</v>
      </c>
      <c r="G42" s="219"/>
      <c r="H42" s="133">
        <v>35</v>
      </c>
      <c r="I42" s="153">
        <f t="shared" si="3"/>
        <v>0</v>
      </c>
      <c r="J42" s="154">
        <f t="shared" si="4"/>
        <v>0</v>
      </c>
      <c r="K42" s="134">
        <f t="shared" si="19"/>
        <v>0</v>
      </c>
      <c r="L42" s="136">
        <f t="shared" si="5"/>
        <v>0</v>
      </c>
      <c r="M42" s="113"/>
      <c r="N42" s="137">
        <v>35</v>
      </c>
      <c r="O42" s="153">
        <f t="shared" si="6"/>
        <v>0</v>
      </c>
      <c r="P42" s="154">
        <f t="shared" si="7"/>
        <v>0</v>
      </c>
      <c r="Q42" s="134">
        <f t="shared" si="8"/>
        <v>0</v>
      </c>
      <c r="R42" s="135">
        <f t="shared" si="9"/>
        <v>0</v>
      </c>
      <c r="S42" s="219"/>
      <c r="T42" s="137">
        <v>35</v>
      </c>
      <c r="U42" s="153">
        <f t="shared" si="10"/>
        <v>0</v>
      </c>
      <c r="V42" s="154">
        <f t="shared" si="11"/>
        <v>0</v>
      </c>
      <c r="W42" s="134">
        <f t="shared" si="12"/>
        <v>0</v>
      </c>
      <c r="X42" s="135">
        <f t="shared" si="13"/>
        <v>0</v>
      </c>
      <c r="Y42" s="219"/>
      <c r="Z42" s="133">
        <v>35</v>
      </c>
      <c r="AA42" s="134">
        <f t="shared" si="14"/>
        <v>0</v>
      </c>
      <c r="AB42" s="134">
        <f t="shared" si="15"/>
        <v>0</v>
      </c>
      <c r="AC42" s="134">
        <f t="shared" si="16"/>
        <v>0</v>
      </c>
      <c r="AD42" s="135">
        <f t="shared" si="17"/>
        <v>0</v>
      </c>
      <c r="AE42" s="219"/>
      <c r="AF42" s="138">
        <f t="shared" si="20"/>
        <v>0</v>
      </c>
    </row>
    <row r="43" spans="2:32">
      <c r="B43" s="133">
        <v>36</v>
      </c>
      <c r="C43" s="153">
        <f t="shared" si="0"/>
        <v>0</v>
      </c>
      <c r="D43" s="154">
        <f t="shared" si="18"/>
        <v>0</v>
      </c>
      <c r="E43" s="134">
        <f t="shared" si="1"/>
        <v>0</v>
      </c>
      <c r="F43" s="135">
        <f t="shared" si="2"/>
        <v>0</v>
      </c>
      <c r="G43" s="219"/>
      <c r="H43" s="133">
        <v>36</v>
      </c>
      <c r="I43" s="153">
        <f t="shared" si="3"/>
        <v>0</v>
      </c>
      <c r="J43" s="154">
        <f t="shared" si="4"/>
        <v>0</v>
      </c>
      <c r="K43" s="134">
        <f t="shared" si="19"/>
        <v>0</v>
      </c>
      <c r="L43" s="136">
        <f t="shared" si="5"/>
        <v>0</v>
      </c>
      <c r="M43" s="113"/>
      <c r="N43" s="137">
        <v>36</v>
      </c>
      <c r="O43" s="153">
        <f t="shared" si="6"/>
        <v>0</v>
      </c>
      <c r="P43" s="154">
        <f t="shared" si="7"/>
        <v>0</v>
      </c>
      <c r="Q43" s="134">
        <f t="shared" si="8"/>
        <v>0</v>
      </c>
      <c r="R43" s="135">
        <f t="shared" si="9"/>
        <v>0</v>
      </c>
      <c r="S43" s="219"/>
      <c r="T43" s="137">
        <v>36</v>
      </c>
      <c r="U43" s="153">
        <f t="shared" si="10"/>
        <v>0</v>
      </c>
      <c r="V43" s="154">
        <f t="shared" si="11"/>
        <v>0</v>
      </c>
      <c r="W43" s="134">
        <f t="shared" si="12"/>
        <v>0</v>
      </c>
      <c r="X43" s="135">
        <f t="shared" si="13"/>
        <v>0</v>
      </c>
      <c r="Y43" s="219"/>
      <c r="Z43" s="133">
        <v>36</v>
      </c>
      <c r="AA43" s="134">
        <f t="shared" si="14"/>
        <v>0</v>
      </c>
      <c r="AB43" s="134">
        <f t="shared" si="15"/>
        <v>0</v>
      </c>
      <c r="AC43" s="134">
        <f t="shared" si="16"/>
        <v>0</v>
      </c>
      <c r="AD43" s="135">
        <f t="shared" si="17"/>
        <v>0</v>
      </c>
      <c r="AE43" s="219"/>
      <c r="AF43" s="138">
        <f t="shared" si="20"/>
        <v>0</v>
      </c>
    </row>
    <row r="44" spans="2:32">
      <c r="B44" s="133">
        <v>37</v>
      </c>
      <c r="C44" s="153">
        <f t="shared" si="0"/>
        <v>0</v>
      </c>
      <c r="D44" s="154">
        <f t="shared" si="18"/>
        <v>0</v>
      </c>
      <c r="E44" s="134">
        <f t="shared" si="1"/>
        <v>0</v>
      </c>
      <c r="F44" s="135">
        <f t="shared" si="2"/>
        <v>0</v>
      </c>
      <c r="G44" s="219"/>
      <c r="H44" s="133">
        <v>37</v>
      </c>
      <c r="I44" s="153">
        <f t="shared" si="3"/>
        <v>0</v>
      </c>
      <c r="J44" s="154">
        <f t="shared" si="4"/>
        <v>0</v>
      </c>
      <c r="K44" s="134">
        <f t="shared" si="19"/>
        <v>0</v>
      </c>
      <c r="L44" s="136">
        <f t="shared" si="5"/>
        <v>0</v>
      </c>
      <c r="M44" s="113"/>
      <c r="N44" s="137">
        <v>37</v>
      </c>
      <c r="O44" s="153">
        <f t="shared" si="6"/>
        <v>0</v>
      </c>
      <c r="P44" s="154">
        <f t="shared" si="7"/>
        <v>0</v>
      </c>
      <c r="Q44" s="134">
        <f t="shared" si="8"/>
        <v>0</v>
      </c>
      <c r="R44" s="135">
        <f t="shared" si="9"/>
        <v>0</v>
      </c>
      <c r="S44" s="219"/>
      <c r="T44" s="137">
        <v>37</v>
      </c>
      <c r="U44" s="153">
        <f t="shared" si="10"/>
        <v>0</v>
      </c>
      <c r="V44" s="154">
        <f t="shared" si="11"/>
        <v>0</v>
      </c>
      <c r="W44" s="134">
        <f t="shared" si="12"/>
        <v>0</v>
      </c>
      <c r="X44" s="135">
        <f t="shared" si="13"/>
        <v>0</v>
      </c>
      <c r="Y44" s="219"/>
      <c r="Z44" s="133">
        <v>37</v>
      </c>
      <c r="AA44" s="134">
        <f t="shared" si="14"/>
        <v>0</v>
      </c>
      <c r="AB44" s="134">
        <f t="shared" si="15"/>
        <v>0</v>
      </c>
      <c r="AC44" s="134">
        <f t="shared" si="16"/>
        <v>0</v>
      </c>
      <c r="AD44" s="135">
        <f t="shared" si="17"/>
        <v>0</v>
      </c>
      <c r="AE44" s="219"/>
      <c r="AF44" s="138">
        <f t="shared" si="20"/>
        <v>0</v>
      </c>
    </row>
    <row r="45" spans="2:32">
      <c r="B45" s="133">
        <v>38</v>
      </c>
      <c r="C45" s="153">
        <f t="shared" si="0"/>
        <v>0</v>
      </c>
      <c r="D45" s="154">
        <f t="shared" si="18"/>
        <v>0</v>
      </c>
      <c r="E45" s="134">
        <f t="shared" si="1"/>
        <v>0</v>
      </c>
      <c r="F45" s="135">
        <f t="shared" si="2"/>
        <v>0</v>
      </c>
      <c r="G45" s="219"/>
      <c r="H45" s="133">
        <v>38</v>
      </c>
      <c r="I45" s="153">
        <f t="shared" si="3"/>
        <v>0</v>
      </c>
      <c r="J45" s="154">
        <f t="shared" si="4"/>
        <v>0</v>
      </c>
      <c r="K45" s="134">
        <f t="shared" si="19"/>
        <v>0</v>
      </c>
      <c r="L45" s="136">
        <f t="shared" si="5"/>
        <v>0</v>
      </c>
      <c r="M45" s="113"/>
      <c r="N45" s="137">
        <v>38</v>
      </c>
      <c r="O45" s="153">
        <f t="shared" si="6"/>
        <v>0</v>
      </c>
      <c r="P45" s="154">
        <f t="shared" si="7"/>
        <v>0</v>
      </c>
      <c r="Q45" s="134">
        <f t="shared" si="8"/>
        <v>0</v>
      </c>
      <c r="R45" s="135">
        <f t="shared" si="9"/>
        <v>0</v>
      </c>
      <c r="S45" s="219"/>
      <c r="T45" s="137">
        <v>38</v>
      </c>
      <c r="U45" s="153">
        <f t="shared" si="10"/>
        <v>0</v>
      </c>
      <c r="V45" s="154">
        <f t="shared" si="11"/>
        <v>0</v>
      </c>
      <c r="W45" s="134">
        <f t="shared" si="12"/>
        <v>0</v>
      </c>
      <c r="X45" s="135">
        <f t="shared" si="13"/>
        <v>0</v>
      </c>
      <c r="Y45" s="219"/>
      <c r="Z45" s="133">
        <v>38</v>
      </c>
      <c r="AA45" s="134">
        <f t="shared" si="14"/>
        <v>0</v>
      </c>
      <c r="AB45" s="134">
        <f t="shared" si="15"/>
        <v>0</v>
      </c>
      <c r="AC45" s="134">
        <f t="shared" si="16"/>
        <v>0</v>
      </c>
      <c r="AD45" s="135">
        <f t="shared" si="17"/>
        <v>0</v>
      </c>
      <c r="AE45" s="219"/>
      <c r="AF45" s="138">
        <f t="shared" si="20"/>
        <v>0</v>
      </c>
    </row>
    <row r="46" spans="2:32">
      <c r="B46" s="133">
        <v>39</v>
      </c>
      <c r="C46" s="153">
        <f t="shared" si="0"/>
        <v>0</v>
      </c>
      <c r="D46" s="154">
        <f t="shared" si="18"/>
        <v>0</v>
      </c>
      <c r="E46" s="134">
        <f t="shared" si="1"/>
        <v>0</v>
      </c>
      <c r="F46" s="135">
        <f t="shared" si="2"/>
        <v>0</v>
      </c>
      <c r="G46" s="219"/>
      <c r="H46" s="133">
        <v>39</v>
      </c>
      <c r="I46" s="153">
        <f t="shared" si="3"/>
        <v>0</v>
      </c>
      <c r="J46" s="154">
        <f t="shared" si="4"/>
        <v>0</v>
      </c>
      <c r="K46" s="134">
        <f t="shared" si="19"/>
        <v>0</v>
      </c>
      <c r="L46" s="136">
        <f t="shared" si="5"/>
        <v>0</v>
      </c>
      <c r="M46" s="113"/>
      <c r="N46" s="137">
        <v>39</v>
      </c>
      <c r="O46" s="153">
        <f t="shared" si="6"/>
        <v>0</v>
      </c>
      <c r="P46" s="154">
        <f t="shared" si="7"/>
        <v>0</v>
      </c>
      <c r="Q46" s="134">
        <f t="shared" si="8"/>
        <v>0</v>
      </c>
      <c r="R46" s="135">
        <f t="shared" si="9"/>
        <v>0</v>
      </c>
      <c r="S46" s="219"/>
      <c r="T46" s="137">
        <v>39</v>
      </c>
      <c r="U46" s="153">
        <f t="shared" si="10"/>
        <v>0</v>
      </c>
      <c r="V46" s="154">
        <f t="shared" si="11"/>
        <v>0</v>
      </c>
      <c r="W46" s="134">
        <f t="shared" si="12"/>
        <v>0</v>
      </c>
      <c r="X46" s="135">
        <f t="shared" si="13"/>
        <v>0</v>
      </c>
      <c r="Y46" s="219"/>
      <c r="Z46" s="133">
        <v>39</v>
      </c>
      <c r="AA46" s="134">
        <f t="shared" si="14"/>
        <v>0</v>
      </c>
      <c r="AB46" s="134">
        <f t="shared" si="15"/>
        <v>0</v>
      </c>
      <c r="AC46" s="134">
        <f t="shared" si="16"/>
        <v>0</v>
      </c>
      <c r="AD46" s="135">
        <f t="shared" si="17"/>
        <v>0</v>
      </c>
      <c r="AE46" s="219"/>
      <c r="AF46" s="138">
        <f t="shared" si="20"/>
        <v>0</v>
      </c>
    </row>
    <row r="47" spans="2:32">
      <c r="B47" s="133">
        <v>40</v>
      </c>
      <c r="C47" s="153">
        <f t="shared" si="0"/>
        <v>0</v>
      </c>
      <c r="D47" s="154">
        <f t="shared" si="18"/>
        <v>0</v>
      </c>
      <c r="E47" s="134">
        <f t="shared" si="1"/>
        <v>0</v>
      </c>
      <c r="F47" s="135">
        <f t="shared" si="2"/>
        <v>0</v>
      </c>
      <c r="G47" s="219"/>
      <c r="H47" s="133">
        <v>40</v>
      </c>
      <c r="I47" s="153">
        <f t="shared" si="3"/>
        <v>0</v>
      </c>
      <c r="J47" s="154">
        <f t="shared" si="4"/>
        <v>0</v>
      </c>
      <c r="K47" s="134">
        <f t="shared" si="19"/>
        <v>0</v>
      </c>
      <c r="L47" s="136">
        <f t="shared" si="5"/>
        <v>0</v>
      </c>
      <c r="M47" s="113"/>
      <c r="N47" s="137">
        <v>40</v>
      </c>
      <c r="O47" s="153">
        <f t="shared" si="6"/>
        <v>0</v>
      </c>
      <c r="P47" s="154">
        <f t="shared" si="7"/>
        <v>0</v>
      </c>
      <c r="Q47" s="134">
        <f t="shared" si="8"/>
        <v>0</v>
      </c>
      <c r="R47" s="135">
        <f t="shared" si="9"/>
        <v>0</v>
      </c>
      <c r="S47" s="219"/>
      <c r="T47" s="137">
        <v>40</v>
      </c>
      <c r="U47" s="153">
        <f t="shared" si="10"/>
        <v>0</v>
      </c>
      <c r="V47" s="154">
        <f t="shared" si="11"/>
        <v>0</v>
      </c>
      <c r="W47" s="134">
        <f t="shared" si="12"/>
        <v>0</v>
      </c>
      <c r="X47" s="135">
        <f t="shared" si="13"/>
        <v>0</v>
      </c>
      <c r="Y47" s="219"/>
      <c r="Z47" s="133">
        <v>40</v>
      </c>
      <c r="AA47" s="134">
        <f t="shared" si="14"/>
        <v>0</v>
      </c>
      <c r="AB47" s="134">
        <f t="shared" si="15"/>
        <v>0</v>
      </c>
      <c r="AC47" s="134">
        <f t="shared" si="16"/>
        <v>0</v>
      </c>
      <c r="AD47" s="135">
        <f t="shared" si="17"/>
        <v>0</v>
      </c>
      <c r="AE47" s="219"/>
      <c r="AF47" s="138">
        <f t="shared" si="20"/>
        <v>0</v>
      </c>
    </row>
    <row r="48" spans="2:32">
      <c r="B48" s="133">
        <v>41</v>
      </c>
      <c r="C48" s="153">
        <f t="shared" si="0"/>
        <v>0</v>
      </c>
      <c r="D48" s="154">
        <f t="shared" si="18"/>
        <v>0</v>
      </c>
      <c r="E48" s="134">
        <f t="shared" si="1"/>
        <v>0</v>
      </c>
      <c r="F48" s="135">
        <f t="shared" si="2"/>
        <v>0</v>
      </c>
      <c r="G48" s="219"/>
      <c r="H48" s="133">
        <v>41</v>
      </c>
      <c r="I48" s="153">
        <f t="shared" si="3"/>
        <v>0</v>
      </c>
      <c r="J48" s="154">
        <f t="shared" si="4"/>
        <v>0</v>
      </c>
      <c r="K48" s="134">
        <f t="shared" si="19"/>
        <v>0</v>
      </c>
      <c r="L48" s="136">
        <f t="shared" si="5"/>
        <v>0</v>
      </c>
      <c r="M48" s="113"/>
      <c r="N48" s="137">
        <v>41</v>
      </c>
      <c r="O48" s="153">
        <f t="shared" si="6"/>
        <v>0</v>
      </c>
      <c r="P48" s="154">
        <f t="shared" si="7"/>
        <v>0</v>
      </c>
      <c r="Q48" s="134">
        <f t="shared" si="8"/>
        <v>0</v>
      </c>
      <c r="R48" s="135">
        <f t="shared" si="9"/>
        <v>0</v>
      </c>
      <c r="S48" s="219"/>
      <c r="T48" s="137">
        <v>41</v>
      </c>
      <c r="U48" s="153">
        <f t="shared" si="10"/>
        <v>0</v>
      </c>
      <c r="V48" s="154">
        <f t="shared" si="11"/>
        <v>0</v>
      </c>
      <c r="W48" s="134">
        <f t="shared" si="12"/>
        <v>0</v>
      </c>
      <c r="X48" s="135">
        <f t="shared" si="13"/>
        <v>0</v>
      </c>
      <c r="Y48" s="219"/>
      <c r="Z48" s="133">
        <v>41</v>
      </c>
      <c r="AA48" s="134">
        <f t="shared" si="14"/>
        <v>0</v>
      </c>
      <c r="AB48" s="134">
        <f t="shared" si="15"/>
        <v>0</v>
      </c>
      <c r="AC48" s="134">
        <f t="shared" si="16"/>
        <v>0</v>
      </c>
      <c r="AD48" s="135">
        <f t="shared" si="17"/>
        <v>0</v>
      </c>
      <c r="AE48" s="219"/>
      <c r="AF48" s="138">
        <f t="shared" si="20"/>
        <v>0</v>
      </c>
    </row>
    <row r="49" spans="2:32">
      <c r="B49" s="133">
        <v>42</v>
      </c>
      <c r="C49" s="153">
        <f t="shared" si="0"/>
        <v>0</v>
      </c>
      <c r="D49" s="154">
        <f t="shared" si="18"/>
        <v>0</v>
      </c>
      <c r="E49" s="134">
        <f t="shared" si="1"/>
        <v>0</v>
      </c>
      <c r="F49" s="135">
        <f t="shared" si="2"/>
        <v>0</v>
      </c>
      <c r="G49" s="219"/>
      <c r="H49" s="133">
        <v>42</v>
      </c>
      <c r="I49" s="153">
        <f t="shared" si="3"/>
        <v>0</v>
      </c>
      <c r="J49" s="154">
        <f t="shared" si="4"/>
        <v>0</v>
      </c>
      <c r="K49" s="134">
        <f t="shared" si="19"/>
        <v>0</v>
      </c>
      <c r="L49" s="136">
        <f t="shared" si="5"/>
        <v>0</v>
      </c>
      <c r="M49" s="113"/>
      <c r="N49" s="137">
        <v>42</v>
      </c>
      <c r="O49" s="153">
        <f t="shared" si="6"/>
        <v>0</v>
      </c>
      <c r="P49" s="154">
        <f t="shared" si="7"/>
        <v>0</v>
      </c>
      <c r="Q49" s="134">
        <f t="shared" si="8"/>
        <v>0</v>
      </c>
      <c r="R49" s="135">
        <f t="shared" si="9"/>
        <v>0</v>
      </c>
      <c r="S49" s="219"/>
      <c r="T49" s="137">
        <v>42</v>
      </c>
      <c r="U49" s="153">
        <f t="shared" si="10"/>
        <v>0</v>
      </c>
      <c r="V49" s="154">
        <f t="shared" si="11"/>
        <v>0</v>
      </c>
      <c r="W49" s="134">
        <f t="shared" si="12"/>
        <v>0</v>
      </c>
      <c r="X49" s="135">
        <f t="shared" si="13"/>
        <v>0</v>
      </c>
      <c r="Y49" s="219"/>
      <c r="Z49" s="133">
        <v>42</v>
      </c>
      <c r="AA49" s="134">
        <f t="shared" si="14"/>
        <v>0</v>
      </c>
      <c r="AB49" s="134">
        <f t="shared" si="15"/>
        <v>0</v>
      </c>
      <c r="AC49" s="134">
        <f t="shared" si="16"/>
        <v>0</v>
      </c>
      <c r="AD49" s="135">
        <f t="shared" si="17"/>
        <v>0</v>
      </c>
      <c r="AE49" s="219"/>
      <c r="AF49" s="138">
        <f t="shared" si="20"/>
        <v>0</v>
      </c>
    </row>
    <row r="50" spans="2:32">
      <c r="B50" s="133">
        <v>43</v>
      </c>
      <c r="C50" s="153">
        <f t="shared" si="0"/>
        <v>0</v>
      </c>
      <c r="D50" s="154">
        <f t="shared" si="18"/>
        <v>0</v>
      </c>
      <c r="E50" s="134">
        <f t="shared" si="1"/>
        <v>0</v>
      </c>
      <c r="F50" s="135">
        <f t="shared" si="2"/>
        <v>0</v>
      </c>
      <c r="G50" s="219"/>
      <c r="H50" s="133">
        <v>43</v>
      </c>
      <c r="I50" s="153">
        <f t="shared" si="3"/>
        <v>0</v>
      </c>
      <c r="J50" s="154">
        <f t="shared" si="4"/>
        <v>0</v>
      </c>
      <c r="K50" s="134">
        <f t="shared" si="19"/>
        <v>0</v>
      </c>
      <c r="L50" s="136">
        <f t="shared" si="5"/>
        <v>0</v>
      </c>
      <c r="M50" s="113"/>
      <c r="N50" s="137">
        <v>43</v>
      </c>
      <c r="O50" s="153">
        <f t="shared" si="6"/>
        <v>0</v>
      </c>
      <c r="P50" s="154">
        <f t="shared" si="7"/>
        <v>0</v>
      </c>
      <c r="Q50" s="134">
        <f t="shared" si="8"/>
        <v>0</v>
      </c>
      <c r="R50" s="135">
        <f t="shared" si="9"/>
        <v>0</v>
      </c>
      <c r="S50" s="219"/>
      <c r="T50" s="137">
        <v>43</v>
      </c>
      <c r="U50" s="153">
        <f t="shared" si="10"/>
        <v>0</v>
      </c>
      <c r="V50" s="154">
        <f t="shared" si="11"/>
        <v>0</v>
      </c>
      <c r="W50" s="134">
        <f t="shared" si="12"/>
        <v>0</v>
      </c>
      <c r="X50" s="135">
        <f t="shared" si="13"/>
        <v>0</v>
      </c>
      <c r="Y50" s="219"/>
      <c r="Z50" s="133">
        <v>43</v>
      </c>
      <c r="AA50" s="134">
        <f t="shared" si="14"/>
        <v>0</v>
      </c>
      <c r="AB50" s="134">
        <f t="shared" si="15"/>
        <v>0</v>
      </c>
      <c r="AC50" s="134">
        <f t="shared" si="16"/>
        <v>0</v>
      </c>
      <c r="AD50" s="135">
        <f t="shared" si="17"/>
        <v>0</v>
      </c>
      <c r="AE50" s="219"/>
      <c r="AF50" s="138">
        <f t="shared" si="20"/>
        <v>0</v>
      </c>
    </row>
    <row r="51" spans="2:32">
      <c r="B51" s="133">
        <v>44</v>
      </c>
      <c r="C51" s="153">
        <f t="shared" si="0"/>
        <v>0</v>
      </c>
      <c r="D51" s="154">
        <f t="shared" si="18"/>
        <v>0</v>
      </c>
      <c r="E51" s="134">
        <f t="shared" si="1"/>
        <v>0</v>
      </c>
      <c r="F51" s="135">
        <f t="shared" si="2"/>
        <v>0</v>
      </c>
      <c r="G51" s="219"/>
      <c r="H51" s="133">
        <v>44</v>
      </c>
      <c r="I51" s="153">
        <f t="shared" si="3"/>
        <v>0</v>
      </c>
      <c r="J51" s="154">
        <f t="shared" si="4"/>
        <v>0</v>
      </c>
      <c r="K51" s="134">
        <f t="shared" si="19"/>
        <v>0</v>
      </c>
      <c r="L51" s="136">
        <f t="shared" si="5"/>
        <v>0</v>
      </c>
      <c r="M51" s="113"/>
      <c r="N51" s="137">
        <v>44</v>
      </c>
      <c r="O51" s="153">
        <f t="shared" si="6"/>
        <v>0</v>
      </c>
      <c r="P51" s="154">
        <f t="shared" si="7"/>
        <v>0</v>
      </c>
      <c r="Q51" s="134">
        <f t="shared" si="8"/>
        <v>0</v>
      </c>
      <c r="R51" s="135">
        <f t="shared" si="9"/>
        <v>0</v>
      </c>
      <c r="S51" s="219"/>
      <c r="T51" s="137">
        <v>44</v>
      </c>
      <c r="U51" s="153">
        <f t="shared" si="10"/>
        <v>0</v>
      </c>
      <c r="V51" s="154">
        <f t="shared" si="11"/>
        <v>0</v>
      </c>
      <c r="W51" s="134">
        <f t="shared" si="12"/>
        <v>0</v>
      </c>
      <c r="X51" s="135">
        <f t="shared" si="13"/>
        <v>0</v>
      </c>
      <c r="Y51" s="219"/>
      <c r="Z51" s="133">
        <v>44</v>
      </c>
      <c r="AA51" s="134">
        <f t="shared" si="14"/>
        <v>0</v>
      </c>
      <c r="AB51" s="134">
        <f t="shared" si="15"/>
        <v>0</v>
      </c>
      <c r="AC51" s="134">
        <f t="shared" si="16"/>
        <v>0</v>
      </c>
      <c r="AD51" s="135">
        <f t="shared" si="17"/>
        <v>0</v>
      </c>
      <c r="AE51" s="219"/>
      <c r="AF51" s="138">
        <f t="shared" si="20"/>
        <v>0</v>
      </c>
    </row>
    <row r="52" spans="2:32">
      <c r="B52" s="133">
        <v>45</v>
      </c>
      <c r="C52" s="153">
        <f t="shared" si="0"/>
        <v>0</v>
      </c>
      <c r="D52" s="154">
        <f t="shared" si="18"/>
        <v>0</v>
      </c>
      <c r="E52" s="134">
        <f t="shared" si="1"/>
        <v>0</v>
      </c>
      <c r="F52" s="135">
        <f t="shared" si="2"/>
        <v>0</v>
      </c>
      <c r="G52" s="219"/>
      <c r="H52" s="133">
        <v>45</v>
      </c>
      <c r="I52" s="153">
        <f t="shared" si="3"/>
        <v>0</v>
      </c>
      <c r="J52" s="154">
        <f t="shared" si="4"/>
        <v>0</v>
      </c>
      <c r="K52" s="134">
        <f t="shared" si="19"/>
        <v>0</v>
      </c>
      <c r="L52" s="136">
        <f t="shared" si="5"/>
        <v>0</v>
      </c>
      <c r="M52" s="113"/>
      <c r="N52" s="137">
        <v>45</v>
      </c>
      <c r="O52" s="153">
        <f t="shared" si="6"/>
        <v>0</v>
      </c>
      <c r="P52" s="154">
        <f t="shared" si="7"/>
        <v>0</v>
      </c>
      <c r="Q52" s="134">
        <f t="shared" si="8"/>
        <v>0</v>
      </c>
      <c r="R52" s="135">
        <f t="shared" si="9"/>
        <v>0</v>
      </c>
      <c r="S52" s="219"/>
      <c r="T52" s="137">
        <v>45</v>
      </c>
      <c r="U52" s="153">
        <f t="shared" si="10"/>
        <v>0</v>
      </c>
      <c r="V52" s="154">
        <f t="shared" si="11"/>
        <v>0</v>
      </c>
      <c r="W52" s="134">
        <f t="shared" si="12"/>
        <v>0</v>
      </c>
      <c r="X52" s="135">
        <f t="shared" si="13"/>
        <v>0</v>
      </c>
      <c r="Y52" s="219"/>
      <c r="Z52" s="133">
        <v>45</v>
      </c>
      <c r="AA52" s="134">
        <f t="shared" si="14"/>
        <v>0</v>
      </c>
      <c r="AB52" s="134">
        <f t="shared" si="15"/>
        <v>0</v>
      </c>
      <c r="AC52" s="134">
        <f t="shared" si="16"/>
        <v>0</v>
      </c>
      <c r="AD52" s="135">
        <f t="shared" si="17"/>
        <v>0</v>
      </c>
      <c r="AE52" s="219"/>
      <c r="AF52" s="138">
        <f t="shared" si="20"/>
        <v>0</v>
      </c>
    </row>
    <row r="53" spans="2:32">
      <c r="B53" s="133">
        <v>46</v>
      </c>
      <c r="C53" s="153">
        <f t="shared" si="0"/>
        <v>0</v>
      </c>
      <c r="D53" s="154">
        <f t="shared" si="18"/>
        <v>0</v>
      </c>
      <c r="E53" s="134">
        <f t="shared" si="1"/>
        <v>0</v>
      </c>
      <c r="F53" s="135">
        <f t="shared" si="2"/>
        <v>0</v>
      </c>
      <c r="G53" s="219"/>
      <c r="H53" s="133">
        <v>46</v>
      </c>
      <c r="I53" s="153">
        <f t="shared" si="3"/>
        <v>0</v>
      </c>
      <c r="J53" s="154">
        <f t="shared" si="4"/>
        <v>0</v>
      </c>
      <c r="K53" s="134">
        <f t="shared" si="19"/>
        <v>0</v>
      </c>
      <c r="L53" s="136">
        <f t="shared" si="5"/>
        <v>0</v>
      </c>
      <c r="M53" s="113"/>
      <c r="N53" s="137">
        <v>46</v>
      </c>
      <c r="O53" s="153">
        <f t="shared" si="6"/>
        <v>0</v>
      </c>
      <c r="P53" s="154">
        <f t="shared" si="7"/>
        <v>0</v>
      </c>
      <c r="Q53" s="134">
        <f t="shared" si="8"/>
        <v>0</v>
      </c>
      <c r="R53" s="135">
        <f t="shared" si="9"/>
        <v>0</v>
      </c>
      <c r="S53" s="219"/>
      <c r="T53" s="137">
        <v>46</v>
      </c>
      <c r="U53" s="153">
        <f t="shared" si="10"/>
        <v>0</v>
      </c>
      <c r="V53" s="154">
        <f t="shared" si="11"/>
        <v>0</v>
      </c>
      <c r="W53" s="134">
        <f t="shared" si="12"/>
        <v>0</v>
      </c>
      <c r="X53" s="135">
        <f t="shared" si="13"/>
        <v>0</v>
      </c>
      <c r="Y53" s="219"/>
      <c r="Z53" s="133">
        <v>46</v>
      </c>
      <c r="AA53" s="134">
        <f t="shared" si="14"/>
        <v>0</v>
      </c>
      <c r="AB53" s="134">
        <f t="shared" si="15"/>
        <v>0</v>
      </c>
      <c r="AC53" s="134">
        <f t="shared" si="16"/>
        <v>0</v>
      </c>
      <c r="AD53" s="135">
        <f t="shared" si="17"/>
        <v>0</v>
      </c>
      <c r="AE53" s="219"/>
      <c r="AF53" s="138">
        <f t="shared" si="20"/>
        <v>0</v>
      </c>
    </row>
    <row r="54" spans="2:32">
      <c r="B54" s="133">
        <v>47</v>
      </c>
      <c r="C54" s="153">
        <f t="shared" si="0"/>
        <v>0</v>
      </c>
      <c r="D54" s="154">
        <f t="shared" si="18"/>
        <v>0</v>
      </c>
      <c r="E54" s="134">
        <f t="shared" si="1"/>
        <v>0</v>
      </c>
      <c r="F54" s="135">
        <f t="shared" si="2"/>
        <v>0</v>
      </c>
      <c r="G54" s="219"/>
      <c r="H54" s="133">
        <v>47</v>
      </c>
      <c r="I54" s="153">
        <f t="shared" si="3"/>
        <v>0</v>
      </c>
      <c r="J54" s="154">
        <f t="shared" si="4"/>
        <v>0</v>
      </c>
      <c r="K54" s="134">
        <f t="shared" si="19"/>
        <v>0</v>
      </c>
      <c r="L54" s="136">
        <f t="shared" si="5"/>
        <v>0</v>
      </c>
      <c r="M54" s="113"/>
      <c r="N54" s="137">
        <v>47</v>
      </c>
      <c r="O54" s="153">
        <f t="shared" si="6"/>
        <v>0</v>
      </c>
      <c r="P54" s="154">
        <f t="shared" si="7"/>
        <v>0</v>
      </c>
      <c r="Q54" s="134">
        <f t="shared" si="8"/>
        <v>0</v>
      </c>
      <c r="R54" s="135">
        <f t="shared" si="9"/>
        <v>0</v>
      </c>
      <c r="S54" s="219"/>
      <c r="T54" s="137">
        <v>47</v>
      </c>
      <c r="U54" s="153">
        <f t="shared" si="10"/>
        <v>0</v>
      </c>
      <c r="V54" s="154">
        <f t="shared" si="11"/>
        <v>0</v>
      </c>
      <c r="W54" s="134">
        <f t="shared" si="12"/>
        <v>0</v>
      </c>
      <c r="X54" s="135">
        <f t="shared" si="13"/>
        <v>0</v>
      </c>
      <c r="Y54" s="219"/>
      <c r="Z54" s="133">
        <v>47</v>
      </c>
      <c r="AA54" s="134">
        <f t="shared" si="14"/>
        <v>0</v>
      </c>
      <c r="AB54" s="134">
        <f t="shared" si="15"/>
        <v>0</v>
      </c>
      <c r="AC54" s="134">
        <f t="shared" si="16"/>
        <v>0</v>
      </c>
      <c r="AD54" s="135">
        <f t="shared" si="17"/>
        <v>0</v>
      </c>
      <c r="AE54" s="219"/>
      <c r="AF54" s="138">
        <f t="shared" si="20"/>
        <v>0</v>
      </c>
    </row>
    <row r="55" spans="2:32">
      <c r="B55" s="133">
        <v>48</v>
      </c>
      <c r="C55" s="153">
        <f t="shared" si="0"/>
        <v>0</v>
      </c>
      <c r="D55" s="154">
        <f t="shared" si="18"/>
        <v>0</v>
      </c>
      <c r="E55" s="134">
        <f t="shared" si="1"/>
        <v>0</v>
      </c>
      <c r="F55" s="135">
        <f t="shared" si="2"/>
        <v>0</v>
      </c>
      <c r="G55" s="219"/>
      <c r="H55" s="133">
        <v>48</v>
      </c>
      <c r="I55" s="153">
        <f t="shared" si="3"/>
        <v>0</v>
      </c>
      <c r="J55" s="154">
        <f t="shared" si="4"/>
        <v>0</v>
      </c>
      <c r="K55" s="134">
        <f t="shared" si="19"/>
        <v>0</v>
      </c>
      <c r="L55" s="136">
        <f t="shared" si="5"/>
        <v>0</v>
      </c>
      <c r="M55" s="113"/>
      <c r="N55" s="137">
        <v>48</v>
      </c>
      <c r="O55" s="153">
        <f t="shared" si="6"/>
        <v>0</v>
      </c>
      <c r="P55" s="154">
        <f t="shared" si="7"/>
        <v>0</v>
      </c>
      <c r="Q55" s="134">
        <f t="shared" si="8"/>
        <v>0</v>
      </c>
      <c r="R55" s="135">
        <f t="shared" si="9"/>
        <v>0</v>
      </c>
      <c r="S55" s="219"/>
      <c r="T55" s="137">
        <v>48</v>
      </c>
      <c r="U55" s="153">
        <f t="shared" si="10"/>
        <v>0</v>
      </c>
      <c r="V55" s="154">
        <f t="shared" si="11"/>
        <v>0</v>
      </c>
      <c r="W55" s="134">
        <f t="shared" si="12"/>
        <v>0</v>
      </c>
      <c r="X55" s="135">
        <f t="shared" si="13"/>
        <v>0</v>
      </c>
      <c r="Y55" s="219"/>
      <c r="Z55" s="133">
        <v>48</v>
      </c>
      <c r="AA55" s="134">
        <f t="shared" si="14"/>
        <v>0</v>
      </c>
      <c r="AB55" s="134">
        <f t="shared" si="15"/>
        <v>0</v>
      </c>
      <c r="AC55" s="134">
        <f t="shared" si="16"/>
        <v>0</v>
      </c>
      <c r="AD55" s="135">
        <f t="shared" si="17"/>
        <v>0</v>
      </c>
      <c r="AE55" s="219"/>
      <c r="AF55" s="138">
        <f t="shared" si="20"/>
        <v>0</v>
      </c>
    </row>
    <row r="56" spans="2:32">
      <c r="B56" s="133">
        <v>49</v>
      </c>
      <c r="C56" s="153">
        <f t="shared" si="0"/>
        <v>0</v>
      </c>
      <c r="D56" s="154">
        <f t="shared" si="18"/>
        <v>0</v>
      </c>
      <c r="E56" s="134">
        <f t="shared" si="1"/>
        <v>0</v>
      </c>
      <c r="F56" s="135">
        <f t="shared" si="2"/>
        <v>0</v>
      </c>
      <c r="G56" s="219"/>
      <c r="H56" s="133">
        <v>49</v>
      </c>
      <c r="I56" s="153">
        <f t="shared" si="3"/>
        <v>0</v>
      </c>
      <c r="J56" s="154">
        <f t="shared" si="4"/>
        <v>0</v>
      </c>
      <c r="K56" s="134">
        <f t="shared" si="19"/>
        <v>0</v>
      </c>
      <c r="L56" s="136">
        <f t="shared" si="5"/>
        <v>0</v>
      </c>
      <c r="M56" s="113"/>
      <c r="N56" s="137">
        <v>49</v>
      </c>
      <c r="O56" s="153">
        <f t="shared" si="6"/>
        <v>0</v>
      </c>
      <c r="P56" s="154">
        <f t="shared" si="7"/>
        <v>0</v>
      </c>
      <c r="Q56" s="134">
        <f t="shared" si="8"/>
        <v>0</v>
      </c>
      <c r="R56" s="135">
        <f t="shared" si="9"/>
        <v>0</v>
      </c>
      <c r="S56" s="219"/>
      <c r="T56" s="137">
        <v>49</v>
      </c>
      <c r="U56" s="153">
        <f t="shared" si="10"/>
        <v>0</v>
      </c>
      <c r="V56" s="154">
        <f t="shared" si="11"/>
        <v>0</v>
      </c>
      <c r="W56" s="134">
        <f t="shared" si="12"/>
        <v>0</v>
      </c>
      <c r="X56" s="135">
        <f t="shared" si="13"/>
        <v>0</v>
      </c>
      <c r="Y56" s="219"/>
      <c r="Z56" s="133">
        <v>49</v>
      </c>
      <c r="AA56" s="134">
        <f t="shared" si="14"/>
        <v>0</v>
      </c>
      <c r="AB56" s="134">
        <f t="shared" si="15"/>
        <v>0</v>
      </c>
      <c r="AC56" s="134">
        <f t="shared" si="16"/>
        <v>0</v>
      </c>
      <c r="AD56" s="135">
        <f t="shared" si="17"/>
        <v>0</v>
      </c>
      <c r="AE56" s="219"/>
      <c r="AF56" s="138">
        <f t="shared" si="20"/>
        <v>0</v>
      </c>
    </row>
    <row r="57" spans="2:32">
      <c r="B57" s="133">
        <v>50</v>
      </c>
      <c r="C57" s="153">
        <f t="shared" si="0"/>
        <v>0</v>
      </c>
      <c r="D57" s="154">
        <f t="shared" si="18"/>
        <v>0</v>
      </c>
      <c r="E57" s="134">
        <f t="shared" si="1"/>
        <v>0</v>
      </c>
      <c r="F57" s="135">
        <f t="shared" si="2"/>
        <v>0</v>
      </c>
      <c r="G57" s="219"/>
      <c r="H57" s="133">
        <v>50</v>
      </c>
      <c r="I57" s="153">
        <f t="shared" si="3"/>
        <v>0</v>
      </c>
      <c r="J57" s="154">
        <f t="shared" si="4"/>
        <v>0</v>
      </c>
      <c r="K57" s="134">
        <f t="shared" si="19"/>
        <v>0</v>
      </c>
      <c r="L57" s="136">
        <f t="shared" si="5"/>
        <v>0</v>
      </c>
      <c r="M57" s="113"/>
      <c r="N57" s="137">
        <v>50</v>
      </c>
      <c r="O57" s="153">
        <f t="shared" si="6"/>
        <v>0</v>
      </c>
      <c r="P57" s="154">
        <f t="shared" si="7"/>
        <v>0</v>
      </c>
      <c r="Q57" s="134">
        <f t="shared" si="8"/>
        <v>0</v>
      </c>
      <c r="R57" s="135">
        <f t="shared" si="9"/>
        <v>0</v>
      </c>
      <c r="S57" s="219"/>
      <c r="T57" s="137">
        <v>50</v>
      </c>
      <c r="U57" s="153">
        <f t="shared" si="10"/>
        <v>0</v>
      </c>
      <c r="V57" s="154">
        <f t="shared" si="11"/>
        <v>0</v>
      </c>
      <c r="W57" s="134">
        <f t="shared" si="12"/>
        <v>0</v>
      </c>
      <c r="X57" s="135">
        <f t="shared" si="13"/>
        <v>0</v>
      </c>
      <c r="Y57" s="219"/>
      <c r="Z57" s="133">
        <v>50</v>
      </c>
      <c r="AA57" s="134">
        <f t="shared" si="14"/>
        <v>0</v>
      </c>
      <c r="AB57" s="134">
        <f t="shared" si="15"/>
        <v>0</v>
      </c>
      <c r="AC57" s="134">
        <f t="shared" si="16"/>
        <v>0</v>
      </c>
      <c r="AD57" s="135">
        <f t="shared" si="17"/>
        <v>0</v>
      </c>
      <c r="AE57" s="219"/>
      <c r="AF57" s="138">
        <f t="shared" si="20"/>
        <v>0</v>
      </c>
    </row>
    <row r="58" spans="2:32">
      <c r="B58" s="133">
        <v>51</v>
      </c>
      <c r="C58" s="153">
        <f t="shared" si="0"/>
        <v>0</v>
      </c>
      <c r="D58" s="154">
        <f t="shared" si="18"/>
        <v>0</v>
      </c>
      <c r="E58" s="134">
        <f t="shared" si="1"/>
        <v>0</v>
      </c>
      <c r="F58" s="135">
        <f t="shared" si="2"/>
        <v>0</v>
      </c>
      <c r="G58" s="219"/>
      <c r="H58" s="133">
        <v>51</v>
      </c>
      <c r="I58" s="153">
        <f t="shared" si="3"/>
        <v>0</v>
      </c>
      <c r="J58" s="154">
        <f t="shared" si="4"/>
        <v>0</v>
      </c>
      <c r="K58" s="134">
        <f t="shared" si="19"/>
        <v>0</v>
      </c>
      <c r="L58" s="136">
        <f t="shared" si="5"/>
        <v>0</v>
      </c>
      <c r="M58" s="113"/>
      <c r="N58" s="137">
        <v>51</v>
      </c>
      <c r="O58" s="153">
        <f t="shared" si="6"/>
        <v>0</v>
      </c>
      <c r="P58" s="154">
        <f t="shared" si="7"/>
        <v>0</v>
      </c>
      <c r="Q58" s="134">
        <f t="shared" si="8"/>
        <v>0</v>
      </c>
      <c r="R58" s="135">
        <f t="shared" si="9"/>
        <v>0</v>
      </c>
      <c r="S58" s="219"/>
      <c r="T58" s="137">
        <v>51</v>
      </c>
      <c r="U58" s="153">
        <f t="shared" si="10"/>
        <v>0</v>
      </c>
      <c r="V58" s="154">
        <f t="shared" si="11"/>
        <v>0</v>
      </c>
      <c r="W58" s="134">
        <f t="shared" si="12"/>
        <v>0</v>
      </c>
      <c r="X58" s="135">
        <f t="shared" si="13"/>
        <v>0</v>
      </c>
      <c r="Y58" s="219"/>
      <c r="Z58" s="133">
        <v>51</v>
      </c>
      <c r="AA58" s="134">
        <f t="shared" si="14"/>
        <v>0</v>
      </c>
      <c r="AB58" s="134">
        <f t="shared" si="15"/>
        <v>0</v>
      </c>
      <c r="AC58" s="134">
        <f t="shared" si="16"/>
        <v>0</v>
      </c>
      <c r="AD58" s="135">
        <f t="shared" si="17"/>
        <v>0</v>
      </c>
      <c r="AE58" s="219"/>
      <c r="AF58" s="138">
        <f t="shared" si="20"/>
        <v>0</v>
      </c>
    </row>
    <row r="59" spans="2:32">
      <c r="B59" s="133">
        <v>52</v>
      </c>
      <c r="C59" s="153">
        <f t="shared" si="0"/>
        <v>0</v>
      </c>
      <c r="D59" s="154">
        <f t="shared" si="18"/>
        <v>0</v>
      </c>
      <c r="E59" s="134">
        <f t="shared" si="1"/>
        <v>0</v>
      </c>
      <c r="F59" s="135">
        <f t="shared" si="2"/>
        <v>0</v>
      </c>
      <c r="G59" s="219"/>
      <c r="H59" s="133">
        <v>52</v>
      </c>
      <c r="I59" s="153">
        <f t="shared" si="3"/>
        <v>0</v>
      </c>
      <c r="J59" s="154">
        <f t="shared" si="4"/>
        <v>0</v>
      </c>
      <c r="K59" s="134">
        <f t="shared" si="19"/>
        <v>0</v>
      </c>
      <c r="L59" s="136">
        <f t="shared" si="5"/>
        <v>0</v>
      </c>
      <c r="M59" s="113"/>
      <c r="N59" s="137">
        <v>52</v>
      </c>
      <c r="O59" s="153">
        <f t="shared" si="6"/>
        <v>0</v>
      </c>
      <c r="P59" s="154">
        <f t="shared" si="7"/>
        <v>0</v>
      </c>
      <c r="Q59" s="134">
        <f t="shared" si="8"/>
        <v>0</v>
      </c>
      <c r="R59" s="135">
        <f t="shared" si="9"/>
        <v>0</v>
      </c>
      <c r="S59" s="219"/>
      <c r="T59" s="137">
        <v>52</v>
      </c>
      <c r="U59" s="153">
        <f t="shared" si="10"/>
        <v>0</v>
      </c>
      <c r="V59" s="154">
        <f t="shared" si="11"/>
        <v>0</v>
      </c>
      <c r="W59" s="134">
        <f t="shared" si="12"/>
        <v>0</v>
      </c>
      <c r="X59" s="135">
        <f t="shared" si="13"/>
        <v>0</v>
      </c>
      <c r="Y59" s="219"/>
      <c r="Z59" s="133">
        <v>52</v>
      </c>
      <c r="AA59" s="134">
        <f t="shared" si="14"/>
        <v>0</v>
      </c>
      <c r="AB59" s="134">
        <f t="shared" si="15"/>
        <v>0</v>
      </c>
      <c r="AC59" s="134">
        <f t="shared" si="16"/>
        <v>0</v>
      </c>
      <c r="AD59" s="135">
        <f t="shared" si="17"/>
        <v>0</v>
      </c>
      <c r="AE59" s="219"/>
      <c r="AF59" s="138">
        <f t="shared" si="20"/>
        <v>0</v>
      </c>
    </row>
    <row r="60" spans="2:32">
      <c r="B60" s="133">
        <v>53</v>
      </c>
      <c r="C60" s="153">
        <f t="shared" si="0"/>
        <v>0</v>
      </c>
      <c r="D60" s="154">
        <f t="shared" si="18"/>
        <v>0</v>
      </c>
      <c r="E60" s="134">
        <f t="shared" si="1"/>
        <v>0</v>
      </c>
      <c r="F60" s="135">
        <f t="shared" si="2"/>
        <v>0</v>
      </c>
      <c r="G60" s="219"/>
      <c r="H60" s="133">
        <v>53</v>
      </c>
      <c r="I60" s="153">
        <f t="shared" si="3"/>
        <v>0</v>
      </c>
      <c r="J60" s="154">
        <f t="shared" si="4"/>
        <v>0</v>
      </c>
      <c r="K60" s="134">
        <f t="shared" si="19"/>
        <v>0</v>
      </c>
      <c r="L60" s="136">
        <f t="shared" si="5"/>
        <v>0</v>
      </c>
      <c r="M60" s="113"/>
      <c r="N60" s="137">
        <v>53</v>
      </c>
      <c r="O60" s="153">
        <f t="shared" si="6"/>
        <v>0</v>
      </c>
      <c r="P60" s="154">
        <f t="shared" si="7"/>
        <v>0</v>
      </c>
      <c r="Q60" s="134">
        <f t="shared" si="8"/>
        <v>0</v>
      </c>
      <c r="R60" s="135">
        <f t="shared" si="9"/>
        <v>0</v>
      </c>
      <c r="S60" s="219"/>
      <c r="T60" s="137">
        <v>53</v>
      </c>
      <c r="U60" s="153">
        <f t="shared" si="10"/>
        <v>0</v>
      </c>
      <c r="V60" s="154">
        <f t="shared" si="11"/>
        <v>0</v>
      </c>
      <c r="W60" s="134">
        <f t="shared" si="12"/>
        <v>0</v>
      </c>
      <c r="X60" s="135">
        <f t="shared" si="13"/>
        <v>0</v>
      </c>
      <c r="Y60" s="219"/>
      <c r="Z60" s="133">
        <v>53</v>
      </c>
      <c r="AA60" s="134">
        <f t="shared" si="14"/>
        <v>0</v>
      </c>
      <c r="AB60" s="134">
        <f t="shared" si="15"/>
        <v>0</v>
      </c>
      <c r="AC60" s="134">
        <f t="shared" si="16"/>
        <v>0</v>
      </c>
      <c r="AD60" s="135">
        <f t="shared" si="17"/>
        <v>0</v>
      </c>
      <c r="AE60" s="219"/>
      <c r="AF60" s="138">
        <f t="shared" si="20"/>
        <v>0</v>
      </c>
    </row>
    <row r="61" spans="2:32">
      <c r="B61" s="133">
        <v>54</v>
      </c>
      <c r="C61" s="153">
        <f t="shared" si="0"/>
        <v>0</v>
      </c>
      <c r="D61" s="154">
        <f t="shared" si="18"/>
        <v>0</v>
      </c>
      <c r="E61" s="134">
        <f t="shared" si="1"/>
        <v>0</v>
      </c>
      <c r="F61" s="135">
        <f t="shared" si="2"/>
        <v>0</v>
      </c>
      <c r="G61" s="219"/>
      <c r="H61" s="133">
        <v>54</v>
      </c>
      <c r="I61" s="153">
        <f t="shared" si="3"/>
        <v>0</v>
      </c>
      <c r="J61" s="154">
        <f t="shared" si="4"/>
        <v>0</v>
      </c>
      <c r="K61" s="134">
        <f t="shared" si="19"/>
        <v>0</v>
      </c>
      <c r="L61" s="136">
        <f t="shared" si="5"/>
        <v>0</v>
      </c>
      <c r="M61" s="113"/>
      <c r="N61" s="137">
        <v>54</v>
      </c>
      <c r="O61" s="153">
        <f t="shared" si="6"/>
        <v>0</v>
      </c>
      <c r="P61" s="154">
        <f t="shared" si="7"/>
        <v>0</v>
      </c>
      <c r="Q61" s="134">
        <f t="shared" si="8"/>
        <v>0</v>
      </c>
      <c r="R61" s="135">
        <f t="shared" si="9"/>
        <v>0</v>
      </c>
      <c r="S61" s="219"/>
      <c r="T61" s="137">
        <v>54</v>
      </c>
      <c r="U61" s="153">
        <f t="shared" si="10"/>
        <v>0</v>
      </c>
      <c r="V61" s="154">
        <f t="shared" si="11"/>
        <v>0</v>
      </c>
      <c r="W61" s="134">
        <f t="shared" si="12"/>
        <v>0</v>
      </c>
      <c r="X61" s="135">
        <f t="shared" si="13"/>
        <v>0</v>
      </c>
      <c r="Y61" s="219"/>
      <c r="Z61" s="133">
        <v>54</v>
      </c>
      <c r="AA61" s="134">
        <f t="shared" si="14"/>
        <v>0</v>
      </c>
      <c r="AB61" s="134">
        <f t="shared" si="15"/>
        <v>0</v>
      </c>
      <c r="AC61" s="134">
        <f t="shared" si="16"/>
        <v>0</v>
      </c>
      <c r="AD61" s="135">
        <f t="shared" si="17"/>
        <v>0</v>
      </c>
      <c r="AE61" s="219"/>
      <c r="AF61" s="138">
        <f t="shared" si="20"/>
        <v>0</v>
      </c>
    </row>
    <row r="62" spans="2:32">
      <c r="B62" s="133">
        <v>55</v>
      </c>
      <c r="C62" s="153">
        <f t="shared" si="0"/>
        <v>0</v>
      </c>
      <c r="D62" s="154">
        <f t="shared" si="18"/>
        <v>0</v>
      </c>
      <c r="E62" s="134">
        <f t="shared" si="1"/>
        <v>0</v>
      </c>
      <c r="F62" s="135">
        <f t="shared" si="2"/>
        <v>0</v>
      </c>
      <c r="G62" s="219"/>
      <c r="H62" s="133">
        <v>55</v>
      </c>
      <c r="I62" s="153">
        <f t="shared" si="3"/>
        <v>0</v>
      </c>
      <c r="J62" s="154">
        <f t="shared" si="4"/>
        <v>0</v>
      </c>
      <c r="K62" s="134">
        <f t="shared" si="19"/>
        <v>0</v>
      </c>
      <c r="L62" s="136">
        <f t="shared" si="5"/>
        <v>0</v>
      </c>
      <c r="M62" s="113"/>
      <c r="N62" s="137">
        <v>55</v>
      </c>
      <c r="O62" s="153">
        <f t="shared" si="6"/>
        <v>0</v>
      </c>
      <c r="P62" s="154">
        <f t="shared" si="7"/>
        <v>0</v>
      </c>
      <c r="Q62" s="134">
        <f t="shared" si="8"/>
        <v>0</v>
      </c>
      <c r="R62" s="135">
        <f t="shared" si="9"/>
        <v>0</v>
      </c>
      <c r="S62" s="219"/>
      <c r="T62" s="137">
        <v>55</v>
      </c>
      <c r="U62" s="153">
        <f t="shared" si="10"/>
        <v>0</v>
      </c>
      <c r="V62" s="154">
        <f t="shared" si="11"/>
        <v>0</v>
      </c>
      <c r="W62" s="134">
        <f t="shared" si="12"/>
        <v>0</v>
      </c>
      <c r="X62" s="135">
        <f t="shared" si="13"/>
        <v>0</v>
      </c>
      <c r="Y62" s="219"/>
      <c r="Z62" s="133">
        <v>55</v>
      </c>
      <c r="AA62" s="134">
        <f t="shared" si="14"/>
        <v>0</v>
      </c>
      <c r="AB62" s="134">
        <f t="shared" si="15"/>
        <v>0</v>
      </c>
      <c r="AC62" s="134">
        <f t="shared" si="16"/>
        <v>0</v>
      </c>
      <c r="AD62" s="135">
        <f t="shared" si="17"/>
        <v>0</v>
      </c>
      <c r="AE62" s="219"/>
      <c r="AF62" s="138">
        <f t="shared" si="20"/>
        <v>0</v>
      </c>
    </row>
    <row r="63" spans="2:32">
      <c r="B63" s="133">
        <v>56</v>
      </c>
      <c r="C63" s="153">
        <f t="shared" si="0"/>
        <v>0</v>
      </c>
      <c r="D63" s="154">
        <f t="shared" si="18"/>
        <v>0</v>
      </c>
      <c r="E63" s="134">
        <f t="shared" si="1"/>
        <v>0</v>
      </c>
      <c r="F63" s="135">
        <f t="shared" si="2"/>
        <v>0</v>
      </c>
      <c r="G63" s="219"/>
      <c r="H63" s="133">
        <v>56</v>
      </c>
      <c r="I63" s="153">
        <f t="shared" si="3"/>
        <v>0</v>
      </c>
      <c r="J63" s="154">
        <f t="shared" si="4"/>
        <v>0</v>
      </c>
      <c r="K63" s="134">
        <f t="shared" si="19"/>
        <v>0</v>
      </c>
      <c r="L63" s="136">
        <f t="shared" si="5"/>
        <v>0</v>
      </c>
      <c r="M63" s="113"/>
      <c r="N63" s="137">
        <v>56</v>
      </c>
      <c r="O63" s="153">
        <f t="shared" si="6"/>
        <v>0</v>
      </c>
      <c r="P63" s="154">
        <f t="shared" si="7"/>
        <v>0</v>
      </c>
      <c r="Q63" s="134">
        <f t="shared" si="8"/>
        <v>0</v>
      </c>
      <c r="R63" s="135">
        <f t="shared" si="9"/>
        <v>0</v>
      </c>
      <c r="S63" s="219"/>
      <c r="T63" s="137">
        <v>56</v>
      </c>
      <c r="U63" s="153">
        <f t="shared" si="10"/>
        <v>0</v>
      </c>
      <c r="V63" s="154">
        <f t="shared" si="11"/>
        <v>0</v>
      </c>
      <c r="W63" s="134">
        <f t="shared" si="12"/>
        <v>0</v>
      </c>
      <c r="X63" s="135">
        <f t="shared" si="13"/>
        <v>0</v>
      </c>
      <c r="Y63" s="219"/>
      <c r="Z63" s="133">
        <v>56</v>
      </c>
      <c r="AA63" s="134">
        <f t="shared" si="14"/>
        <v>0</v>
      </c>
      <c r="AB63" s="134">
        <f t="shared" si="15"/>
        <v>0</v>
      </c>
      <c r="AC63" s="134">
        <f t="shared" si="16"/>
        <v>0</v>
      </c>
      <c r="AD63" s="135">
        <f t="shared" si="17"/>
        <v>0</v>
      </c>
      <c r="AE63" s="219"/>
      <c r="AF63" s="138">
        <f t="shared" si="20"/>
        <v>0</v>
      </c>
    </row>
    <row r="64" spans="2:32">
      <c r="B64" s="133">
        <v>57</v>
      </c>
      <c r="C64" s="153">
        <f t="shared" si="0"/>
        <v>0</v>
      </c>
      <c r="D64" s="154">
        <f t="shared" si="18"/>
        <v>0</v>
      </c>
      <c r="E64" s="134">
        <f t="shared" si="1"/>
        <v>0</v>
      </c>
      <c r="F64" s="135">
        <f t="shared" si="2"/>
        <v>0</v>
      </c>
      <c r="G64" s="219"/>
      <c r="H64" s="133">
        <v>57</v>
      </c>
      <c r="I64" s="153">
        <f t="shared" si="3"/>
        <v>0</v>
      </c>
      <c r="J64" s="154">
        <f t="shared" si="4"/>
        <v>0</v>
      </c>
      <c r="K64" s="134">
        <f t="shared" si="19"/>
        <v>0</v>
      </c>
      <c r="L64" s="136">
        <f t="shared" si="5"/>
        <v>0</v>
      </c>
      <c r="M64" s="113"/>
      <c r="N64" s="137">
        <v>57</v>
      </c>
      <c r="O64" s="153">
        <f t="shared" si="6"/>
        <v>0</v>
      </c>
      <c r="P64" s="154">
        <f t="shared" si="7"/>
        <v>0</v>
      </c>
      <c r="Q64" s="134">
        <f t="shared" si="8"/>
        <v>0</v>
      </c>
      <c r="R64" s="135">
        <f t="shared" si="9"/>
        <v>0</v>
      </c>
      <c r="S64" s="219"/>
      <c r="T64" s="137">
        <v>57</v>
      </c>
      <c r="U64" s="153">
        <f t="shared" si="10"/>
        <v>0</v>
      </c>
      <c r="V64" s="154">
        <f t="shared" si="11"/>
        <v>0</v>
      </c>
      <c r="W64" s="134">
        <f t="shared" si="12"/>
        <v>0</v>
      </c>
      <c r="X64" s="135">
        <f t="shared" si="13"/>
        <v>0</v>
      </c>
      <c r="Y64" s="219"/>
      <c r="Z64" s="133">
        <v>57</v>
      </c>
      <c r="AA64" s="134">
        <f t="shared" si="14"/>
        <v>0</v>
      </c>
      <c r="AB64" s="134">
        <f t="shared" si="15"/>
        <v>0</v>
      </c>
      <c r="AC64" s="134">
        <f t="shared" si="16"/>
        <v>0</v>
      </c>
      <c r="AD64" s="135">
        <f t="shared" si="17"/>
        <v>0</v>
      </c>
      <c r="AE64" s="219"/>
      <c r="AF64" s="138">
        <f t="shared" si="20"/>
        <v>0</v>
      </c>
    </row>
    <row r="65" spans="2:32">
      <c r="B65" s="133">
        <v>58</v>
      </c>
      <c r="C65" s="153">
        <f t="shared" si="0"/>
        <v>0</v>
      </c>
      <c r="D65" s="154">
        <f t="shared" si="18"/>
        <v>0</v>
      </c>
      <c r="E65" s="134">
        <f t="shared" si="1"/>
        <v>0</v>
      </c>
      <c r="F65" s="135">
        <f t="shared" si="2"/>
        <v>0</v>
      </c>
      <c r="G65" s="219"/>
      <c r="H65" s="133">
        <v>58</v>
      </c>
      <c r="I65" s="153">
        <f t="shared" si="3"/>
        <v>0</v>
      </c>
      <c r="J65" s="154">
        <f t="shared" si="4"/>
        <v>0</v>
      </c>
      <c r="K65" s="134">
        <f t="shared" si="19"/>
        <v>0</v>
      </c>
      <c r="L65" s="136">
        <f t="shared" si="5"/>
        <v>0</v>
      </c>
      <c r="M65" s="113"/>
      <c r="N65" s="137">
        <v>58</v>
      </c>
      <c r="O65" s="153">
        <f t="shared" si="6"/>
        <v>0</v>
      </c>
      <c r="P65" s="154">
        <f t="shared" si="7"/>
        <v>0</v>
      </c>
      <c r="Q65" s="134">
        <f t="shared" si="8"/>
        <v>0</v>
      </c>
      <c r="R65" s="135">
        <f t="shared" si="9"/>
        <v>0</v>
      </c>
      <c r="S65" s="219"/>
      <c r="T65" s="137">
        <v>58</v>
      </c>
      <c r="U65" s="153">
        <f t="shared" si="10"/>
        <v>0</v>
      </c>
      <c r="V65" s="154">
        <f t="shared" si="11"/>
        <v>0</v>
      </c>
      <c r="W65" s="134">
        <f t="shared" si="12"/>
        <v>0</v>
      </c>
      <c r="X65" s="135">
        <f t="shared" si="13"/>
        <v>0</v>
      </c>
      <c r="Y65" s="219"/>
      <c r="Z65" s="133">
        <v>58</v>
      </c>
      <c r="AA65" s="134">
        <f t="shared" si="14"/>
        <v>0</v>
      </c>
      <c r="AB65" s="134">
        <f t="shared" si="15"/>
        <v>0</v>
      </c>
      <c r="AC65" s="134">
        <f t="shared" si="16"/>
        <v>0</v>
      </c>
      <c r="AD65" s="135">
        <f t="shared" si="17"/>
        <v>0</v>
      </c>
      <c r="AE65" s="219"/>
      <c r="AF65" s="138">
        <f t="shared" si="20"/>
        <v>0</v>
      </c>
    </row>
    <row r="66" spans="2:32">
      <c r="B66" s="133">
        <v>59</v>
      </c>
      <c r="C66" s="153">
        <f t="shared" si="0"/>
        <v>0</v>
      </c>
      <c r="D66" s="154">
        <f t="shared" si="18"/>
        <v>0</v>
      </c>
      <c r="E66" s="134">
        <f t="shared" si="1"/>
        <v>0</v>
      </c>
      <c r="F66" s="135">
        <f t="shared" si="2"/>
        <v>0</v>
      </c>
      <c r="G66" s="219"/>
      <c r="H66" s="133">
        <v>59</v>
      </c>
      <c r="I66" s="153">
        <f t="shared" si="3"/>
        <v>0</v>
      </c>
      <c r="J66" s="154">
        <f t="shared" si="4"/>
        <v>0</v>
      </c>
      <c r="K66" s="134">
        <f t="shared" si="19"/>
        <v>0</v>
      </c>
      <c r="L66" s="136">
        <f t="shared" si="5"/>
        <v>0</v>
      </c>
      <c r="M66" s="113"/>
      <c r="N66" s="137">
        <v>59</v>
      </c>
      <c r="O66" s="153">
        <f t="shared" si="6"/>
        <v>0</v>
      </c>
      <c r="P66" s="154">
        <f t="shared" si="7"/>
        <v>0</v>
      </c>
      <c r="Q66" s="134">
        <f t="shared" si="8"/>
        <v>0</v>
      </c>
      <c r="R66" s="135">
        <f t="shared" si="9"/>
        <v>0</v>
      </c>
      <c r="S66" s="219"/>
      <c r="T66" s="137">
        <v>59</v>
      </c>
      <c r="U66" s="153">
        <f t="shared" si="10"/>
        <v>0</v>
      </c>
      <c r="V66" s="154">
        <f t="shared" si="11"/>
        <v>0</v>
      </c>
      <c r="W66" s="134">
        <f t="shared" si="12"/>
        <v>0</v>
      </c>
      <c r="X66" s="135">
        <f t="shared" si="13"/>
        <v>0</v>
      </c>
      <c r="Y66" s="219"/>
      <c r="Z66" s="133">
        <v>59</v>
      </c>
      <c r="AA66" s="134">
        <f t="shared" si="14"/>
        <v>0</v>
      </c>
      <c r="AB66" s="134">
        <f t="shared" si="15"/>
        <v>0</v>
      </c>
      <c r="AC66" s="134">
        <f t="shared" si="16"/>
        <v>0</v>
      </c>
      <c r="AD66" s="135">
        <f t="shared" si="17"/>
        <v>0</v>
      </c>
      <c r="AE66" s="219"/>
      <c r="AF66" s="138">
        <f t="shared" si="20"/>
        <v>0</v>
      </c>
    </row>
    <row r="67" spans="2:32">
      <c r="B67" s="133">
        <v>60</v>
      </c>
      <c r="C67" s="153">
        <f t="shared" si="0"/>
        <v>0</v>
      </c>
      <c r="D67" s="154">
        <f t="shared" si="18"/>
        <v>0</v>
      </c>
      <c r="E67" s="134">
        <f t="shared" si="1"/>
        <v>0</v>
      </c>
      <c r="F67" s="135">
        <f t="shared" si="2"/>
        <v>0</v>
      </c>
      <c r="G67" s="219"/>
      <c r="H67" s="133">
        <v>60</v>
      </c>
      <c r="I67" s="153">
        <f t="shared" si="3"/>
        <v>0</v>
      </c>
      <c r="J67" s="154">
        <f t="shared" si="4"/>
        <v>0</v>
      </c>
      <c r="K67" s="134">
        <f t="shared" si="19"/>
        <v>0</v>
      </c>
      <c r="L67" s="136">
        <f t="shared" si="5"/>
        <v>0</v>
      </c>
      <c r="M67" s="113"/>
      <c r="N67" s="137">
        <v>60</v>
      </c>
      <c r="O67" s="153">
        <f t="shared" si="6"/>
        <v>0</v>
      </c>
      <c r="P67" s="154">
        <f t="shared" si="7"/>
        <v>0</v>
      </c>
      <c r="Q67" s="134">
        <f t="shared" si="8"/>
        <v>0</v>
      </c>
      <c r="R67" s="135">
        <f t="shared" si="9"/>
        <v>0</v>
      </c>
      <c r="S67" s="219"/>
      <c r="T67" s="137">
        <v>60</v>
      </c>
      <c r="U67" s="153">
        <f t="shared" si="10"/>
        <v>0</v>
      </c>
      <c r="V67" s="154">
        <f t="shared" si="11"/>
        <v>0</v>
      </c>
      <c r="W67" s="134">
        <f t="shared" si="12"/>
        <v>0</v>
      </c>
      <c r="X67" s="135">
        <f t="shared" si="13"/>
        <v>0</v>
      </c>
      <c r="Y67" s="219"/>
      <c r="Z67" s="133">
        <v>60</v>
      </c>
      <c r="AA67" s="134">
        <f t="shared" si="14"/>
        <v>0</v>
      </c>
      <c r="AB67" s="134">
        <f t="shared" si="15"/>
        <v>0</v>
      </c>
      <c r="AC67" s="134">
        <f t="shared" si="16"/>
        <v>0</v>
      </c>
      <c r="AD67" s="135">
        <f t="shared" si="17"/>
        <v>0</v>
      </c>
      <c r="AE67" s="219"/>
      <c r="AF67" s="138">
        <f t="shared" si="20"/>
        <v>0</v>
      </c>
    </row>
    <row r="68" spans="2:32">
      <c r="B68" s="133">
        <v>61</v>
      </c>
      <c r="C68" s="153">
        <f t="shared" si="0"/>
        <v>0</v>
      </c>
      <c r="D68" s="154">
        <f t="shared" si="18"/>
        <v>0</v>
      </c>
      <c r="E68" s="134">
        <f t="shared" si="1"/>
        <v>0</v>
      </c>
      <c r="F68" s="135">
        <f t="shared" si="2"/>
        <v>0</v>
      </c>
      <c r="G68" s="219"/>
      <c r="H68" s="133">
        <v>61</v>
      </c>
      <c r="I68" s="153">
        <f t="shared" si="3"/>
        <v>0</v>
      </c>
      <c r="J68" s="154">
        <f t="shared" si="4"/>
        <v>0</v>
      </c>
      <c r="K68" s="134">
        <f t="shared" si="19"/>
        <v>0</v>
      </c>
      <c r="L68" s="136">
        <f t="shared" si="5"/>
        <v>0</v>
      </c>
      <c r="M68" s="113"/>
      <c r="N68" s="137">
        <v>61</v>
      </c>
      <c r="O68" s="153">
        <f t="shared" si="6"/>
        <v>0</v>
      </c>
      <c r="P68" s="154">
        <f t="shared" si="7"/>
        <v>0</v>
      </c>
      <c r="Q68" s="134">
        <f t="shared" si="8"/>
        <v>0</v>
      </c>
      <c r="R68" s="135">
        <f t="shared" si="9"/>
        <v>0</v>
      </c>
      <c r="S68" s="219"/>
      <c r="T68" s="137">
        <v>61</v>
      </c>
      <c r="U68" s="153">
        <f t="shared" si="10"/>
        <v>0</v>
      </c>
      <c r="V68" s="154">
        <f t="shared" si="11"/>
        <v>0</v>
      </c>
      <c r="W68" s="134">
        <f t="shared" si="12"/>
        <v>0</v>
      </c>
      <c r="X68" s="135">
        <f t="shared" si="13"/>
        <v>0</v>
      </c>
      <c r="Y68" s="219"/>
      <c r="Z68" s="133">
        <v>61</v>
      </c>
      <c r="AA68" s="134">
        <f t="shared" si="14"/>
        <v>0</v>
      </c>
      <c r="AB68" s="134">
        <f t="shared" si="15"/>
        <v>0</v>
      </c>
      <c r="AC68" s="134">
        <f t="shared" si="16"/>
        <v>0</v>
      </c>
      <c r="AD68" s="135">
        <f t="shared" si="17"/>
        <v>0</v>
      </c>
      <c r="AE68" s="219"/>
      <c r="AF68" s="138">
        <f t="shared" si="20"/>
        <v>0</v>
      </c>
    </row>
    <row r="69" spans="2:32">
      <c r="B69" s="133">
        <v>62</v>
      </c>
      <c r="C69" s="153">
        <f t="shared" si="0"/>
        <v>0</v>
      </c>
      <c r="D69" s="154">
        <f t="shared" si="18"/>
        <v>0</v>
      </c>
      <c r="E69" s="134">
        <f t="shared" si="1"/>
        <v>0</v>
      </c>
      <c r="F69" s="135">
        <f t="shared" si="2"/>
        <v>0</v>
      </c>
      <c r="G69" s="219"/>
      <c r="H69" s="133">
        <v>62</v>
      </c>
      <c r="I69" s="153">
        <f t="shared" si="3"/>
        <v>0</v>
      </c>
      <c r="J69" s="154">
        <f t="shared" si="4"/>
        <v>0</v>
      </c>
      <c r="K69" s="134">
        <f t="shared" si="19"/>
        <v>0</v>
      </c>
      <c r="L69" s="136">
        <f t="shared" si="5"/>
        <v>0</v>
      </c>
      <c r="M69" s="113"/>
      <c r="N69" s="137">
        <v>62</v>
      </c>
      <c r="O69" s="153">
        <f t="shared" si="6"/>
        <v>0</v>
      </c>
      <c r="P69" s="154">
        <f t="shared" si="7"/>
        <v>0</v>
      </c>
      <c r="Q69" s="134">
        <f t="shared" si="8"/>
        <v>0</v>
      </c>
      <c r="R69" s="135">
        <f t="shared" si="9"/>
        <v>0</v>
      </c>
      <c r="S69" s="219"/>
      <c r="T69" s="137">
        <v>62</v>
      </c>
      <c r="U69" s="153">
        <f t="shared" si="10"/>
        <v>0</v>
      </c>
      <c r="V69" s="154">
        <f t="shared" si="11"/>
        <v>0</v>
      </c>
      <c r="W69" s="134">
        <f t="shared" si="12"/>
        <v>0</v>
      </c>
      <c r="X69" s="135">
        <f t="shared" si="13"/>
        <v>0</v>
      </c>
      <c r="Y69" s="219"/>
      <c r="Z69" s="133">
        <v>62</v>
      </c>
      <c r="AA69" s="134">
        <f t="shared" si="14"/>
        <v>0</v>
      </c>
      <c r="AB69" s="134">
        <f t="shared" si="15"/>
        <v>0</v>
      </c>
      <c r="AC69" s="134">
        <f t="shared" si="16"/>
        <v>0</v>
      </c>
      <c r="AD69" s="135">
        <f t="shared" si="17"/>
        <v>0</v>
      </c>
      <c r="AE69" s="219"/>
      <c r="AF69" s="138">
        <f t="shared" si="20"/>
        <v>0</v>
      </c>
    </row>
    <row r="70" spans="2:32">
      <c r="B70" s="133">
        <v>63</v>
      </c>
      <c r="C70" s="153">
        <f t="shared" si="0"/>
        <v>0</v>
      </c>
      <c r="D70" s="154">
        <f t="shared" si="18"/>
        <v>0</v>
      </c>
      <c r="E70" s="134">
        <f t="shared" si="1"/>
        <v>0</v>
      </c>
      <c r="F70" s="135">
        <f t="shared" si="2"/>
        <v>0</v>
      </c>
      <c r="G70" s="219"/>
      <c r="H70" s="133">
        <v>63</v>
      </c>
      <c r="I70" s="153">
        <f t="shared" si="3"/>
        <v>0</v>
      </c>
      <c r="J70" s="154">
        <f t="shared" si="4"/>
        <v>0</v>
      </c>
      <c r="K70" s="134">
        <f t="shared" si="19"/>
        <v>0</v>
      </c>
      <c r="L70" s="136">
        <f t="shared" si="5"/>
        <v>0</v>
      </c>
      <c r="M70" s="113"/>
      <c r="N70" s="137">
        <v>63</v>
      </c>
      <c r="O70" s="153">
        <f t="shared" si="6"/>
        <v>0</v>
      </c>
      <c r="P70" s="154">
        <f t="shared" si="7"/>
        <v>0</v>
      </c>
      <c r="Q70" s="134">
        <f t="shared" si="8"/>
        <v>0</v>
      </c>
      <c r="R70" s="135">
        <f t="shared" si="9"/>
        <v>0</v>
      </c>
      <c r="S70" s="219"/>
      <c r="T70" s="137">
        <v>63</v>
      </c>
      <c r="U70" s="153">
        <f t="shared" si="10"/>
        <v>0</v>
      </c>
      <c r="V70" s="154">
        <f t="shared" si="11"/>
        <v>0</v>
      </c>
      <c r="W70" s="134">
        <f t="shared" si="12"/>
        <v>0</v>
      </c>
      <c r="X70" s="135">
        <f t="shared" si="13"/>
        <v>0</v>
      </c>
      <c r="Y70" s="219"/>
      <c r="Z70" s="133">
        <v>63</v>
      </c>
      <c r="AA70" s="134">
        <f t="shared" si="14"/>
        <v>0</v>
      </c>
      <c r="AB70" s="134">
        <f t="shared" si="15"/>
        <v>0</v>
      </c>
      <c r="AC70" s="134">
        <f t="shared" si="16"/>
        <v>0</v>
      </c>
      <c r="AD70" s="135">
        <f t="shared" si="17"/>
        <v>0</v>
      </c>
      <c r="AE70" s="219"/>
      <c r="AF70" s="138">
        <f t="shared" si="20"/>
        <v>0</v>
      </c>
    </row>
    <row r="71" spans="2:32">
      <c r="B71" s="133">
        <v>64</v>
      </c>
      <c r="C71" s="153">
        <f t="shared" si="0"/>
        <v>0</v>
      </c>
      <c r="D71" s="154">
        <f t="shared" si="18"/>
        <v>0</v>
      </c>
      <c r="E71" s="134">
        <f t="shared" si="1"/>
        <v>0</v>
      </c>
      <c r="F71" s="135">
        <f t="shared" si="2"/>
        <v>0</v>
      </c>
      <c r="G71" s="219"/>
      <c r="H71" s="133">
        <v>64</v>
      </c>
      <c r="I71" s="153">
        <f t="shared" si="3"/>
        <v>0</v>
      </c>
      <c r="J71" s="154">
        <f t="shared" si="4"/>
        <v>0</v>
      </c>
      <c r="K71" s="134">
        <f t="shared" si="19"/>
        <v>0</v>
      </c>
      <c r="L71" s="136">
        <f t="shared" si="5"/>
        <v>0</v>
      </c>
      <c r="M71" s="113"/>
      <c r="N71" s="137">
        <v>64</v>
      </c>
      <c r="O71" s="153">
        <f t="shared" si="6"/>
        <v>0</v>
      </c>
      <c r="P71" s="154">
        <f t="shared" si="7"/>
        <v>0</v>
      </c>
      <c r="Q71" s="134">
        <f t="shared" si="8"/>
        <v>0</v>
      </c>
      <c r="R71" s="135">
        <f t="shared" si="9"/>
        <v>0</v>
      </c>
      <c r="S71" s="219"/>
      <c r="T71" s="137">
        <v>64</v>
      </c>
      <c r="U71" s="153">
        <f t="shared" si="10"/>
        <v>0</v>
      </c>
      <c r="V71" s="154">
        <f t="shared" si="11"/>
        <v>0</v>
      </c>
      <c r="W71" s="134">
        <f t="shared" si="12"/>
        <v>0</v>
      </c>
      <c r="X71" s="135">
        <f t="shared" si="13"/>
        <v>0</v>
      </c>
      <c r="Y71" s="219"/>
      <c r="Z71" s="133">
        <v>64</v>
      </c>
      <c r="AA71" s="134">
        <f t="shared" si="14"/>
        <v>0</v>
      </c>
      <c r="AB71" s="134">
        <f t="shared" si="15"/>
        <v>0</v>
      </c>
      <c r="AC71" s="134">
        <f t="shared" si="16"/>
        <v>0</v>
      </c>
      <c r="AD71" s="135">
        <f t="shared" si="17"/>
        <v>0</v>
      </c>
      <c r="AE71" s="219"/>
      <c r="AF71" s="138">
        <f t="shared" si="20"/>
        <v>0</v>
      </c>
    </row>
    <row r="72" spans="2:32">
      <c r="B72" s="133">
        <v>65</v>
      </c>
      <c r="C72" s="153">
        <f t="shared" si="0"/>
        <v>0</v>
      </c>
      <c r="D72" s="154">
        <f t="shared" si="18"/>
        <v>0</v>
      </c>
      <c r="E72" s="134">
        <f t="shared" si="1"/>
        <v>0</v>
      </c>
      <c r="F72" s="135">
        <f t="shared" si="2"/>
        <v>0</v>
      </c>
      <c r="G72" s="219"/>
      <c r="H72" s="133">
        <v>65</v>
      </c>
      <c r="I72" s="153">
        <f t="shared" si="3"/>
        <v>0</v>
      </c>
      <c r="J72" s="154">
        <f t="shared" si="4"/>
        <v>0</v>
      </c>
      <c r="K72" s="134">
        <f t="shared" si="19"/>
        <v>0</v>
      </c>
      <c r="L72" s="136">
        <f t="shared" si="5"/>
        <v>0</v>
      </c>
      <c r="M72" s="113"/>
      <c r="N72" s="137">
        <v>65</v>
      </c>
      <c r="O72" s="153">
        <f t="shared" si="6"/>
        <v>0</v>
      </c>
      <c r="P72" s="154">
        <f t="shared" si="7"/>
        <v>0</v>
      </c>
      <c r="Q72" s="134">
        <f t="shared" si="8"/>
        <v>0</v>
      </c>
      <c r="R72" s="135">
        <f t="shared" si="9"/>
        <v>0</v>
      </c>
      <c r="S72" s="219"/>
      <c r="T72" s="137">
        <v>65</v>
      </c>
      <c r="U72" s="153">
        <f t="shared" si="10"/>
        <v>0</v>
      </c>
      <c r="V72" s="154">
        <f t="shared" si="11"/>
        <v>0</v>
      </c>
      <c r="W72" s="134">
        <f t="shared" si="12"/>
        <v>0</v>
      </c>
      <c r="X72" s="135">
        <f t="shared" si="13"/>
        <v>0</v>
      </c>
      <c r="Y72" s="219"/>
      <c r="Z72" s="133">
        <v>65</v>
      </c>
      <c r="AA72" s="134">
        <f t="shared" si="14"/>
        <v>0</v>
      </c>
      <c r="AB72" s="134">
        <f t="shared" si="15"/>
        <v>0</v>
      </c>
      <c r="AC72" s="134">
        <f t="shared" si="16"/>
        <v>0</v>
      </c>
      <c r="AD72" s="135">
        <f t="shared" si="17"/>
        <v>0</v>
      </c>
      <c r="AE72" s="219"/>
      <c r="AF72" s="138">
        <f t="shared" si="20"/>
        <v>0</v>
      </c>
    </row>
    <row r="73" spans="2:32">
      <c r="B73" s="133">
        <v>66</v>
      </c>
      <c r="C73" s="153">
        <f t="shared" ref="C73:C136" si="21">IF($D$4&gt;=B73,(PMT($E$4/12,$D$4,$B$4,0,0))*-1,0)</f>
        <v>0</v>
      </c>
      <c r="D73" s="154">
        <f t="shared" ref="D73:D136" si="22">$E$4*F72/12</f>
        <v>0</v>
      </c>
      <c r="E73" s="134">
        <f t="shared" ref="E73:E136" si="23">C73-D73</f>
        <v>0</v>
      </c>
      <c r="F73" s="135">
        <f t="shared" ref="F73:F136" si="24">IF(F72-E73&lt;=0,0,F72-E73)</f>
        <v>0</v>
      </c>
      <c r="G73" s="219"/>
      <c r="H73" s="133">
        <v>66</v>
      </c>
      <c r="I73" s="153">
        <f t="shared" ref="I73:I136" si="25">IF($J$4&gt;=H73,(PMT($K$4/12,$J$4,$H$4,0,0))*-1,0)</f>
        <v>0</v>
      </c>
      <c r="J73" s="154">
        <f t="shared" ref="J73:J136" si="26">$K$4*L72/12</f>
        <v>0</v>
      </c>
      <c r="K73" s="134">
        <f t="shared" ref="K73:K136" si="27">I73-J73</f>
        <v>0</v>
      </c>
      <c r="L73" s="136">
        <f t="shared" ref="L73:L136" si="28">IF(L72-K73&lt;=0,0,L72-K73)</f>
        <v>0</v>
      </c>
      <c r="M73" s="113"/>
      <c r="N73" s="137">
        <v>66</v>
      </c>
      <c r="O73" s="153">
        <f t="shared" ref="O73:O136" si="29">IF($P$4&gt;=N73,(PMT($Q$4/12,$P$4,$O$4,0,0))*-1,0)</f>
        <v>0</v>
      </c>
      <c r="P73" s="154">
        <f t="shared" ref="P73:P136" si="30">$Q$4*R72/12</f>
        <v>0</v>
      </c>
      <c r="Q73" s="134">
        <f t="shared" ref="Q73:Q136" si="31">O73-P73</f>
        <v>0</v>
      </c>
      <c r="R73" s="135">
        <f t="shared" ref="R73:R136" si="32">IF(R72-Q73&lt;=0,0,R72-Q73)</f>
        <v>0</v>
      </c>
      <c r="S73" s="219"/>
      <c r="T73" s="137">
        <v>66</v>
      </c>
      <c r="U73" s="153">
        <f t="shared" ref="U73:U136" si="33">IF($V$4&gt;=T73,(PMT($W$4/12,$V$4,$T$4,0,0))*-1,0)</f>
        <v>0</v>
      </c>
      <c r="V73" s="154">
        <f t="shared" ref="V73:V136" si="34">$W$4*X72/12</f>
        <v>0</v>
      </c>
      <c r="W73" s="134">
        <f t="shared" ref="W73:W136" si="35">U73-V73</f>
        <v>0</v>
      </c>
      <c r="X73" s="135">
        <f t="shared" ref="X73:X136" si="36">IF(X72-W73&lt;=0,0,X72-W73)</f>
        <v>0</v>
      </c>
      <c r="Y73" s="219"/>
      <c r="Z73" s="133">
        <v>66</v>
      </c>
      <c r="AA73" s="134">
        <f t="shared" ref="AA73:AA136" si="37">C73+I73+O73+U73</f>
        <v>0</v>
      </c>
      <c r="AB73" s="134">
        <f t="shared" ref="AB73:AB136" si="38">D73+J73+P73+V73</f>
        <v>0</v>
      </c>
      <c r="AC73" s="134">
        <f t="shared" ref="AC73:AC136" si="39">E73+K73+Q73+W73</f>
        <v>0</v>
      </c>
      <c r="AD73" s="135">
        <f t="shared" ref="AD73:AD136" si="40">F73+L73+R73+X73</f>
        <v>0</v>
      </c>
      <c r="AE73" s="219"/>
      <c r="AF73" s="138">
        <f t="shared" si="20"/>
        <v>0</v>
      </c>
    </row>
    <row r="74" spans="2:32">
      <c r="B74" s="133">
        <v>67</v>
      </c>
      <c r="C74" s="153">
        <f t="shared" si="21"/>
        <v>0</v>
      </c>
      <c r="D74" s="154">
        <f t="shared" si="22"/>
        <v>0</v>
      </c>
      <c r="E74" s="134">
        <f t="shared" si="23"/>
        <v>0</v>
      </c>
      <c r="F74" s="135">
        <f t="shared" si="24"/>
        <v>0</v>
      </c>
      <c r="G74" s="219"/>
      <c r="H74" s="133">
        <v>67</v>
      </c>
      <c r="I74" s="153">
        <f t="shared" si="25"/>
        <v>0</v>
      </c>
      <c r="J74" s="154">
        <f t="shared" si="26"/>
        <v>0</v>
      </c>
      <c r="K74" s="134">
        <f t="shared" si="27"/>
        <v>0</v>
      </c>
      <c r="L74" s="136">
        <f t="shared" si="28"/>
        <v>0</v>
      </c>
      <c r="M74" s="113"/>
      <c r="N74" s="137">
        <v>67</v>
      </c>
      <c r="O74" s="153">
        <f t="shared" si="29"/>
        <v>0</v>
      </c>
      <c r="P74" s="154">
        <f t="shared" si="30"/>
        <v>0</v>
      </c>
      <c r="Q74" s="134">
        <f t="shared" si="31"/>
        <v>0</v>
      </c>
      <c r="R74" s="135">
        <f t="shared" si="32"/>
        <v>0</v>
      </c>
      <c r="S74" s="219"/>
      <c r="T74" s="137">
        <v>67</v>
      </c>
      <c r="U74" s="153">
        <f t="shared" si="33"/>
        <v>0</v>
      </c>
      <c r="V74" s="154">
        <f t="shared" si="34"/>
        <v>0</v>
      </c>
      <c r="W74" s="134">
        <f t="shared" si="35"/>
        <v>0</v>
      </c>
      <c r="X74" s="135">
        <f t="shared" si="36"/>
        <v>0</v>
      </c>
      <c r="Y74" s="219"/>
      <c r="Z74" s="133">
        <v>67</v>
      </c>
      <c r="AA74" s="134">
        <f t="shared" si="37"/>
        <v>0</v>
      </c>
      <c r="AB74" s="134">
        <f t="shared" si="38"/>
        <v>0</v>
      </c>
      <c r="AC74" s="134">
        <f t="shared" si="39"/>
        <v>0</v>
      </c>
      <c r="AD74" s="135">
        <f t="shared" si="40"/>
        <v>0</v>
      </c>
      <c r="AE74" s="219"/>
      <c r="AF74" s="138">
        <f t="shared" si="20"/>
        <v>0</v>
      </c>
    </row>
    <row r="75" spans="2:32">
      <c r="B75" s="133">
        <v>68</v>
      </c>
      <c r="C75" s="153">
        <f t="shared" si="21"/>
        <v>0</v>
      </c>
      <c r="D75" s="154">
        <f t="shared" si="22"/>
        <v>0</v>
      </c>
      <c r="E75" s="134">
        <f t="shared" si="23"/>
        <v>0</v>
      </c>
      <c r="F75" s="135">
        <f t="shared" si="24"/>
        <v>0</v>
      </c>
      <c r="G75" s="219"/>
      <c r="H75" s="133">
        <v>68</v>
      </c>
      <c r="I75" s="153">
        <f t="shared" si="25"/>
        <v>0</v>
      </c>
      <c r="J75" s="154">
        <f t="shared" si="26"/>
        <v>0</v>
      </c>
      <c r="K75" s="134">
        <f t="shared" si="27"/>
        <v>0</v>
      </c>
      <c r="L75" s="136">
        <f t="shared" si="28"/>
        <v>0</v>
      </c>
      <c r="M75" s="113"/>
      <c r="N75" s="137">
        <v>68</v>
      </c>
      <c r="O75" s="153">
        <f t="shared" si="29"/>
        <v>0</v>
      </c>
      <c r="P75" s="154">
        <f t="shared" si="30"/>
        <v>0</v>
      </c>
      <c r="Q75" s="134">
        <f t="shared" si="31"/>
        <v>0</v>
      </c>
      <c r="R75" s="135">
        <f t="shared" si="32"/>
        <v>0</v>
      </c>
      <c r="S75" s="219"/>
      <c r="T75" s="137">
        <v>68</v>
      </c>
      <c r="U75" s="153">
        <f t="shared" si="33"/>
        <v>0</v>
      </c>
      <c r="V75" s="154">
        <f t="shared" si="34"/>
        <v>0</v>
      </c>
      <c r="W75" s="134">
        <f t="shared" si="35"/>
        <v>0</v>
      </c>
      <c r="X75" s="135">
        <f t="shared" si="36"/>
        <v>0</v>
      </c>
      <c r="Y75" s="219"/>
      <c r="Z75" s="133">
        <v>68</v>
      </c>
      <c r="AA75" s="134">
        <f t="shared" si="37"/>
        <v>0</v>
      </c>
      <c r="AB75" s="134">
        <f t="shared" si="38"/>
        <v>0</v>
      </c>
      <c r="AC75" s="134">
        <f t="shared" si="39"/>
        <v>0</v>
      </c>
      <c r="AD75" s="135">
        <f t="shared" si="40"/>
        <v>0</v>
      </c>
      <c r="AE75" s="219"/>
      <c r="AF75" s="138">
        <f t="shared" ref="AF75:AF138" si="41">AA75*-1</f>
        <v>0</v>
      </c>
    </row>
    <row r="76" spans="2:32">
      <c r="B76" s="133">
        <v>69</v>
      </c>
      <c r="C76" s="153">
        <f t="shared" si="21"/>
        <v>0</v>
      </c>
      <c r="D76" s="154">
        <f t="shared" si="22"/>
        <v>0</v>
      </c>
      <c r="E76" s="134">
        <f t="shared" si="23"/>
        <v>0</v>
      </c>
      <c r="F76" s="135">
        <f t="shared" si="24"/>
        <v>0</v>
      </c>
      <c r="G76" s="219"/>
      <c r="H76" s="133">
        <v>69</v>
      </c>
      <c r="I76" s="153">
        <f t="shared" si="25"/>
        <v>0</v>
      </c>
      <c r="J76" s="154">
        <f t="shared" si="26"/>
        <v>0</v>
      </c>
      <c r="K76" s="134">
        <f t="shared" si="27"/>
        <v>0</v>
      </c>
      <c r="L76" s="136">
        <f t="shared" si="28"/>
        <v>0</v>
      </c>
      <c r="M76" s="113"/>
      <c r="N76" s="137">
        <v>69</v>
      </c>
      <c r="O76" s="153">
        <f t="shared" si="29"/>
        <v>0</v>
      </c>
      <c r="P76" s="154">
        <f t="shared" si="30"/>
        <v>0</v>
      </c>
      <c r="Q76" s="134">
        <f t="shared" si="31"/>
        <v>0</v>
      </c>
      <c r="R76" s="135">
        <f t="shared" si="32"/>
        <v>0</v>
      </c>
      <c r="S76" s="219"/>
      <c r="T76" s="137">
        <v>69</v>
      </c>
      <c r="U76" s="153">
        <f t="shared" si="33"/>
        <v>0</v>
      </c>
      <c r="V76" s="154">
        <f t="shared" si="34"/>
        <v>0</v>
      </c>
      <c r="W76" s="134">
        <f t="shared" si="35"/>
        <v>0</v>
      </c>
      <c r="X76" s="135">
        <f t="shared" si="36"/>
        <v>0</v>
      </c>
      <c r="Y76" s="219"/>
      <c r="Z76" s="133">
        <v>69</v>
      </c>
      <c r="AA76" s="134">
        <f t="shared" si="37"/>
        <v>0</v>
      </c>
      <c r="AB76" s="134">
        <f t="shared" si="38"/>
        <v>0</v>
      </c>
      <c r="AC76" s="134">
        <f t="shared" si="39"/>
        <v>0</v>
      </c>
      <c r="AD76" s="135">
        <f t="shared" si="40"/>
        <v>0</v>
      </c>
      <c r="AE76" s="219"/>
      <c r="AF76" s="138">
        <f t="shared" si="41"/>
        <v>0</v>
      </c>
    </row>
    <row r="77" spans="2:32">
      <c r="B77" s="133">
        <v>70</v>
      </c>
      <c r="C77" s="153">
        <f t="shared" si="21"/>
        <v>0</v>
      </c>
      <c r="D77" s="154">
        <f t="shared" si="22"/>
        <v>0</v>
      </c>
      <c r="E77" s="134">
        <f t="shared" si="23"/>
        <v>0</v>
      </c>
      <c r="F77" s="135">
        <f t="shared" si="24"/>
        <v>0</v>
      </c>
      <c r="G77" s="219"/>
      <c r="H77" s="133">
        <v>70</v>
      </c>
      <c r="I77" s="153">
        <f t="shared" si="25"/>
        <v>0</v>
      </c>
      <c r="J77" s="154">
        <f t="shared" si="26"/>
        <v>0</v>
      </c>
      <c r="K77" s="134">
        <f t="shared" si="27"/>
        <v>0</v>
      </c>
      <c r="L77" s="136">
        <f t="shared" si="28"/>
        <v>0</v>
      </c>
      <c r="M77" s="113"/>
      <c r="N77" s="137">
        <v>70</v>
      </c>
      <c r="O77" s="153">
        <f t="shared" si="29"/>
        <v>0</v>
      </c>
      <c r="P77" s="154">
        <f t="shared" si="30"/>
        <v>0</v>
      </c>
      <c r="Q77" s="134">
        <f t="shared" si="31"/>
        <v>0</v>
      </c>
      <c r="R77" s="135">
        <f t="shared" si="32"/>
        <v>0</v>
      </c>
      <c r="S77" s="219"/>
      <c r="T77" s="137">
        <v>70</v>
      </c>
      <c r="U77" s="153">
        <f t="shared" si="33"/>
        <v>0</v>
      </c>
      <c r="V77" s="154">
        <f t="shared" si="34"/>
        <v>0</v>
      </c>
      <c r="W77" s="134">
        <f t="shared" si="35"/>
        <v>0</v>
      </c>
      <c r="X77" s="135">
        <f t="shared" si="36"/>
        <v>0</v>
      </c>
      <c r="Y77" s="219"/>
      <c r="Z77" s="133">
        <v>70</v>
      </c>
      <c r="AA77" s="134">
        <f t="shared" si="37"/>
        <v>0</v>
      </c>
      <c r="AB77" s="134">
        <f t="shared" si="38"/>
        <v>0</v>
      </c>
      <c r="AC77" s="134">
        <f t="shared" si="39"/>
        <v>0</v>
      </c>
      <c r="AD77" s="135">
        <f t="shared" si="40"/>
        <v>0</v>
      </c>
      <c r="AE77" s="219"/>
      <c r="AF77" s="138">
        <f t="shared" si="41"/>
        <v>0</v>
      </c>
    </row>
    <row r="78" spans="2:32">
      <c r="B78" s="133">
        <v>71</v>
      </c>
      <c r="C78" s="153">
        <f t="shared" si="21"/>
        <v>0</v>
      </c>
      <c r="D78" s="154">
        <f t="shared" si="22"/>
        <v>0</v>
      </c>
      <c r="E78" s="134">
        <f t="shared" si="23"/>
        <v>0</v>
      </c>
      <c r="F78" s="135">
        <f t="shared" si="24"/>
        <v>0</v>
      </c>
      <c r="G78" s="219"/>
      <c r="H78" s="133">
        <v>71</v>
      </c>
      <c r="I78" s="153">
        <f t="shared" si="25"/>
        <v>0</v>
      </c>
      <c r="J78" s="154">
        <f t="shared" si="26"/>
        <v>0</v>
      </c>
      <c r="K78" s="134">
        <f t="shared" si="27"/>
        <v>0</v>
      </c>
      <c r="L78" s="136">
        <f t="shared" si="28"/>
        <v>0</v>
      </c>
      <c r="M78" s="113"/>
      <c r="N78" s="137">
        <v>71</v>
      </c>
      <c r="O78" s="153">
        <f t="shared" si="29"/>
        <v>0</v>
      </c>
      <c r="P78" s="154">
        <f t="shared" si="30"/>
        <v>0</v>
      </c>
      <c r="Q78" s="134">
        <f t="shared" si="31"/>
        <v>0</v>
      </c>
      <c r="R78" s="135">
        <f t="shared" si="32"/>
        <v>0</v>
      </c>
      <c r="S78" s="219"/>
      <c r="T78" s="137">
        <v>71</v>
      </c>
      <c r="U78" s="153">
        <f t="shared" si="33"/>
        <v>0</v>
      </c>
      <c r="V78" s="154">
        <f t="shared" si="34"/>
        <v>0</v>
      </c>
      <c r="W78" s="134">
        <f t="shared" si="35"/>
        <v>0</v>
      </c>
      <c r="X78" s="135">
        <f t="shared" si="36"/>
        <v>0</v>
      </c>
      <c r="Y78" s="219"/>
      <c r="Z78" s="133">
        <v>71</v>
      </c>
      <c r="AA78" s="134">
        <f t="shared" si="37"/>
        <v>0</v>
      </c>
      <c r="AB78" s="134">
        <f t="shared" si="38"/>
        <v>0</v>
      </c>
      <c r="AC78" s="134">
        <f t="shared" si="39"/>
        <v>0</v>
      </c>
      <c r="AD78" s="135">
        <f t="shared" si="40"/>
        <v>0</v>
      </c>
      <c r="AE78" s="219"/>
      <c r="AF78" s="138">
        <f t="shared" si="41"/>
        <v>0</v>
      </c>
    </row>
    <row r="79" spans="2:32">
      <c r="B79" s="133">
        <v>72</v>
      </c>
      <c r="C79" s="153">
        <f t="shared" si="21"/>
        <v>0</v>
      </c>
      <c r="D79" s="154">
        <f t="shared" si="22"/>
        <v>0</v>
      </c>
      <c r="E79" s="134">
        <f t="shared" si="23"/>
        <v>0</v>
      </c>
      <c r="F79" s="135">
        <f t="shared" si="24"/>
        <v>0</v>
      </c>
      <c r="G79" s="219"/>
      <c r="H79" s="133">
        <v>72</v>
      </c>
      <c r="I79" s="153">
        <f t="shared" si="25"/>
        <v>0</v>
      </c>
      <c r="J79" s="154">
        <f t="shared" si="26"/>
        <v>0</v>
      </c>
      <c r="K79" s="134">
        <f t="shared" si="27"/>
        <v>0</v>
      </c>
      <c r="L79" s="136">
        <f t="shared" si="28"/>
        <v>0</v>
      </c>
      <c r="M79" s="113"/>
      <c r="N79" s="137">
        <v>72</v>
      </c>
      <c r="O79" s="153">
        <f t="shared" si="29"/>
        <v>0</v>
      </c>
      <c r="P79" s="154">
        <f t="shared" si="30"/>
        <v>0</v>
      </c>
      <c r="Q79" s="134">
        <f t="shared" si="31"/>
        <v>0</v>
      </c>
      <c r="R79" s="135">
        <f t="shared" si="32"/>
        <v>0</v>
      </c>
      <c r="S79" s="219"/>
      <c r="T79" s="137">
        <v>72</v>
      </c>
      <c r="U79" s="153">
        <f t="shared" si="33"/>
        <v>0</v>
      </c>
      <c r="V79" s="154">
        <f t="shared" si="34"/>
        <v>0</v>
      </c>
      <c r="W79" s="134">
        <f t="shared" si="35"/>
        <v>0</v>
      </c>
      <c r="X79" s="135">
        <f t="shared" si="36"/>
        <v>0</v>
      </c>
      <c r="Y79" s="219"/>
      <c r="Z79" s="133">
        <v>72</v>
      </c>
      <c r="AA79" s="134">
        <f t="shared" si="37"/>
        <v>0</v>
      </c>
      <c r="AB79" s="134">
        <f t="shared" si="38"/>
        <v>0</v>
      </c>
      <c r="AC79" s="134">
        <f t="shared" si="39"/>
        <v>0</v>
      </c>
      <c r="AD79" s="135">
        <f t="shared" si="40"/>
        <v>0</v>
      </c>
      <c r="AE79" s="219"/>
      <c r="AF79" s="138">
        <f t="shared" si="41"/>
        <v>0</v>
      </c>
    </row>
    <row r="80" spans="2:32">
      <c r="B80" s="133">
        <v>73</v>
      </c>
      <c r="C80" s="153">
        <f t="shared" si="21"/>
        <v>0</v>
      </c>
      <c r="D80" s="154">
        <f t="shared" si="22"/>
        <v>0</v>
      </c>
      <c r="E80" s="134">
        <f t="shared" si="23"/>
        <v>0</v>
      </c>
      <c r="F80" s="135">
        <f t="shared" si="24"/>
        <v>0</v>
      </c>
      <c r="G80" s="219"/>
      <c r="H80" s="133">
        <v>73</v>
      </c>
      <c r="I80" s="153">
        <f t="shared" si="25"/>
        <v>0</v>
      </c>
      <c r="J80" s="154">
        <f t="shared" si="26"/>
        <v>0</v>
      </c>
      <c r="K80" s="134">
        <f t="shared" si="27"/>
        <v>0</v>
      </c>
      <c r="L80" s="136">
        <f t="shared" si="28"/>
        <v>0</v>
      </c>
      <c r="M80" s="113"/>
      <c r="N80" s="137">
        <v>73</v>
      </c>
      <c r="O80" s="153">
        <f t="shared" si="29"/>
        <v>0</v>
      </c>
      <c r="P80" s="154">
        <f t="shared" si="30"/>
        <v>0</v>
      </c>
      <c r="Q80" s="134">
        <f t="shared" si="31"/>
        <v>0</v>
      </c>
      <c r="R80" s="135">
        <f t="shared" si="32"/>
        <v>0</v>
      </c>
      <c r="S80" s="219"/>
      <c r="T80" s="137">
        <v>73</v>
      </c>
      <c r="U80" s="153">
        <f t="shared" si="33"/>
        <v>0</v>
      </c>
      <c r="V80" s="154">
        <f t="shared" si="34"/>
        <v>0</v>
      </c>
      <c r="W80" s="134">
        <f t="shared" si="35"/>
        <v>0</v>
      </c>
      <c r="X80" s="135">
        <f t="shared" si="36"/>
        <v>0</v>
      </c>
      <c r="Y80" s="219"/>
      <c r="Z80" s="133">
        <v>73</v>
      </c>
      <c r="AA80" s="134">
        <f t="shared" si="37"/>
        <v>0</v>
      </c>
      <c r="AB80" s="134">
        <f t="shared" si="38"/>
        <v>0</v>
      </c>
      <c r="AC80" s="134">
        <f t="shared" si="39"/>
        <v>0</v>
      </c>
      <c r="AD80" s="135">
        <f t="shared" si="40"/>
        <v>0</v>
      </c>
      <c r="AE80" s="219"/>
      <c r="AF80" s="138">
        <f t="shared" si="41"/>
        <v>0</v>
      </c>
    </row>
    <row r="81" spans="2:32">
      <c r="B81" s="133">
        <v>74</v>
      </c>
      <c r="C81" s="153">
        <f t="shared" si="21"/>
        <v>0</v>
      </c>
      <c r="D81" s="154">
        <f t="shared" si="22"/>
        <v>0</v>
      </c>
      <c r="E81" s="134">
        <f t="shared" si="23"/>
        <v>0</v>
      </c>
      <c r="F81" s="135">
        <f t="shared" si="24"/>
        <v>0</v>
      </c>
      <c r="G81" s="219"/>
      <c r="H81" s="133">
        <v>74</v>
      </c>
      <c r="I81" s="153">
        <f t="shared" si="25"/>
        <v>0</v>
      </c>
      <c r="J81" s="154">
        <f t="shared" si="26"/>
        <v>0</v>
      </c>
      <c r="K81" s="134">
        <f t="shared" si="27"/>
        <v>0</v>
      </c>
      <c r="L81" s="136">
        <f t="shared" si="28"/>
        <v>0</v>
      </c>
      <c r="M81" s="113"/>
      <c r="N81" s="137">
        <v>74</v>
      </c>
      <c r="O81" s="153">
        <f t="shared" si="29"/>
        <v>0</v>
      </c>
      <c r="P81" s="154">
        <f t="shared" si="30"/>
        <v>0</v>
      </c>
      <c r="Q81" s="134">
        <f t="shared" si="31"/>
        <v>0</v>
      </c>
      <c r="R81" s="135">
        <f t="shared" si="32"/>
        <v>0</v>
      </c>
      <c r="S81" s="219"/>
      <c r="T81" s="137">
        <v>74</v>
      </c>
      <c r="U81" s="153">
        <f t="shared" si="33"/>
        <v>0</v>
      </c>
      <c r="V81" s="154">
        <f t="shared" si="34"/>
        <v>0</v>
      </c>
      <c r="W81" s="134">
        <f t="shared" si="35"/>
        <v>0</v>
      </c>
      <c r="X81" s="135">
        <f t="shared" si="36"/>
        <v>0</v>
      </c>
      <c r="Y81" s="219"/>
      <c r="Z81" s="133">
        <v>74</v>
      </c>
      <c r="AA81" s="134">
        <f t="shared" si="37"/>
        <v>0</v>
      </c>
      <c r="AB81" s="134">
        <f t="shared" si="38"/>
        <v>0</v>
      </c>
      <c r="AC81" s="134">
        <f t="shared" si="39"/>
        <v>0</v>
      </c>
      <c r="AD81" s="135">
        <f t="shared" si="40"/>
        <v>0</v>
      </c>
      <c r="AE81" s="219"/>
      <c r="AF81" s="138">
        <f t="shared" si="41"/>
        <v>0</v>
      </c>
    </row>
    <row r="82" spans="2:32">
      <c r="B82" s="133">
        <v>75</v>
      </c>
      <c r="C82" s="153">
        <f t="shared" si="21"/>
        <v>0</v>
      </c>
      <c r="D82" s="154">
        <f t="shared" si="22"/>
        <v>0</v>
      </c>
      <c r="E82" s="134">
        <f t="shared" si="23"/>
        <v>0</v>
      </c>
      <c r="F82" s="135">
        <f t="shared" si="24"/>
        <v>0</v>
      </c>
      <c r="G82" s="219"/>
      <c r="H82" s="133">
        <v>75</v>
      </c>
      <c r="I82" s="153">
        <f t="shared" si="25"/>
        <v>0</v>
      </c>
      <c r="J82" s="154">
        <f t="shared" si="26"/>
        <v>0</v>
      </c>
      <c r="K82" s="134">
        <f t="shared" si="27"/>
        <v>0</v>
      </c>
      <c r="L82" s="136">
        <f t="shared" si="28"/>
        <v>0</v>
      </c>
      <c r="M82" s="113"/>
      <c r="N82" s="137">
        <v>75</v>
      </c>
      <c r="O82" s="153">
        <f t="shared" si="29"/>
        <v>0</v>
      </c>
      <c r="P82" s="154">
        <f t="shared" si="30"/>
        <v>0</v>
      </c>
      <c r="Q82" s="134">
        <f t="shared" si="31"/>
        <v>0</v>
      </c>
      <c r="R82" s="135">
        <f t="shared" si="32"/>
        <v>0</v>
      </c>
      <c r="S82" s="219"/>
      <c r="T82" s="137">
        <v>75</v>
      </c>
      <c r="U82" s="153">
        <f t="shared" si="33"/>
        <v>0</v>
      </c>
      <c r="V82" s="154">
        <f t="shared" si="34"/>
        <v>0</v>
      </c>
      <c r="W82" s="134">
        <f t="shared" si="35"/>
        <v>0</v>
      </c>
      <c r="X82" s="135">
        <f t="shared" si="36"/>
        <v>0</v>
      </c>
      <c r="Y82" s="219"/>
      <c r="Z82" s="133">
        <v>75</v>
      </c>
      <c r="AA82" s="134">
        <f t="shared" si="37"/>
        <v>0</v>
      </c>
      <c r="AB82" s="134">
        <f t="shared" si="38"/>
        <v>0</v>
      </c>
      <c r="AC82" s="134">
        <f t="shared" si="39"/>
        <v>0</v>
      </c>
      <c r="AD82" s="135">
        <f t="shared" si="40"/>
        <v>0</v>
      </c>
      <c r="AE82" s="219"/>
      <c r="AF82" s="138">
        <f t="shared" si="41"/>
        <v>0</v>
      </c>
    </row>
    <row r="83" spans="2:32">
      <c r="B83" s="133">
        <v>76</v>
      </c>
      <c r="C83" s="153">
        <f t="shared" si="21"/>
        <v>0</v>
      </c>
      <c r="D83" s="154">
        <f t="shared" si="22"/>
        <v>0</v>
      </c>
      <c r="E83" s="134">
        <f t="shared" si="23"/>
        <v>0</v>
      </c>
      <c r="F83" s="135">
        <f t="shared" si="24"/>
        <v>0</v>
      </c>
      <c r="G83" s="219"/>
      <c r="H83" s="133">
        <v>76</v>
      </c>
      <c r="I83" s="153">
        <f t="shared" si="25"/>
        <v>0</v>
      </c>
      <c r="J83" s="154">
        <f t="shared" si="26"/>
        <v>0</v>
      </c>
      <c r="K83" s="134">
        <f t="shared" si="27"/>
        <v>0</v>
      </c>
      <c r="L83" s="136">
        <f t="shared" si="28"/>
        <v>0</v>
      </c>
      <c r="M83" s="113"/>
      <c r="N83" s="137">
        <v>76</v>
      </c>
      <c r="O83" s="153">
        <f t="shared" si="29"/>
        <v>0</v>
      </c>
      <c r="P83" s="154">
        <f t="shared" si="30"/>
        <v>0</v>
      </c>
      <c r="Q83" s="134">
        <f t="shared" si="31"/>
        <v>0</v>
      </c>
      <c r="R83" s="135">
        <f t="shared" si="32"/>
        <v>0</v>
      </c>
      <c r="S83" s="219"/>
      <c r="T83" s="137">
        <v>76</v>
      </c>
      <c r="U83" s="153">
        <f t="shared" si="33"/>
        <v>0</v>
      </c>
      <c r="V83" s="154">
        <f t="shared" si="34"/>
        <v>0</v>
      </c>
      <c r="W83" s="134">
        <f t="shared" si="35"/>
        <v>0</v>
      </c>
      <c r="X83" s="135">
        <f t="shared" si="36"/>
        <v>0</v>
      </c>
      <c r="Y83" s="219"/>
      <c r="Z83" s="133">
        <v>76</v>
      </c>
      <c r="AA83" s="134">
        <f t="shared" si="37"/>
        <v>0</v>
      </c>
      <c r="AB83" s="134">
        <f t="shared" si="38"/>
        <v>0</v>
      </c>
      <c r="AC83" s="134">
        <f t="shared" si="39"/>
        <v>0</v>
      </c>
      <c r="AD83" s="135">
        <f t="shared" si="40"/>
        <v>0</v>
      </c>
      <c r="AE83" s="219"/>
      <c r="AF83" s="138">
        <f t="shared" si="41"/>
        <v>0</v>
      </c>
    </row>
    <row r="84" spans="2:32">
      <c r="B84" s="133">
        <v>77</v>
      </c>
      <c r="C84" s="153">
        <f t="shared" si="21"/>
        <v>0</v>
      </c>
      <c r="D84" s="154">
        <f t="shared" si="22"/>
        <v>0</v>
      </c>
      <c r="E84" s="134">
        <f t="shared" si="23"/>
        <v>0</v>
      </c>
      <c r="F84" s="135">
        <f t="shared" si="24"/>
        <v>0</v>
      </c>
      <c r="G84" s="219"/>
      <c r="H84" s="133">
        <v>77</v>
      </c>
      <c r="I84" s="153">
        <f t="shared" si="25"/>
        <v>0</v>
      </c>
      <c r="J84" s="154">
        <f t="shared" si="26"/>
        <v>0</v>
      </c>
      <c r="K84" s="134">
        <f t="shared" si="27"/>
        <v>0</v>
      </c>
      <c r="L84" s="136">
        <f t="shared" si="28"/>
        <v>0</v>
      </c>
      <c r="M84" s="113"/>
      <c r="N84" s="137">
        <v>77</v>
      </c>
      <c r="O84" s="153">
        <f t="shared" si="29"/>
        <v>0</v>
      </c>
      <c r="P84" s="154">
        <f t="shared" si="30"/>
        <v>0</v>
      </c>
      <c r="Q84" s="134">
        <f t="shared" si="31"/>
        <v>0</v>
      </c>
      <c r="R84" s="135">
        <f t="shared" si="32"/>
        <v>0</v>
      </c>
      <c r="S84" s="219"/>
      <c r="T84" s="137">
        <v>77</v>
      </c>
      <c r="U84" s="153">
        <f t="shared" si="33"/>
        <v>0</v>
      </c>
      <c r="V84" s="154">
        <f t="shared" si="34"/>
        <v>0</v>
      </c>
      <c r="W84" s="134">
        <f t="shared" si="35"/>
        <v>0</v>
      </c>
      <c r="X84" s="135">
        <f t="shared" si="36"/>
        <v>0</v>
      </c>
      <c r="Y84" s="219"/>
      <c r="Z84" s="133">
        <v>77</v>
      </c>
      <c r="AA84" s="134">
        <f t="shared" si="37"/>
        <v>0</v>
      </c>
      <c r="AB84" s="134">
        <f t="shared" si="38"/>
        <v>0</v>
      </c>
      <c r="AC84" s="134">
        <f t="shared" si="39"/>
        <v>0</v>
      </c>
      <c r="AD84" s="135">
        <f t="shared" si="40"/>
        <v>0</v>
      </c>
      <c r="AE84" s="219"/>
      <c r="AF84" s="138">
        <f t="shared" si="41"/>
        <v>0</v>
      </c>
    </row>
    <row r="85" spans="2:32">
      <c r="B85" s="133">
        <v>78</v>
      </c>
      <c r="C85" s="153">
        <f t="shared" si="21"/>
        <v>0</v>
      </c>
      <c r="D85" s="154">
        <f t="shared" si="22"/>
        <v>0</v>
      </c>
      <c r="E85" s="134">
        <f t="shared" si="23"/>
        <v>0</v>
      </c>
      <c r="F85" s="135">
        <f t="shared" si="24"/>
        <v>0</v>
      </c>
      <c r="G85" s="219"/>
      <c r="H85" s="133">
        <v>78</v>
      </c>
      <c r="I85" s="153">
        <f t="shared" si="25"/>
        <v>0</v>
      </c>
      <c r="J85" s="154">
        <f t="shared" si="26"/>
        <v>0</v>
      </c>
      <c r="K85" s="134">
        <f t="shared" si="27"/>
        <v>0</v>
      </c>
      <c r="L85" s="136">
        <f t="shared" si="28"/>
        <v>0</v>
      </c>
      <c r="M85" s="113"/>
      <c r="N85" s="137">
        <v>78</v>
      </c>
      <c r="O85" s="153">
        <f t="shared" si="29"/>
        <v>0</v>
      </c>
      <c r="P85" s="154">
        <f t="shared" si="30"/>
        <v>0</v>
      </c>
      <c r="Q85" s="134">
        <f t="shared" si="31"/>
        <v>0</v>
      </c>
      <c r="R85" s="135">
        <f t="shared" si="32"/>
        <v>0</v>
      </c>
      <c r="S85" s="219"/>
      <c r="T85" s="137">
        <v>78</v>
      </c>
      <c r="U85" s="153">
        <f t="shared" si="33"/>
        <v>0</v>
      </c>
      <c r="V85" s="154">
        <f t="shared" si="34"/>
        <v>0</v>
      </c>
      <c r="W85" s="134">
        <f t="shared" si="35"/>
        <v>0</v>
      </c>
      <c r="X85" s="135">
        <f t="shared" si="36"/>
        <v>0</v>
      </c>
      <c r="Y85" s="219"/>
      <c r="Z85" s="133">
        <v>78</v>
      </c>
      <c r="AA85" s="134">
        <f t="shared" si="37"/>
        <v>0</v>
      </c>
      <c r="AB85" s="134">
        <f t="shared" si="38"/>
        <v>0</v>
      </c>
      <c r="AC85" s="134">
        <f t="shared" si="39"/>
        <v>0</v>
      </c>
      <c r="AD85" s="135">
        <f t="shared" si="40"/>
        <v>0</v>
      </c>
      <c r="AE85" s="219"/>
      <c r="AF85" s="138">
        <f t="shared" si="41"/>
        <v>0</v>
      </c>
    </row>
    <row r="86" spans="2:32">
      <c r="B86" s="133">
        <v>79</v>
      </c>
      <c r="C86" s="153">
        <f t="shared" si="21"/>
        <v>0</v>
      </c>
      <c r="D86" s="154">
        <f t="shared" si="22"/>
        <v>0</v>
      </c>
      <c r="E86" s="134">
        <f t="shared" si="23"/>
        <v>0</v>
      </c>
      <c r="F86" s="135">
        <f t="shared" si="24"/>
        <v>0</v>
      </c>
      <c r="G86" s="219"/>
      <c r="H86" s="133">
        <v>79</v>
      </c>
      <c r="I86" s="153">
        <f t="shared" si="25"/>
        <v>0</v>
      </c>
      <c r="J86" s="154">
        <f t="shared" si="26"/>
        <v>0</v>
      </c>
      <c r="K86" s="134">
        <f t="shared" si="27"/>
        <v>0</v>
      </c>
      <c r="L86" s="136">
        <f t="shared" si="28"/>
        <v>0</v>
      </c>
      <c r="M86" s="113"/>
      <c r="N86" s="137">
        <v>79</v>
      </c>
      <c r="O86" s="153">
        <f t="shared" si="29"/>
        <v>0</v>
      </c>
      <c r="P86" s="154">
        <f t="shared" si="30"/>
        <v>0</v>
      </c>
      <c r="Q86" s="134">
        <f t="shared" si="31"/>
        <v>0</v>
      </c>
      <c r="R86" s="135">
        <f t="shared" si="32"/>
        <v>0</v>
      </c>
      <c r="S86" s="219"/>
      <c r="T86" s="137">
        <v>79</v>
      </c>
      <c r="U86" s="153">
        <f t="shared" si="33"/>
        <v>0</v>
      </c>
      <c r="V86" s="154">
        <f t="shared" si="34"/>
        <v>0</v>
      </c>
      <c r="W86" s="134">
        <f t="shared" si="35"/>
        <v>0</v>
      </c>
      <c r="X86" s="135">
        <f t="shared" si="36"/>
        <v>0</v>
      </c>
      <c r="Y86" s="219"/>
      <c r="Z86" s="133">
        <v>79</v>
      </c>
      <c r="AA86" s="134">
        <f t="shared" si="37"/>
        <v>0</v>
      </c>
      <c r="AB86" s="134">
        <f t="shared" si="38"/>
        <v>0</v>
      </c>
      <c r="AC86" s="134">
        <f t="shared" si="39"/>
        <v>0</v>
      </c>
      <c r="AD86" s="135">
        <f t="shared" si="40"/>
        <v>0</v>
      </c>
      <c r="AE86" s="219"/>
      <c r="AF86" s="138">
        <f t="shared" si="41"/>
        <v>0</v>
      </c>
    </row>
    <row r="87" spans="2:32">
      <c r="B87" s="133">
        <v>80</v>
      </c>
      <c r="C87" s="153">
        <f t="shared" si="21"/>
        <v>0</v>
      </c>
      <c r="D87" s="154">
        <f t="shared" si="22"/>
        <v>0</v>
      </c>
      <c r="E87" s="134">
        <f t="shared" si="23"/>
        <v>0</v>
      </c>
      <c r="F87" s="135">
        <f t="shared" si="24"/>
        <v>0</v>
      </c>
      <c r="G87" s="219"/>
      <c r="H87" s="133">
        <v>80</v>
      </c>
      <c r="I87" s="153">
        <f t="shared" si="25"/>
        <v>0</v>
      </c>
      <c r="J87" s="154">
        <f t="shared" si="26"/>
        <v>0</v>
      </c>
      <c r="K87" s="134">
        <f t="shared" si="27"/>
        <v>0</v>
      </c>
      <c r="L87" s="136">
        <f t="shared" si="28"/>
        <v>0</v>
      </c>
      <c r="M87" s="113"/>
      <c r="N87" s="137">
        <v>80</v>
      </c>
      <c r="O87" s="153">
        <f t="shared" si="29"/>
        <v>0</v>
      </c>
      <c r="P87" s="154">
        <f t="shared" si="30"/>
        <v>0</v>
      </c>
      <c r="Q87" s="134">
        <f t="shared" si="31"/>
        <v>0</v>
      </c>
      <c r="R87" s="135">
        <f t="shared" si="32"/>
        <v>0</v>
      </c>
      <c r="S87" s="219"/>
      <c r="T87" s="137">
        <v>80</v>
      </c>
      <c r="U87" s="153">
        <f t="shared" si="33"/>
        <v>0</v>
      </c>
      <c r="V87" s="154">
        <f t="shared" si="34"/>
        <v>0</v>
      </c>
      <c r="W87" s="134">
        <f t="shared" si="35"/>
        <v>0</v>
      </c>
      <c r="X87" s="135">
        <f t="shared" si="36"/>
        <v>0</v>
      </c>
      <c r="Y87" s="219"/>
      <c r="Z87" s="133">
        <v>80</v>
      </c>
      <c r="AA87" s="134">
        <f t="shared" si="37"/>
        <v>0</v>
      </c>
      <c r="AB87" s="134">
        <f t="shared" si="38"/>
        <v>0</v>
      </c>
      <c r="AC87" s="134">
        <f t="shared" si="39"/>
        <v>0</v>
      </c>
      <c r="AD87" s="135">
        <f t="shared" si="40"/>
        <v>0</v>
      </c>
      <c r="AE87" s="219"/>
      <c r="AF87" s="138">
        <f t="shared" si="41"/>
        <v>0</v>
      </c>
    </row>
    <row r="88" spans="2:32">
      <c r="B88" s="133">
        <v>81</v>
      </c>
      <c r="C88" s="153">
        <f t="shared" si="21"/>
        <v>0</v>
      </c>
      <c r="D88" s="154">
        <f t="shared" si="22"/>
        <v>0</v>
      </c>
      <c r="E88" s="134">
        <f t="shared" si="23"/>
        <v>0</v>
      </c>
      <c r="F88" s="135">
        <f t="shared" si="24"/>
        <v>0</v>
      </c>
      <c r="G88" s="219"/>
      <c r="H88" s="133">
        <v>81</v>
      </c>
      <c r="I88" s="153">
        <f t="shared" si="25"/>
        <v>0</v>
      </c>
      <c r="J88" s="154">
        <f t="shared" si="26"/>
        <v>0</v>
      </c>
      <c r="K88" s="134">
        <f t="shared" si="27"/>
        <v>0</v>
      </c>
      <c r="L88" s="136">
        <f t="shared" si="28"/>
        <v>0</v>
      </c>
      <c r="M88" s="113"/>
      <c r="N88" s="137">
        <v>81</v>
      </c>
      <c r="O88" s="153">
        <f t="shared" si="29"/>
        <v>0</v>
      </c>
      <c r="P88" s="154">
        <f t="shared" si="30"/>
        <v>0</v>
      </c>
      <c r="Q88" s="134">
        <f t="shared" si="31"/>
        <v>0</v>
      </c>
      <c r="R88" s="135">
        <f t="shared" si="32"/>
        <v>0</v>
      </c>
      <c r="S88" s="219"/>
      <c r="T88" s="137">
        <v>81</v>
      </c>
      <c r="U88" s="153">
        <f t="shared" si="33"/>
        <v>0</v>
      </c>
      <c r="V88" s="154">
        <f t="shared" si="34"/>
        <v>0</v>
      </c>
      <c r="W88" s="134">
        <f t="shared" si="35"/>
        <v>0</v>
      </c>
      <c r="X88" s="135">
        <f t="shared" si="36"/>
        <v>0</v>
      </c>
      <c r="Y88" s="219"/>
      <c r="Z88" s="133">
        <v>81</v>
      </c>
      <c r="AA88" s="134">
        <f t="shared" si="37"/>
        <v>0</v>
      </c>
      <c r="AB88" s="134">
        <f t="shared" si="38"/>
        <v>0</v>
      </c>
      <c r="AC88" s="134">
        <f t="shared" si="39"/>
        <v>0</v>
      </c>
      <c r="AD88" s="135">
        <f t="shared" si="40"/>
        <v>0</v>
      </c>
      <c r="AE88" s="219"/>
      <c r="AF88" s="138">
        <f t="shared" si="41"/>
        <v>0</v>
      </c>
    </row>
    <row r="89" spans="2:32">
      <c r="B89" s="133">
        <v>82</v>
      </c>
      <c r="C89" s="153">
        <f t="shared" si="21"/>
        <v>0</v>
      </c>
      <c r="D89" s="154">
        <f t="shared" si="22"/>
        <v>0</v>
      </c>
      <c r="E89" s="134">
        <f t="shared" si="23"/>
        <v>0</v>
      </c>
      <c r="F89" s="135">
        <f t="shared" si="24"/>
        <v>0</v>
      </c>
      <c r="G89" s="219"/>
      <c r="H89" s="133">
        <v>82</v>
      </c>
      <c r="I89" s="153">
        <f t="shared" si="25"/>
        <v>0</v>
      </c>
      <c r="J89" s="154">
        <f t="shared" si="26"/>
        <v>0</v>
      </c>
      <c r="K89" s="134">
        <f t="shared" si="27"/>
        <v>0</v>
      </c>
      <c r="L89" s="136">
        <f t="shared" si="28"/>
        <v>0</v>
      </c>
      <c r="M89" s="113"/>
      <c r="N89" s="137">
        <v>82</v>
      </c>
      <c r="O89" s="153">
        <f t="shared" si="29"/>
        <v>0</v>
      </c>
      <c r="P89" s="154">
        <f t="shared" si="30"/>
        <v>0</v>
      </c>
      <c r="Q89" s="134">
        <f t="shared" si="31"/>
        <v>0</v>
      </c>
      <c r="R89" s="135">
        <f t="shared" si="32"/>
        <v>0</v>
      </c>
      <c r="S89" s="219"/>
      <c r="T89" s="137">
        <v>82</v>
      </c>
      <c r="U89" s="153">
        <f t="shared" si="33"/>
        <v>0</v>
      </c>
      <c r="V89" s="154">
        <f t="shared" si="34"/>
        <v>0</v>
      </c>
      <c r="W89" s="134">
        <f t="shared" si="35"/>
        <v>0</v>
      </c>
      <c r="X89" s="135">
        <f t="shared" si="36"/>
        <v>0</v>
      </c>
      <c r="Y89" s="219"/>
      <c r="Z89" s="133">
        <v>82</v>
      </c>
      <c r="AA89" s="134">
        <f t="shared" si="37"/>
        <v>0</v>
      </c>
      <c r="AB89" s="134">
        <f t="shared" si="38"/>
        <v>0</v>
      </c>
      <c r="AC89" s="134">
        <f t="shared" si="39"/>
        <v>0</v>
      </c>
      <c r="AD89" s="135">
        <f t="shared" si="40"/>
        <v>0</v>
      </c>
      <c r="AE89" s="219"/>
      <c r="AF89" s="138">
        <f t="shared" si="41"/>
        <v>0</v>
      </c>
    </row>
    <row r="90" spans="2:32">
      <c r="B90" s="133">
        <v>83</v>
      </c>
      <c r="C90" s="153">
        <f t="shared" si="21"/>
        <v>0</v>
      </c>
      <c r="D90" s="154">
        <f t="shared" si="22"/>
        <v>0</v>
      </c>
      <c r="E90" s="134">
        <f t="shared" si="23"/>
        <v>0</v>
      </c>
      <c r="F90" s="135">
        <f t="shared" si="24"/>
        <v>0</v>
      </c>
      <c r="G90" s="219"/>
      <c r="H90" s="133">
        <v>83</v>
      </c>
      <c r="I90" s="153">
        <f t="shared" si="25"/>
        <v>0</v>
      </c>
      <c r="J90" s="154">
        <f t="shared" si="26"/>
        <v>0</v>
      </c>
      <c r="K90" s="134">
        <f t="shared" si="27"/>
        <v>0</v>
      </c>
      <c r="L90" s="136">
        <f t="shared" si="28"/>
        <v>0</v>
      </c>
      <c r="M90" s="113"/>
      <c r="N90" s="137">
        <v>83</v>
      </c>
      <c r="O90" s="153">
        <f t="shared" si="29"/>
        <v>0</v>
      </c>
      <c r="P90" s="154">
        <f t="shared" si="30"/>
        <v>0</v>
      </c>
      <c r="Q90" s="134">
        <f t="shared" si="31"/>
        <v>0</v>
      </c>
      <c r="R90" s="135">
        <f t="shared" si="32"/>
        <v>0</v>
      </c>
      <c r="S90" s="219"/>
      <c r="T90" s="137">
        <v>83</v>
      </c>
      <c r="U90" s="153">
        <f t="shared" si="33"/>
        <v>0</v>
      </c>
      <c r="V90" s="154">
        <f t="shared" si="34"/>
        <v>0</v>
      </c>
      <c r="W90" s="134">
        <f t="shared" si="35"/>
        <v>0</v>
      </c>
      <c r="X90" s="135">
        <f t="shared" si="36"/>
        <v>0</v>
      </c>
      <c r="Y90" s="219"/>
      <c r="Z90" s="133">
        <v>83</v>
      </c>
      <c r="AA90" s="134">
        <f t="shared" si="37"/>
        <v>0</v>
      </c>
      <c r="AB90" s="134">
        <f t="shared" si="38"/>
        <v>0</v>
      </c>
      <c r="AC90" s="134">
        <f t="shared" si="39"/>
        <v>0</v>
      </c>
      <c r="AD90" s="135">
        <f t="shared" si="40"/>
        <v>0</v>
      </c>
      <c r="AE90" s="219"/>
      <c r="AF90" s="138">
        <f t="shared" si="41"/>
        <v>0</v>
      </c>
    </row>
    <row r="91" spans="2:32">
      <c r="B91" s="133">
        <v>84</v>
      </c>
      <c r="C91" s="153">
        <f t="shared" si="21"/>
        <v>0</v>
      </c>
      <c r="D91" s="154">
        <f t="shared" si="22"/>
        <v>0</v>
      </c>
      <c r="E91" s="134">
        <f t="shared" si="23"/>
        <v>0</v>
      </c>
      <c r="F91" s="135">
        <f t="shared" si="24"/>
        <v>0</v>
      </c>
      <c r="G91" s="219"/>
      <c r="H91" s="133">
        <v>84</v>
      </c>
      <c r="I91" s="153">
        <f t="shared" si="25"/>
        <v>0</v>
      </c>
      <c r="J91" s="154">
        <f t="shared" si="26"/>
        <v>0</v>
      </c>
      <c r="K91" s="134">
        <f t="shared" si="27"/>
        <v>0</v>
      </c>
      <c r="L91" s="136">
        <f t="shared" si="28"/>
        <v>0</v>
      </c>
      <c r="M91" s="113"/>
      <c r="N91" s="137">
        <v>84</v>
      </c>
      <c r="O91" s="153">
        <f t="shared" si="29"/>
        <v>0</v>
      </c>
      <c r="P91" s="154">
        <f t="shared" si="30"/>
        <v>0</v>
      </c>
      <c r="Q91" s="134">
        <f t="shared" si="31"/>
        <v>0</v>
      </c>
      <c r="R91" s="135">
        <f t="shared" si="32"/>
        <v>0</v>
      </c>
      <c r="S91" s="219"/>
      <c r="T91" s="137">
        <v>84</v>
      </c>
      <c r="U91" s="153">
        <f t="shared" si="33"/>
        <v>0</v>
      </c>
      <c r="V91" s="154">
        <f t="shared" si="34"/>
        <v>0</v>
      </c>
      <c r="W91" s="134">
        <f t="shared" si="35"/>
        <v>0</v>
      </c>
      <c r="X91" s="135">
        <f t="shared" si="36"/>
        <v>0</v>
      </c>
      <c r="Y91" s="219"/>
      <c r="Z91" s="133">
        <v>84</v>
      </c>
      <c r="AA91" s="134">
        <f t="shared" si="37"/>
        <v>0</v>
      </c>
      <c r="AB91" s="134">
        <f t="shared" si="38"/>
        <v>0</v>
      </c>
      <c r="AC91" s="134">
        <f t="shared" si="39"/>
        <v>0</v>
      </c>
      <c r="AD91" s="135">
        <f t="shared" si="40"/>
        <v>0</v>
      </c>
      <c r="AE91" s="219"/>
      <c r="AF91" s="138">
        <f t="shared" si="41"/>
        <v>0</v>
      </c>
    </row>
    <row r="92" spans="2:32">
      <c r="B92" s="133">
        <v>85</v>
      </c>
      <c r="C92" s="153">
        <f t="shared" si="21"/>
        <v>0</v>
      </c>
      <c r="D92" s="154">
        <f t="shared" si="22"/>
        <v>0</v>
      </c>
      <c r="E92" s="134">
        <f t="shared" si="23"/>
        <v>0</v>
      </c>
      <c r="F92" s="135">
        <f t="shared" si="24"/>
        <v>0</v>
      </c>
      <c r="G92" s="219"/>
      <c r="H92" s="133">
        <v>85</v>
      </c>
      <c r="I92" s="153">
        <f t="shared" si="25"/>
        <v>0</v>
      </c>
      <c r="J92" s="154">
        <f t="shared" si="26"/>
        <v>0</v>
      </c>
      <c r="K92" s="134">
        <f t="shared" si="27"/>
        <v>0</v>
      </c>
      <c r="L92" s="136">
        <f t="shared" si="28"/>
        <v>0</v>
      </c>
      <c r="M92" s="113"/>
      <c r="N92" s="137">
        <v>85</v>
      </c>
      <c r="O92" s="153">
        <f t="shared" si="29"/>
        <v>0</v>
      </c>
      <c r="P92" s="154">
        <f t="shared" si="30"/>
        <v>0</v>
      </c>
      <c r="Q92" s="134">
        <f t="shared" si="31"/>
        <v>0</v>
      </c>
      <c r="R92" s="135">
        <f t="shared" si="32"/>
        <v>0</v>
      </c>
      <c r="S92" s="219"/>
      <c r="T92" s="137">
        <v>85</v>
      </c>
      <c r="U92" s="153">
        <f t="shared" si="33"/>
        <v>0</v>
      </c>
      <c r="V92" s="154">
        <f t="shared" si="34"/>
        <v>0</v>
      </c>
      <c r="W92" s="134">
        <f t="shared" si="35"/>
        <v>0</v>
      </c>
      <c r="X92" s="135">
        <f t="shared" si="36"/>
        <v>0</v>
      </c>
      <c r="Y92" s="219"/>
      <c r="Z92" s="133">
        <v>85</v>
      </c>
      <c r="AA92" s="134">
        <f t="shared" si="37"/>
        <v>0</v>
      </c>
      <c r="AB92" s="134">
        <f t="shared" si="38"/>
        <v>0</v>
      </c>
      <c r="AC92" s="134">
        <f t="shared" si="39"/>
        <v>0</v>
      </c>
      <c r="AD92" s="135">
        <f t="shared" si="40"/>
        <v>0</v>
      </c>
      <c r="AE92" s="219"/>
      <c r="AF92" s="138">
        <f t="shared" si="41"/>
        <v>0</v>
      </c>
    </row>
    <row r="93" spans="2:32">
      <c r="B93" s="133">
        <v>86</v>
      </c>
      <c r="C93" s="153">
        <f t="shared" si="21"/>
        <v>0</v>
      </c>
      <c r="D93" s="154">
        <f t="shared" si="22"/>
        <v>0</v>
      </c>
      <c r="E93" s="134">
        <f t="shared" si="23"/>
        <v>0</v>
      </c>
      <c r="F93" s="135">
        <f t="shared" si="24"/>
        <v>0</v>
      </c>
      <c r="G93" s="219"/>
      <c r="H93" s="133">
        <v>86</v>
      </c>
      <c r="I93" s="153">
        <f t="shared" si="25"/>
        <v>0</v>
      </c>
      <c r="J93" s="154">
        <f t="shared" si="26"/>
        <v>0</v>
      </c>
      <c r="K93" s="134">
        <f t="shared" si="27"/>
        <v>0</v>
      </c>
      <c r="L93" s="136">
        <f t="shared" si="28"/>
        <v>0</v>
      </c>
      <c r="M93" s="113"/>
      <c r="N93" s="137">
        <v>86</v>
      </c>
      <c r="O93" s="153">
        <f t="shared" si="29"/>
        <v>0</v>
      </c>
      <c r="P93" s="154">
        <f t="shared" si="30"/>
        <v>0</v>
      </c>
      <c r="Q93" s="134">
        <f t="shared" si="31"/>
        <v>0</v>
      </c>
      <c r="R93" s="135">
        <f t="shared" si="32"/>
        <v>0</v>
      </c>
      <c r="S93" s="219"/>
      <c r="T93" s="137">
        <v>86</v>
      </c>
      <c r="U93" s="153">
        <f t="shared" si="33"/>
        <v>0</v>
      </c>
      <c r="V93" s="154">
        <f t="shared" si="34"/>
        <v>0</v>
      </c>
      <c r="W93" s="134">
        <f t="shared" si="35"/>
        <v>0</v>
      </c>
      <c r="X93" s="135">
        <f t="shared" si="36"/>
        <v>0</v>
      </c>
      <c r="Y93" s="219"/>
      <c r="Z93" s="133">
        <v>86</v>
      </c>
      <c r="AA93" s="134">
        <f t="shared" si="37"/>
        <v>0</v>
      </c>
      <c r="AB93" s="134">
        <f t="shared" si="38"/>
        <v>0</v>
      </c>
      <c r="AC93" s="134">
        <f t="shared" si="39"/>
        <v>0</v>
      </c>
      <c r="AD93" s="135">
        <f t="shared" si="40"/>
        <v>0</v>
      </c>
      <c r="AE93" s="219"/>
      <c r="AF93" s="138">
        <f t="shared" si="41"/>
        <v>0</v>
      </c>
    </row>
    <row r="94" spans="2:32">
      <c r="B94" s="133">
        <v>87</v>
      </c>
      <c r="C94" s="153">
        <f t="shared" si="21"/>
        <v>0</v>
      </c>
      <c r="D94" s="154">
        <f t="shared" si="22"/>
        <v>0</v>
      </c>
      <c r="E94" s="134">
        <f t="shared" si="23"/>
        <v>0</v>
      </c>
      <c r="F94" s="135">
        <f t="shared" si="24"/>
        <v>0</v>
      </c>
      <c r="G94" s="219"/>
      <c r="H94" s="133">
        <v>87</v>
      </c>
      <c r="I94" s="153">
        <f t="shared" si="25"/>
        <v>0</v>
      </c>
      <c r="J94" s="154">
        <f t="shared" si="26"/>
        <v>0</v>
      </c>
      <c r="K94" s="134">
        <f t="shared" si="27"/>
        <v>0</v>
      </c>
      <c r="L94" s="136">
        <f t="shared" si="28"/>
        <v>0</v>
      </c>
      <c r="M94" s="113"/>
      <c r="N94" s="137">
        <v>87</v>
      </c>
      <c r="O94" s="153">
        <f t="shared" si="29"/>
        <v>0</v>
      </c>
      <c r="P94" s="154">
        <f t="shared" si="30"/>
        <v>0</v>
      </c>
      <c r="Q94" s="134">
        <f t="shared" si="31"/>
        <v>0</v>
      </c>
      <c r="R94" s="135">
        <f t="shared" si="32"/>
        <v>0</v>
      </c>
      <c r="S94" s="219"/>
      <c r="T94" s="137">
        <v>87</v>
      </c>
      <c r="U94" s="153">
        <f t="shared" si="33"/>
        <v>0</v>
      </c>
      <c r="V94" s="154">
        <f t="shared" si="34"/>
        <v>0</v>
      </c>
      <c r="W94" s="134">
        <f t="shared" si="35"/>
        <v>0</v>
      </c>
      <c r="X94" s="135">
        <f t="shared" si="36"/>
        <v>0</v>
      </c>
      <c r="Y94" s="219"/>
      <c r="Z94" s="133">
        <v>87</v>
      </c>
      <c r="AA94" s="134">
        <f t="shared" si="37"/>
        <v>0</v>
      </c>
      <c r="AB94" s="134">
        <f t="shared" si="38"/>
        <v>0</v>
      </c>
      <c r="AC94" s="134">
        <f t="shared" si="39"/>
        <v>0</v>
      </c>
      <c r="AD94" s="135">
        <f t="shared" si="40"/>
        <v>0</v>
      </c>
      <c r="AE94" s="219"/>
      <c r="AF94" s="138">
        <f t="shared" si="41"/>
        <v>0</v>
      </c>
    </row>
    <row r="95" spans="2:32">
      <c r="B95" s="133">
        <v>88</v>
      </c>
      <c r="C95" s="153">
        <f t="shared" si="21"/>
        <v>0</v>
      </c>
      <c r="D95" s="154">
        <f t="shared" si="22"/>
        <v>0</v>
      </c>
      <c r="E95" s="134">
        <f t="shared" si="23"/>
        <v>0</v>
      </c>
      <c r="F95" s="135">
        <f t="shared" si="24"/>
        <v>0</v>
      </c>
      <c r="G95" s="219"/>
      <c r="H95" s="133">
        <v>88</v>
      </c>
      <c r="I95" s="153">
        <f t="shared" si="25"/>
        <v>0</v>
      </c>
      <c r="J95" s="154">
        <f t="shared" si="26"/>
        <v>0</v>
      </c>
      <c r="K95" s="134">
        <f t="shared" si="27"/>
        <v>0</v>
      </c>
      <c r="L95" s="136">
        <f t="shared" si="28"/>
        <v>0</v>
      </c>
      <c r="M95" s="113"/>
      <c r="N95" s="137">
        <v>88</v>
      </c>
      <c r="O95" s="153">
        <f t="shared" si="29"/>
        <v>0</v>
      </c>
      <c r="P95" s="154">
        <f t="shared" si="30"/>
        <v>0</v>
      </c>
      <c r="Q95" s="134">
        <f t="shared" si="31"/>
        <v>0</v>
      </c>
      <c r="R95" s="135">
        <f t="shared" si="32"/>
        <v>0</v>
      </c>
      <c r="S95" s="219"/>
      <c r="T95" s="137">
        <v>88</v>
      </c>
      <c r="U95" s="153">
        <f t="shared" si="33"/>
        <v>0</v>
      </c>
      <c r="V95" s="154">
        <f t="shared" si="34"/>
        <v>0</v>
      </c>
      <c r="W95" s="134">
        <f t="shared" si="35"/>
        <v>0</v>
      </c>
      <c r="X95" s="135">
        <f t="shared" si="36"/>
        <v>0</v>
      </c>
      <c r="Y95" s="219"/>
      <c r="Z95" s="133">
        <v>88</v>
      </c>
      <c r="AA95" s="134">
        <f t="shared" si="37"/>
        <v>0</v>
      </c>
      <c r="AB95" s="134">
        <f t="shared" si="38"/>
        <v>0</v>
      </c>
      <c r="AC95" s="134">
        <f t="shared" si="39"/>
        <v>0</v>
      </c>
      <c r="AD95" s="135">
        <f t="shared" si="40"/>
        <v>0</v>
      </c>
      <c r="AE95" s="219"/>
      <c r="AF95" s="138">
        <f t="shared" si="41"/>
        <v>0</v>
      </c>
    </row>
    <row r="96" spans="2:32">
      <c r="B96" s="133">
        <v>89</v>
      </c>
      <c r="C96" s="153">
        <f t="shared" si="21"/>
        <v>0</v>
      </c>
      <c r="D96" s="154">
        <f t="shared" si="22"/>
        <v>0</v>
      </c>
      <c r="E96" s="134">
        <f t="shared" si="23"/>
        <v>0</v>
      </c>
      <c r="F96" s="135">
        <f t="shared" si="24"/>
        <v>0</v>
      </c>
      <c r="G96" s="219"/>
      <c r="H96" s="133">
        <v>89</v>
      </c>
      <c r="I96" s="153">
        <f t="shared" si="25"/>
        <v>0</v>
      </c>
      <c r="J96" s="154">
        <f t="shared" si="26"/>
        <v>0</v>
      </c>
      <c r="K96" s="134">
        <f t="shared" si="27"/>
        <v>0</v>
      </c>
      <c r="L96" s="136">
        <f t="shared" si="28"/>
        <v>0</v>
      </c>
      <c r="M96" s="113"/>
      <c r="N96" s="137">
        <v>89</v>
      </c>
      <c r="O96" s="153">
        <f t="shared" si="29"/>
        <v>0</v>
      </c>
      <c r="P96" s="154">
        <f t="shared" si="30"/>
        <v>0</v>
      </c>
      <c r="Q96" s="134">
        <f t="shared" si="31"/>
        <v>0</v>
      </c>
      <c r="R96" s="135">
        <f t="shared" si="32"/>
        <v>0</v>
      </c>
      <c r="S96" s="219"/>
      <c r="T96" s="137">
        <v>89</v>
      </c>
      <c r="U96" s="153">
        <f t="shared" si="33"/>
        <v>0</v>
      </c>
      <c r="V96" s="154">
        <f t="shared" si="34"/>
        <v>0</v>
      </c>
      <c r="W96" s="134">
        <f t="shared" si="35"/>
        <v>0</v>
      </c>
      <c r="X96" s="135">
        <f t="shared" si="36"/>
        <v>0</v>
      </c>
      <c r="Y96" s="219"/>
      <c r="Z96" s="133">
        <v>89</v>
      </c>
      <c r="AA96" s="134">
        <f t="shared" si="37"/>
        <v>0</v>
      </c>
      <c r="AB96" s="134">
        <f t="shared" si="38"/>
        <v>0</v>
      </c>
      <c r="AC96" s="134">
        <f t="shared" si="39"/>
        <v>0</v>
      </c>
      <c r="AD96" s="135">
        <f t="shared" si="40"/>
        <v>0</v>
      </c>
      <c r="AE96" s="219"/>
      <c r="AF96" s="138">
        <f t="shared" si="41"/>
        <v>0</v>
      </c>
    </row>
    <row r="97" spans="2:32">
      <c r="B97" s="133">
        <v>90</v>
      </c>
      <c r="C97" s="153">
        <f t="shared" si="21"/>
        <v>0</v>
      </c>
      <c r="D97" s="154">
        <f t="shared" si="22"/>
        <v>0</v>
      </c>
      <c r="E97" s="134">
        <f t="shared" si="23"/>
        <v>0</v>
      </c>
      <c r="F97" s="135">
        <f t="shared" si="24"/>
        <v>0</v>
      </c>
      <c r="G97" s="219"/>
      <c r="H97" s="133">
        <v>90</v>
      </c>
      <c r="I97" s="153">
        <f t="shared" si="25"/>
        <v>0</v>
      </c>
      <c r="J97" s="154">
        <f t="shared" si="26"/>
        <v>0</v>
      </c>
      <c r="K97" s="134">
        <f t="shared" si="27"/>
        <v>0</v>
      </c>
      <c r="L97" s="136">
        <f t="shared" si="28"/>
        <v>0</v>
      </c>
      <c r="M97" s="113"/>
      <c r="N97" s="137">
        <v>90</v>
      </c>
      <c r="O97" s="153">
        <f t="shared" si="29"/>
        <v>0</v>
      </c>
      <c r="P97" s="154">
        <f t="shared" si="30"/>
        <v>0</v>
      </c>
      <c r="Q97" s="134">
        <f t="shared" si="31"/>
        <v>0</v>
      </c>
      <c r="R97" s="135">
        <f t="shared" si="32"/>
        <v>0</v>
      </c>
      <c r="S97" s="219"/>
      <c r="T97" s="137">
        <v>90</v>
      </c>
      <c r="U97" s="153">
        <f t="shared" si="33"/>
        <v>0</v>
      </c>
      <c r="V97" s="154">
        <f t="shared" si="34"/>
        <v>0</v>
      </c>
      <c r="W97" s="134">
        <f t="shared" si="35"/>
        <v>0</v>
      </c>
      <c r="X97" s="135">
        <f t="shared" si="36"/>
        <v>0</v>
      </c>
      <c r="Y97" s="219"/>
      <c r="Z97" s="133">
        <v>90</v>
      </c>
      <c r="AA97" s="134">
        <f t="shared" si="37"/>
        <v>0</v>
      </c>
      <c r="AB97" s="134">
        <f t="shared" si="38"/>
        <v>0</v>
      </c>
      <c r="AC97" s="134">
        <f t="shared" si="39"/>
        <v>0</v>
      </c>
      <c r="AD97" s="135">
        <f t="shared" si="40"/>
        <v>0</v>
      </c>
      <c r="AE97" s="219"/>
      <c r="AF97" s="138">
        <f t="shared" si="41"/>
        <v>0</v>
      </c>
    </row>
    <row r="98" spans="2:32">
      <c r="B98" s="133">
        <v>91</v>
      </c>
      <c r="C98" s="153">
        <f t="shared" si="21"/>
        <v>0</v>
      </c>
      <c r="D98" s="154">
        <f t="shared" si="22"/>
        <v>0</v>
      </c>
      <c r="E98" s="134">
        <f t="shared" si="23"/>
        <v>0</v>
      </c>
      <c r="F98" s="135">
        <f t="shared" si="24"/>
        <v>0</v>
      </c>
      <c r="G98" s="219"/>
      <c r="H98" s="133">
        <v>91</v>
      </c>
      <c r="I98" s="153">
        <f t="shared" si="25"/>
        <v>0</v>
      </c>
      <c r="J98" s="154">
        <f t="shared" si="26"/>
        <v>0</v>
      </c>
      <c r="K98" s="134">
        <f t="shared" si="27"/>
        <v>0</v>
      </c>
      <c r="L98" s="136">
        <f t="shared" si="28"/>
        <v>0</v>
      </c>
      <c r="M98" s="113"/>
      <c r="N98" s="137">
        <v>91</v>
      </c>
      <c r="O98" s="153">
        <f t="shared" si="29"/>
        <v>0</v>
      </c>
      <c r="P98" s="154">
        <f t="shared" si="30"/>
        <v>0</v>
      </c>
      <c r="Q98" s="134">
        <f t="shared" si="31"/>
        <v>0</v>
      </c>
      <c r="R98" s="135">
        <f t="shared" si="32"/>
        <v>0</v>
      </c>
      <c r="S98" s="219"/>
      <c r="T98" s="137">
        <v>91</v>
      </c>
      <c r="U98" s="153">
        <f t="shared" si="33"/>
        <v>0</v>
      </c>
      <c r="V98" s="154">
        <f t="shared" si="34"/>
        <v>0</v>
      </c>
      <c r="W98" s="134">
        <f t="shared" si="35"/>
        <v>0</v>
      </c>
      <c r="X98" s="135">
        <f t="shared" si="36"/>
        <v>0</v>
      </c>
      <c r="Y98" s="219"/>
      <c r="Z98" s="133">
        <v>91</v>
      </c>
      <c r="AA98" s="134">
        <f t="shared" si="37"/>
        <v>0</v>
      </c>
      <c r="AB98" s="134">
        <f t="shared" si="38"/>
        <v>0</v>
      </c>
      <c r="AC98" s="134">
        <f t="shared" si="39"/>
        <v>0</v>
      </c>
      <c r="AD98" s="135">
        <f t="shared" si="40"/>
        <v>0</v>
      </c>
      <c r="AE98" s="219"/>
      <c r="AF98" s="138">
        <f t="shared" si="41"/>
        <v>0</v>
      </c>
    </row>
    <row r="99" spans="2:32">
      <c r="B99" s="133">
        <v>92</v>
      </c>
      <c r="C99" s="153">
        <f t="shared" si="21"/>
        <v>0</v>
      </c>
      <c r="D99" s="154">
        <f t="shared" si="22"/>
        <v>0</v>
      </c>
      <c r="E99" s="134">
        <f t="shared" si="23"/>
        <v>0</v>
      </c>
      <c r="F99" s="135">
        <f t="shared" si="24"/>
        <v>0</v>
      </c>
      <c r="G99" s="219"/>
      <c r="H99" s="133">
        <v>92</v>
      </c>
      <c r="I99" s="153">
        <f t="shared" si="25"/>
        <v>0</v>
      </c>
      <c r="J99" s="154">
        <f t="shared" si="26"/>
        <v>0</v>
      </c>
      <c r="K99" s="134">
        <f t="shared" si="27"/>
        <v>0</v>
      </c>
      <c r="L99" s="136">
        <f t="shared" si="28"/>
        <v>0</v>
      </c>
      <c r="M99" s="113"/>
      <c r="N99" s="137">
        <v>92</v>
      </c>
      <c r="O99" s="153">
        <f t="shared" si="29"/>
        <v>0</v>
      </c>
      <c r="P99" s="154">
        <f t="shared" si="30"/>
        <v>0</v>
      </c>
      <c r="Q99" s="134">
        <f t="shared" si="31"/>
        <v>0</v>
      </c>
      <c r="R99" s="135">
        <f t="shared" si="32"/>
        <v>0</v>
      </c>
      <c r="S99" s="219"/>
      <c r="T99" s="137">
        <v>92</v>
      </c>
      <c r="U99" s="153">
        <f t="shared" si="33"/>
        <v>0</v>
      </c>
      <c r="V99" s="154">
        <f t="shared" si="34"/>
        <v>0</v>
      </c>
      <c r="W99" s="134">
        <f t="shared" si="35"/>
        <v>0</v>
      </c>
      <c r="X99" s="135">
        <f t="shared" si="36"/>
        <v>0</v>
      </c>
      <c r="Y99" s="219"/>
      <c r="Z99" s="133">
        <v>92</v>
      </c>
      <c r="AA99" s="134">
        <f t="shared" si="37"/>
        <v>0</v>
      </c>
      <c r="AB99" s="134">
        <f t="shared" si="38"/>
        <v>0</v>
      </c>
      <c r="AC99" s="134">
        <f t="shared" si="39"/>
        <v>0</v>
      </c>
      <c r="AD99" s="135">
        <f t="shared" si="40"/>
        <v>0</v>
      </c>
      <c r="AE99" s="219"/>
      <c r="AF99" s="138">
        <f t="shared" si="41"/>
        <v>0</v>
      </c>
    </row>
    <row r="100" spans="2:32">
      <c r="B100" s="133">
        <v>93</v>
      </c>
      <c r="C100" s="153">
        <f t="shared" si="21"/>
        <v>0</v>
      </c>
      <c r="D100" s="154">
        <f t="shared" si="22"/>
        <v>0</v>
      </c>
      <c r="E100" s="134">
        <f t="shared" si="23"/>
        <v>0</v>
      </c>
      <c r="F100" s="135">
        <f t="shared" si="24"/>
        <v>0</v>
      </c>
      <c r="G100" s="219"/>
      <c r="H100" s="133">
        <v>93</v>
      </c>
      <c r="I100" s="153">
        <f t="shared" si="25"/>
        <v>0</v>
      </c>
      <c r="J100" s="154">
        <f t="shared" si="26"/>
        <v>0</v>
      </c>
      <c r="K100" s="134">
        <f t="shared" si="27"/>
        <v>0</v>
      </c>
      <c r="L100" s="136">
        <f t="shared" si="28"/>
        <v>0</v>
      </c>
      <c r="M100" s="113"/>
      <c r="N100" s="137">
        <v>93</v>
      </c>
      <c r="O100" s="153">
        <f t="shared" si="29"/>
        <v>0</v>
      </c>
      <c r="P100" s="154">
        <f t="shared" si="30"/>
        <v>0</v>
      </c>
      <c r="Q100" s="134">
        <f t="shared" si="31"/>
        <v>0</v>
      </c>
      <c r="R100" s="135">
        <f t="shared" si="32"/>
        <v>0</v>
      </c>
      <c r="S100" s="219"/>
      <c r="T100" s="137">
        <v>93</v>
      </c>
      <c r="U100" s="153">
        <f t="shared" si="33"/>
        <v>0</v>
      </c>
      <c r="V100" s="154">
        <f t="shared" si="34"/>
        <v>0</v>
      </c>
      <c r="W100" s="134">
        <f t="shared" si="35"/>
        <v>0</v>
      </c>
      <c r="X100" s="135">
        <f t="shared" si="36"/>
        <v>0</v>
      </c>
      <c r="Y100" s="219"/>
      <c r="Z100" s="133">
        <v>93</v>
      </c>
      <c r="AA100" s="134">
        <f t="shared" si="37"/>
        <v>0</v>
      </c>
      <c r="AB100" s="134">
        <f t="shared" si="38"/>
        <v>0</v>
      </c>
      <c r="AC100" s="134">
        <f t="shared" si="39"/>
        <v>0</v>
      </c>
      <c r="AD100" s="135">
        <f t="shared" si="40"/>
        <v>0</v>
      </c>
      <c r="AE100" s="219"/>
      <c r="AF100" s="138">
        <f t="shared" si="41"/>
        <v>0</v>
      </c>
    </row>
    <row r="101" spans="2:32">
      <c r="B101" s="133">
        <v>94</v>
      </c>
      <c r="C101" s="153">
        <f t="shared" si="21"/>
        <v>0</v>
      </c>
      <c r="D101" s="154">
        <f t="shared" si="22"/>
        <v>0</v>
      </c>
      <c r="E101" s="134">
        <f t="shared" si="23"/>
        <v>0</v>
      </c>
      <c r="F101" s="135">
        <f t="shared" si="24"/>
        <v>0</v>
      </c>
      <c r="G101" s="219"/>
      <c r="H101" s="133">
        <v>94</v>
      </c>
      <c r="I101" s="153">
        <f t="shared" si="25"/>
        <v>0</v>
      </c>
      <c r="J101" s="154">
        <f t="shared" si="26"/>
        <v>0</v>
      </c>
      <c r="K101" s="134">
        <f t="shared" si="27"/>
        <v>0</v>
      </c>
      <c r="L101" s="136">
        <f t="shared" si="28"/>
        <v>0</v>
      </c>
      <c r="M101" s="113"/>
      <c r="N101" s="137">
        <v>94</v>
      </c>
      <c r="O101" s="153">
        <f t="shared" si="29"/>
        <v>0</v>
      </c>
      <c r="P101" s="154">
        <f t="shared" si="30"/>
        <v>0</v>
      </c>
      <c r="Q101" s="134">
        <f t="shared" si="31"/>
        <v>0</v>
      </c>
      <c r="R101" s="135">
        <f t="shared" si="32"/>
        <v>0</v>
      </c>
      <c r="S101" s="219"/>
      <c r="T101" s="137">
        <v>94</v>
      </c>
      <c r="U101" s="153">
        <f t="shared" si="33"/>
        <v>0</v>
      </c>
      <c r="V101" s="154">
        <f t="shared" si="34"/>
        <v>0</v>
      </c>
      <c r="W101" s="134">
        <f t="shared" si="35"/>
        <v>0</v>
      </c>
      <c r="X101" s="135">
        <f t="shared" si="36"/>
        <v>0</v>
      </c>
      <c r="Y101" s="219"/>
      <c r="Z101" s="133">
        <v>94</v>
      </c>
      <c r="AA101" s="134">
        <f t="shared" si="37"/>
        <v>0</v>
      </c>
      <c r="AB101" s="134">
        <f t="shared" si="38"/>
        <v>0</v>
      </c>
      <c r="AC101" s="134">
        <f t="shared" si="39"/>
        <v>0</v>
      </c>
      <c r="AD101" s="135">
        <f t="shared" si="40"/>
        <v>0</v>
      </c>
      <c r="AE101" s="219"/>
      <c r="AF101" s="138">
        <f t="shared" si="41"/>
        <v>0</v>
      </c>
    </row>
    <row r="102" spans="2:32">
      <c r="B102" s="133">
        <v>95</v>
      </c>
      <c r="C102" s="153">
        <f t="shared" si="21"/>
        <v>0</v>
      </c>
      <c r="D102" s="154">
        <f t="shared" si="22"/>
        <v>0</v>
      </c>
      <c r="E102" s="134">
        <f t="shared" si="23"/>
        <v>0</v>
      </c>
      <c r="F102" s="135">
        <f t="shared" si="24"/>
        <v>0</v>
      </c>
      <c r="G102" s="219"/>
      <c r="H102" s="133">
        <v>95</v>
      </c>
      <c r="I102" s="153">
        <f t="shared" si="25"/>
        <v>0</v>
      </c>
      <c r="J102" s="154">
        <f t="shared" si="26"/>
        <v>0</v>
      </c>
      <c r="K102" s="134">
        <f t="shared" si="27"/>
        <v>0</v>
      </c>
      <c r="L102" s="136">
        <f t="shared" si="28"/>
        <v>0</v>
      </c>
      <c r="M102" s="113"/>
      <c r="N102" s="137">
        <v>95</v>
      </c>
      <c r="O102" s="153">
        <f t="shared" si="29"/>
        <v>0</v>
      </c>
      <c r="P102" s="154">
        <f t="shared" si="30"/>
        <v>0</v>
      </c>
      <c r="Q102" s="134">
        <f t="shared" si="31"/>
        <v>0</v>
      </c>
      <c r="R102" s="135">
        <f t="shared" si="32"/>
        <v>0</v>
      </c>
      <c r="S102" s="219"/>
      <c r="T102" s="137">
        <v>95</v>
      </c>
      <c r="U102" s="153">
        <f t="shared" si="33"/>
        <v>0</v>
      </c>
      <c r="V102" s="154">
        <f t="shared" si="34"/>
        <v>0</v>
      </c>
      <c r="W102" s="134">
        <f t="shared" si="35"/>
        <v>0</v>
      </c>
      <c r="X102" s="135">
        <f t="shared" si="36"/>
        <v>0</v>
      </c>
      <c r="Y102" s="219"/>
      <c r="Z102" s="133">
        <v>95</v>
      </c>
      <c r="AA102" s="134">
        <f t="shared" si="37"/>
        <v>0</v>
      </c>
      <c r="AB102" s="134">
        <f t="shared" si="38"/>
        <v>0</v>
      </c>
      <c r="AC102" s="134">
        <f t="shared" si="39"/>
        <v>0</v>
      </c>
      <c r="AD102" s="135">
        <f t="shared" si="40"/>
        <v>0</v>
      </c>
      <c r="AE102" s="219"/>
      <c r="AF102" s="138">
        <f t="shared" si="41"/>
        <v>0</v>
      </c>
    </row>
    <row r="103" spans="2:32">
      <c r="B103" s="133">
        <v>96</v>
      </c>
      <c r="C103" s="153">
        <f t="shared" si="21"/>
        <v>0</v>
      </c>
      <c r="D103" s="154">
        <f t="shared" si="22"/>
        <v>0</v>
      </c>
      <c r="E103" s="134">
        <f t="shared" si="23"/>
        <v>0</v>
      </c>
      <c r="F103" s="135">
        <f t="shared" si="24"/>
        <v>0</v>
      </c>
      <c r="G103" s="219"/>
      <c r="H103" s="133">
        <v>96</v>
      </c>
      <c r="I103" s="153">
        <f t="shared" si="25"/>
        <v>0</v>
      </c>
      <c r="J103" s="154">
        <f t="shared" si="26"/>
        <v>0</v>
      </c>
      <c r="K103" s="134">
        <f t="shared" si="27"/>
        <v>0</v>
      </c>
      <c r="L103" s="136">
        <f t="shared" si="28"/>
        <v>0</v>
      </c>
      <c r="M103" s="113"/>
      <c r="N103" s="137">
        <v>96</v>
      </c>
      <c r="O103" s="153">
        <f t="shared" si="29"/>
        <v>0</v>
      </c>
      <c r="P103" s="154">
        <f t="shared" si="30"/>
        <v>0</v>
      </c>
      <c r="Q103" s="134">
        <f t="shared" si="31"/>
        <v>0</v>
      </c>
      <c r="R103" s="135">
        <f t="shared" si="32"/>
        <v>0</v>
      </c>
      <c r="S103" s="219"/>
      <c r="T103" s="137">
        <v>96</v>
      </c>
      <c r="U103" s="153">
        <f t="shared" si="33"/>
        <v>0</v>
      </c>
      <c r="V103" s="154">
        <f t="shared" si="34"/>
        <v>0</v>
      </c>
      <c r="W103" s="134">
        <f t="shared" si="35"/>
        <v>0</v>
      </c>
      <c r="X103" s="135">
        <f t="shared" si="36"/>
        <v>0</v>
      </c>
      <c r="Y103" s="219"/>
      <c r="Z103" s="133">
        <v>96</v>
      </c>
      <c r="AA103" s="134">
        <f t="shared" si="37"/>
        <v>0</v>
      </c>
      <c r="AB103" s="134">
        <f t="shared" si="38"/>
        <v>0</v>
      </c>
      <c r="AC103" s="134">
        <f t="shared" si="39"/>
        <v>0</v>
      </c>
      <c r="AD103" s="135">
        <f t="shared" si="40"/>
        <v>0</v>
      </c>
      <c r="AE103" s="219"/>
      <c r="AF103" s="138">
        <f t="shared" si="41"/>
        <v>0</v>
      </c>
    </row>
    <row r="104" spans="2:32">
      <c r="B104" s="133">
        <v>97</v>
      </c>
      <c r="C104" s="153">
        <f t="shared" si="21"/>
        <v>0</v>
      </c>
      <c r="D104" s="154">
        <f t="shared" si="22"/>
        <v>0</v>
      </c>
      <c r="E104" s="134">
        <f t="shared" si="23"/>
        <v>0</v>
      </c>
      <c r="F104" s="135">
        <f t="shared" si="24"/>
        <v>0</v>
      </c>
      <c r="G104" s="219"/>
      <c r="H104" s="133">
        <v>97</v>
      </c>
      <c r="I104" s="153">
        <f t="shared" si="25"/>
        <v>0</v>
      </c>
      <c r="J104" s="154">
        <f t="shared" si="26"/>
        <v>0</v>
      </c>
      <c r="K104" s="134">
        <f t="shared" si="27"/>
        <v>0</v>
      </c>
      <c r="L104" s="136">
        <f t="shared" si="28"/>
        <v>0</v>
      </c>
      <c r="M104" s="113"/>
      <c r="N104" s="137">
        <v>97</v>
      </c>
      <c r="O104" s="153">
        <f t="shared" si="29"/>
        <v>0</v>
      </c>
      <c r="P104" s="154">
        <f t="shared" si="30"/>
        <v>0</v>
      </c>
      <c r="Q104" s="134">
        <f t="shared" si="31"/>
        <v>0</v>
      </c>
      <c r="R104" s="135">
        <f t="shared" si="32"/>
        <v>0</v>
      </c>
      <c r="S104" s="219"/>
      <c r="T104" s="137">
        <v>97</v>
      </c>
      <c r="U104" s="153">
        <f t="shared" si="33"/>
        <v>0</v>
      </c>
      <c r="V104" s="154">
        <f t="shared" si="34"/>
        <v>0</v>
      </c>
      <c r="W104" s="134">
        <f t="shared" si="35"/>
        <v>0</v>
      </c>
      <c r="X104" s="135">
        <f t="shared" si="36"/>
        <v>0</v>
      </c>
      <c r="Y104" s="219"/>
      <c r="Z104" s="133">
        <v>97</v>
      </c>
      <c r="AA104" s="134">
        <f t="shared" si="37"/>
        <v>0</v>
      </c>
      <c r="AB104" s="134">
        <f t="shared" si="38"/>
        <v>0</v>
      </c>
      <c r="AC104" s="134">
        <f t="shared" si="39"/>
        <v>0</v>
      </c>
      <c r="AD104" s="135">
        <f t="shared" si="40"/>
        <v>0</v>
      </c>
      <c r="AE104" s="219"/>
      <c r="AF104" s="138">
        <f t="shared" si="41"/>
        <v>0</v>
      </c>
    </row>
    <row r="105" spans="2:32">
      <c r="B105" s="133">
        <v>98</v>
      </c>
      <c r="C105" s="153">
        <f t="shared" si="21"/>
        <v>0</v>
      </c>
      <c r="D105" s="154">
        <f t="shared" si="22"/>
        <v>0</v>
      </c>
      <c r="E105" s="134">
        <f t="shared" si="23"/>
        <v>0</v>
      </c>
      <c r="F105" s="135">
        <f t="shared" si="24"/>
        <v>0</v>
      </c>
      <c r="G105" s="219"/>
      <c r="H105" s="133">
        <v>98</v>
      </c>
      <c r="I105" s="153">
        <f t="shared" si="25"/>
        <v>0</v>
      </c>
      <c r="J105" s="154">
        <f t="shared" si="26"/>
        <v>0</v>
      </c>
      <c r="K105" s="134">
        <f t="shared" si="27"/>
        <v>0</v>
      </c>
      <c r="L105" s="136">
        <f t="shared" si="28"/>
        <v>0</v>
      </c>
      <c r="M105" s="113"/>
      <c r="N105" s="137">
        <v>98</v>
      </c>
      <c r="O105" s="153">
        <f t="shared" si="29"/>
        <v>0</v>
      </c>
      <c r="P105" s="154">
        <f t="shared" si="30"/>
        <v>0</v>
      </c>
      <c r="Q105" s="134">
        <f t="shared" si="31"/>
        <v>0</v>
      </c>
      <c r="R105" s="135">
        <f t="shared" si="32"/>
        <v>0</v>
      </c>
      <c r="S105" s="219"/>
      <c r="T105" s="137">
        <v>98</v>
      </c>
      <c r="U105" s="153">
        <f t="shared" si="33"/>
        <v>0</v>
      </c>
      <c r="V105" s="154">
        <f t="shared" si="34"/>
        <v>0</v>
      </c>
      <c r="W105" s="134">
        <f t="shared" si="35"/>
        <v>0</v>
      </c>
      <c r="X105" s="135">
        <f t="shared" si="36"/>
        <v>0</v>
      </c>
      <c r="Y105" s="219"/>
      <c r="Z105" s="133">
        <v>98</v>
      </c>
      <c r="AA105" s="134">
        <f t="shared" si="37"/>
        <v>0</v>
      </c>
      <c r="AB105" s="134">
        <f t="shared" si="38"/>
        <v>0</v>
      </c>
      <c r="AC105" s="134">
        <f t="shared" si="39"/>
        <v>0</v>
      </c>
      <c r="AD105" s="135">
        <f t="shared" si="40"/>
        <v>0</v>
      </c>
      <c r="AE105" s="219"/>
      <c r="AF105" s="138">
        <f t="shared" si="41"/>
        <v>0</v>
      </c>
    </row>
    <row r="106" spans="2:32">
      <c r="B106" s="133">
        <v>99</v>
      </c>
      <c r="C106" s="153">
        <f t="shared" si="21"/>
        <v>0</v>
      </c>
      <c r="D106" s="154">
        <f t="shared" si="22"/>
        <v>0</v>
      </c>
      <c r="E106" s="134">
        <f t="shared" si="23"/>
        <v>0</v>
      </c>
      <c r="F106" s="135">
        <f t="shared" si="24"/>
        <v>0</v>
      </c>
      <c r="G106" s="219"/>
      <c r="H106" s="133">
        <v>99</v>
      </c>
      <c r="I106" s="153">
        <f t="shared" si="25"/>
        <v>0</v>
      </c>
      <c r="J106" s="154">
        <f t="shared" si="26"/>
        <v>0</v>
      </c>
      <c r="K106" s="134">
        <f t="shared" si="27"/>
        <v>0</v>
      </c>
      <c r="L106" s="136">
        <f t="shared" si="28"/>
        <v>0</v>
      </c>
      <c r="M106" s="113"/>
      <c r="N106" s="137">
        <v>99</v>
      </c>
      <c r="O106" s="153">
        <f t="shared" si="29"/>
        <v>0</v>
      </c>
      <c r="P106" s="154">
        <f t="shared" si="30"/>
        <v>0</v>
      </c>
      <c r="Q106" s="134">
        <f t="shared" si="31"/>
        <v>0</v>
      </c>
      <c r="R106" s="135">
        <f t="shared" si="32"/>
        <v>0</v>
      </c>
      <c r="S106" s="219"/>
      <c r="T106" s="137">
        <v>99</v>
      </c>
      <c r="U106" s="153">
        <f t="shared" si="33"/>
        <v>0</v>
      </c>
      <c r="V106" s="154">
        <f t="shared" si="34"/>
        <v>0</v>
      </c>
      <c r="W106" s="134">
        <f t="shared" si="35"/>
        <v>0</v>
      </c>
      <c r="X106" s="135">
        <f t="shared" si="36"/>
        <v>0</v>
      </c>
      <c r="Y106" s="219"/>
      <c r="Z106" s="133">
        <v>99</v>
      </c>
      <c r="AA106" s="134">
        <f t="shared" si="37"/>
        <v>0</v>
      </c>
      <c r="AB106" s="134">
        <f t="shared" si="38"/>
        <v>0</v>
      </c>
      <c r="AC106" s="134">
        <f t="shared" si="39"/>
        <v>0</v>
      </c>
      <c r="AD106" s="135">
        <f t="shared" si="40"/>
        <v>0</v>
      </c>
      <c r="AE106" s="219"/>
      <c r="AF106" s="138">
        <f t="shared" si="41"/>
        <v>0</v>
      </c>
    </row>
    <row r="107" spans="2:32">
      <c r="B107" s="133">
        <v>100</v>
      </c>
      <c r="C107" s="153">
        <f t="shared" si="21"/>
        <v>0</v>
      </c>
      <c r="D107" s="154">
        <f t="shared" si="22"/>
        <v>0</v>
      </c>
      <c r="E107" s="134">
        <f t="shared" si="23"/>
        <v>0</v>
      </c>
      <c r="F107" s="135">
        <f t="shared" si="24"/>
        <v>0</v>
      </c>
      <c r="G107" s="219"/>
      <c r="H107" s="133">
        <v>100</v>
      </c>
      <c r="I107" s="153">
        <f t="shared" si="25"/>
        <v>0</v>
      </c>
      <c r="J107" s="154">
        <f t="shared" si="26"/>
        <v>0</v>
      </c>
      <c r="K107" s="134">
        <f t="shared" si="27"/>
        <v>0</v>
      </c>
      <c r="L107" s="136">
        <f t="shared" si="28"/>
        <v>0</v>
      </c>
      <c r="M107" s="113"/>
      <c r="N107" s="137">
        <v>100</v>
      </c>
      <c r="O107" s="153">
        <f t="shared" si="29"/>
        <v>0</v>
      </c>
      <c r="P107" s="154">
        <f t="shared" si="30"/>
        <v>0</v>
      </c>
      <c r="Q107" s="134">
        <f t="shared" si="31"/>
        <v>0</v>
      </c>
      <c r="R107" s="135">
        <f t="shared" si="32"/>
        <v>0</v>
      </c>
      <c r="S107" s="219"/>
      <c r="T107" s="137">
        <v>100</v>
      </c>
      <c r="U107" s="153">
        <f t="shared" si="33"/>
        <v>0</v>
      </c>
      <c r="V107" s="154">
        <f t="shared" si="34"/>
        <v>0</v>
      </c>
      <c r="W107" s="134">
        <f t="shared" si="35"/>
        <v>0</v>
      </c>
      <c r="X107" s="135">
        <f t="shared" si="36"/>
        <v>0</v>
      </c>
      <c r="Y107" s="219"/>
      <c r="Z107" s="133">
        <v>100</v>
      </c>
      <c r="AA107" s="134">
        <f t="shared" si="37"/>
        <v>0</v>
      </c>
      <c r="AB107" s="134">
        <f t="shared" si="38"/>
        <v>0</v>
      </c>
      <c r="AC107" s="134">
        <f t="shared" si="39"/>
        <v>0</v>
      </c>
      <c r="AD107" s="135">
        <f t="shared" si="40"/>
        <v>0</v>
      </c>
      <c r="AE107" s="219"/>
      <c r="AF107" s="138">
        <f t="shared" si="41"/>
        <v>0</v>
      </c>
    </row>
    <row r="108" spans="2:32">
      <c r="B108" s="133">
        <v>101</v>
      </c>
      <c r="C108" s="153">
        <f t="shared" si="21"/>
        <v>0</v>
      </c>
      <c r="D108" s="154">
        <f t="shared" si="22"/>
        <v>0</v>
      </c>
      <c r="E108" s="134">
        <f t="shared" si="23"/>
        <v>0</v>
      </c>
      <c r="F108" s="135">
        <f t="shared" si="24"/>
        <v>0</v>
      </c>
      <c r="G108" s="219"/>
      <c r="H108" s="133">
        <v>101</v>
      </c>
      <c r="I108" s="153">
        <f t="shared" si="25"/>
        <v>0</v>
      </c>
      <c r="J108" s="154">
        <f t="shared" si="26"/>
        <v>0</v>
      </c>
      <c r="K108" s="134">
        <f t="shared" si="27"/>
        <v>0</v>
      </c>
      <c r="L108" s="136">
        <f t="shared" si="28"/>
        <v>0</v>
      </c>
      <c r="M108" s="113"/>
      <c r="N108" s="137">
        <v>101</v>
      </c>
      <c r="O108" s="153">
        <f t="shared" si="29"/>
        <v>0</v>
      </c>
      <c r="P108" s="154">
        <f t="shared" si="30"/>
        <v>0</v>
      </c>
      <c r="Q108" s="134">
        <f t="shared" si="31"/>
        <v>0</v>
      </c>
      <c r="R108" s="135">
        <f t="shared" si="32"/>
        <v>0</v>
      </c>
      <c r="S108" s="219"/>
      <c r="T108" s="137">
        <v>101</v>
      </c>
      <c r="U108" s="153">
        <f t="shared" si="33"/>
        <v>0</v>
      </c>
      <c r="V108" s="154">
        <f t="shared" si="34"/>
        <v>0</v>
      </c>
      <c r="W108" s="134">
        <f t="shared" si="35"/>
        <v>0</v>
      </c>
      <c r="X108" s="135">
        <f t="shared" si="36"/>
        <v>0</v>
      </c>
      <c r="Y108" s="219"/>
      <c r="Z108" s="133">
        <v>101</v>
      </c>
      <c r="AA108" s="134">
        <f t="shared" si="37"/>
        <v>0</v>
      </c>
      <c r="AB108" s="134">
        <f t="shared" si="38"/>
        <v>0</v>
      </c>
      <c r="AC108" s="134">
        <f t="shared" si="39"/>
        <v>0</v>
      </c>
      <c r="AD108" s="135">
        <f t="shared" si="40"/>
        <v>0</v>
      </c>
      <c r="AE108" s="219"/>
      <c r="AF108" s="138">
        <f t="shared" si="41"/>
        <v>0</v>
      </c>
    </row>
    <row r="109" spans="2:32">
      <c r="B109" s="133">
        <v>102</v>
      </c>
      <c r="C109" s="153">
        <f t="shared" si="21"/>
        <v>0</v>
      </c>
      <c r="D109" s="154">
        <f t="shared" si="22"/>
        <v>0</v>
      </c>
      <c r="E109" s="134">
        <f t="shared" si="23"/>
        <v>0</v>
      </c>
      <c r="F109" s="135">
        <f t="shared" si="24"/>
        <v>0</v>
      </c>
      <c r="G109" s="219"/>
      <c r="H109" s="133">
        <v>102</v>
      </c>
      <c r="I109" s="153">
        <f t="shared" si="25"/>
        <v>0</v>
      </c>
      <c r="J109" s="154">
        <f t="shared" si="26"/>
        <v>0</v>
      </c>
      <c r="K109" s="134">
        <f t="shared" si="27"/>
        <v>0</v>
      </c>
      <c r="L109" s="136">
        <f t="shared" si="28"/>
        <v>0</v>
      </c>
      <c r="M109" s="113"/>
      <c r="N109" s="137">
        <v>102</v>
      </c>
      <c r="O109" s="153">
        <f t="shared" si="29"/>
        <v>0</v>
      </c>
      <c r="P109" s="154">
        <f t="shared" si="30"/>
        <v>0</v>
      </c>
      <c r="Q109" s="134">
        <f t="shared" si="31"/>
        <v>0</v>
      </c>
      <c r="R109" s="135">
        <f t="shared" si="32"/>
        <v>0</v>
      </c>
      <c r="S109" s="219"/>
      <c r="T109" s="137">
        <v>102</v>
      </c>
      <c r="U109" s="153">
        <f t="shared" si="33"/>
        <v>0</v>
      </c>
      <c r="V109" s="154">
        <f t="shared" si="34"/>
        <v>0</v>
      </c>
      <c r="W109" s="134">
        <f t="shared" si="35"/>
        <v>0</v>
      </c>
      <c r="X109" s="135">
        <f t="shared" si="36"/>
        <v>0</v>
      </c>
      <c r="Y109" s="219"/>
      <c r="Z109" s="133">
        <v>102</v>
      </c>
      <c r="AA109" s="134">
        <f t="shared" si="37"/>
        <v>0</v>
      </c>
      <c r="AB109" s="134">
        <f t="shared" si="38"/>
        <v>0</v>
      </c>
      <c r="AC109" s="134">
        <f t="shared" si="39"/>
        <v>0</v>
      </c>
      <c r="AD109" s="135">
        <f t="shared" si="40"/>
        <v>0</v>
      </c>
      <c r="AE109" s="219"/>
      <c r="AF109" s="138">
        <f t="shared" si="41"/>
        <v>0</v>
      </c>
    </row>
    <row r="110" spans="2:32">
      <c r="B110" s="133">
        <v>103</v>
      </c>
      <c r="C110" s="153">
        <f t="shared" si="21"/>
        <v>0</v>
      </c>
      <c r="D110" s="154">
        <f t="shared" si="22"/>
        <v>0</v>
      </c>
      <c r="E110" s="134">
        <f t="shared" si="23"/>
        <v>0</v>
      </c>
      <c r="F110" s="135">
        <f t="shared" si="24"/>
        <v>0</v>
      </c>
      <c r="G110" s="219"/>
      <c r="H110" s="133">
        <v>103</v>
      </c>
      <c r="I110" s="153">
        <f t="shared" si="25"/>
        <v>0</v>
      </c>
      <c r="J110" s="154">
        <f t="shared" si="26"/>
        <v>0</v>
      </c>
      <c r="K110" s="134">
        <f t="shared" si="27"/>
        <v>0</v>
      </c>
      <c r="L110" s="136">
        <f t="shared" si="28"/>
        <v>0</v>
      </c>
      <c r="M110" s="113"/>
      <c r="N110" s="137">
        <v>103</v>
      </c>
      <c r="O110" s="153">
        <f t="shared" si="29"/>
        <v>0</v>
      </c>
      <c r="P110" s="154">
        <f t="shared" si="30"/>
        <v>0</v>
      </c>
      <c r="Q110" s="134">
        <f t="shared" si="31"/>
        <v>0</v>
      </c>
      <c r="R110" s="135">
        <f t="shared" si="32"/>
        <v>0</v>
      </c>
      <c r="S110" s="219"/>
      <c r="T110" s="137">
        <v>103</v>
      </c>
      <c r="U110" s="153">
        <f t="shared" si="33"/>
        <v>0</v>
      </c>
      <c r="V110" s="154">
        <f t="shared" si="34"/>
        <v>0</v>
      </c>
      <c r="W110" s="134">
        <f t="shared" si="35"/>
        <v>0</v>
      </c>
      <c r="X110" s="135">
        <f t="shared" si="36"/>
        <v>0</v>
      </c>
      <c r="Y110" s="219"/>
      <c r="Z110" s="133">
        <v>103</v>
      </c>
      <c r="AA110" s="134">
        <f t="shared" si="37"/>
        <v>0</v>
      </c>
      <c r="AB110" s="134">
        <f t="shared" si="38"/>
        <v>0</v>
      </c>
      <c r="AC110" s="134">
        <f t="shared" si="39"/>
        <v>0</v>
      </c>
      <c r="AD110" s="135">
        <f t="shared" si="40"/>
        <v>0</v>
      </c>
      <c r="AE110" s="219"/>
      <c r="AF110" s="138">
        <f t="shared" si="41"/>
        <v>0</v>
      </c>
    </row>
    <row r="111" spans="2:32">
      <c r="B111" s="133">
        <v>104</v>
      </c>
      <c r="C111" s="153">
        <f t="shared" si="21"/>
        <v>0</v>
      </c>
      <c r="D111" s="154">
        <f t="shared" si="22"/>
        <v>0</v>
      </c>
      <c r="E111" s="134">
        <f t="shared" si="23"/>
        <v>0</v>
      </c>
      <c r="F111" s="135">
        <f t="shared" si="24"/>
        <v>0</v>
      </c>
      <c r="G111" s="219"/>
      <c r="H111" s="133">
        <v>104</v>
      </c>
      <c r="I111" s="153">
        <f t="shared" si="25"/>
        <v>0</v>
      </c>
      <c r="J111" s="154">
        <f t="shared" si="26"/>
        <v>0</v>
      </c>
      <c r="K111" s="134">
        <f t="shared" si="27"/>
        <v>0</v>
      </c>
      <c r="L111" s="136">
        <f t="shared" si="28"/>
        <v>0</v>
      </c>
      <c r="M111" s="113"/>
      <c r="N111" s="137">
        <v>104</v>
      </c>
      <c r="O111" s="153">
        <f t="shared" si="29"/>
        <v>0</v>
      </c>
      <c r="P111" s="154">
        <f t="shared" si="30"/>
        <v>0</v>
      </c>
      <c r="Q111" s="134">
        <f t="shared" si="31"/>
        <v>0</v>
      </c>
      <c r="R111" s="135">
        <f t="shared" si="32"/>
        <v>0</v>
      </c>
      <c r="S111" s="219"/>
      <c r="T111" s="137">
        <v>104</v>
      </c>
      <c r="U111" s="153">
        <f t="shared" si="33"/>
        <v>0</v>
      </c>
      <c r="V111" s="154">
        <f t="shared" si="34"/>
        <v>0</v>
      </c>
      <c r="W111" s="134">
        <f t="shared" si="35"/>
        <v>0</v>
      </c>
      <c r="X111" s="135">
        <f t="shared" si="36"/>
        <v>0</v>
      </c>
      <c r="Y111" s="219"/>
      <c r="Z111" s="133">
        <v>104</v>
      </c>
      <c r="AA111" s="134">
        <f t="shared" si="37"/>
        <v>0</v>
      </c>
      <c r="AB111" s="134">
        <f t="shared" si="38"/>
        <v>0</v>
      </c>
      <c r="AC111" s="134">
        <f t="shared" si="39"/>
        <v>0</v>
      </c>
      <c r="AD111" s="135">
        <f t="shared" si="40"/>
        <v>0</v>
      </c>
      <c r="AE111" s="219"/>
      <c r="AF111" s="138">
        <f t="shared" si="41"/>
        <v>0</v>
      </c>
    </row>
    <row r="112" spans="2:32">
      <c r="B112" s="133">
        <v>105</v>
      </c>
      <c r="C112" s="153">
        <f t="shared" si="21"/>
        <v>0</v>
      </c>
      <c r="D112" s="154">
        <f t="shared" si="22"/>
        <v>0</v>
      </c>
      <c r="E112" s="134">
        <f t="shared" si="23"/>
        <v>0</v>
      </c>
      <c r="F112" s="135">
        <f t="shared" si="24"/>
        <v>0</v>
      </c>
      <c r="G112" s="219"/>
      <c r="H112" s="133">
        <v>105</v>
      </c>
      <c r="I112" s="153">
        <f t="shared" si="25"/>
        <v>0</v>
      </c>
      <c r="J112" s="154">
        <f t="shared" si="26"/>
        <v>0</v>
      </c>
      <c r="K112" s="134">
        <f t="shared" si="27"/>
        <v>0</v>
      </c>
      <c r="L112" s="136">
        <f t="shared" si="28"/>
        <v>0</v>
      </c>
      <c r="M112" s="113"/>
      <c r="N112" s="137">
        <v>105</v>
      </c>
      <c r="O112" s="153">
        <f t="shared" si="29"/>
        <v>0</v>
      </c>
      <c r="P112" s="154">
        <f t="shared" si="30"/>
        <v>0</v>
      </c>
      <c r="Q112" s="134">
        <f t="shared" si="31"/>
        <v>0</v>
      </c>
      <c r="R112" s="135">
        <f t="shared" si="32"/>
        <v>0</v>
      </c>
      <c r="S112" s="219"/>
      <c r="T112" s="137">
        <v>105</v>
      </c>
      <c r="U112" s="153">
        <f t="shared" si="33"/>
        <v>0</v>
      </c>
      <c r="V112" s="154">
        <f t="shared" si="34"/>
        <v>0</v>
      </c>
      <c r="W112" s="134">
        <f t="shared" si="35"/>
        <v>0</v>
      </c>
      <c r="X112" s="135">
        <f t="shared" si="36"/>
        <v>0</v>
      </c>
      <c r="Y112" s="219"/>
      <c r="Z112" s="133">
        <v>105</v>
      </c>
      <c r="AA112" s="134">
        <f t="shared" si="37"/>
        <v>0</v>
      </c>
      <c r="AB112" s="134">
        <f t="shared" si="38"/>
        <v>0</v>
      </c>
      <c r="AC112" s="134">
        <f t="shared" si="39"/>
        <v>0</v>
      </c>
      <c r="AD112" s="135">
        <f t="shared" si="40"/>
        <v>0</v>
      </c>
      <c r="AE112" s="219"/>
      <c r="AF112" s="138">
        <f t="shared" si="41"/>
        <v>0</v>
      </c>
    </row>
    <row r="113" spans="2:32">
      <c r="B113" s="133">
        <v>106</v>
      </c>
      <c r="C113" s="153">
        <f t="shared" si="21"/>
        <v>0</v>
      </c>
      <c r="D113" s="154">
        <f t="shared" si="22"/>
        <v>0</v>
      </c>
      <c r="E113" s="134">
        <f t="shared" si="23"/>
        <v>0</v>
      </c>
      <c r="F113" s="135">
        <f t="shared" si="24"/>
        <v>0</v>
      </c>
      <c r="G113" s="219"/>
      <c r="H113" s="133">
        <v>106</v>
      </c>
      <c r="I113" s="153">
        <f t="shared" si="25"/>
        <v>0</v>
      </c>
      <c r="J113" s="154">
        <f t="shared" si="26"/>
        <v>0</v>
      </c>
      <c r="K113" s="134">
        <f t="shared" si="27"/>
        <v>0</v>
      </c>
      <c r="L113" s="136">
        <f t="shared" si="28"/>
        <v>0</v>
      </c>
      <c r="M113" s="113"/>
      <c r="N113" s="137">
        <v>106</v>
      </c>
      <c r="O113" s="153">
        <f t="shared" si="29"/>
        <v>0</v>
      </c>
      <c r="P113" s="154">
        <f t="shared" si="30"/>
        <v>0</v>
      </c>
      <c r="Q113" s="134">
        <f t="shared" si="31"/>
        <v>0</v>
      </c>
      <c r="R113" s="135">
        <f t="shared" si="32"/>
        <v>0</v>
      </c>
      <c r="S113" s="219"/>
      <c r="T113" s="137">
        <v>106</v>
      </c>
      <c r="U113" s="153">
        <f t="shared" si="33"/>
        <v>0</v>
      </c>
      <c r="V113" s="154">
        <f t="shared" si="34"/>
        <v>0</v>
      </c>
      <c r="W113" s="134">
        <f t="shared" si="35"/>
        <v>0</v>
      </c>
      <c r="X113" s="135">
        <f t="shared" si="36"/>
        <v>0</v>
      </c>
      <c r="Y113" s="219"/>
      <c r="Z113" s="133">
        <v>106</v>
      </c>
      <c r="AA113" s="134">
        <f t="shared" si="37"/>
        <v>0</v>
      </c>
      <c r="AB113" s="134">
        <f t="shared" si="38"/>
        <v>0</v>
      </c>
      <c r="AC113" s="134">
        <f t="shared" si="39"/>
        <v>0</v>
      </c>
      <c r="AD113" s="135">
        <f t="shared" si="40"/>
        <v>0</v>
      </c>
      <c r="AE113" s="219"/>
      <c r="AF113" s="138">
        <f t="shared" si="41"/>
        <v>0</v>
      </c>
    </row>
    <row r="114" spans="2:32">
      <c r="B114" s="133">
        <v>107</v>
      </c>
      <c r="C114" s="153">
        <f t="shared" si="21"/>
        <v>0</v>
      </c>
      <c r="D114" s="154">
        <f t="shared" si="22"/>
        <v>0</v>
      </c>
      <c r="E114" s="134">
        <f t="shared" si="23"/>
        <v>0</v>
      </c>
      <c r="F114" s="135">
        <f t="shared" si="24"/>
        <v>0</v>
      </c>
      <c r="G114" s="219"/>
      <c r="H114" s="133">
        <v>107</v>
      </c>
      <c r="I114" s="153">
        <f t="shared" si="25"/>
        <v>0</v>
      </c>
      <c r="J114" s="154">
        <f t="shared" si="26"/>
        <v>0</v>
      </c>
      <c r="K114" s="134">
        <f t="shared" si="27"/>
        <v>0</v>
      </c>
      <c r="L114" s="136">
        <f t="shared" si="28"/>
        <v>0</v>
      </c>
      <c r="M114" s="113"/>
      <c r="N114" s="137">
        <v>107</v>
      </c>
      <c r="O114" s="153">
        <f t="shared" si="29"/>
        <v>0</v>
      </c>
      <c r="P114" s="154">
        <f t="shared" si="30"/>
        <v>0</v>
      </c>
      <c r="Q114" s="134">
        <f t="shared" si="31"/>
        <v>0</v>
      </c>
      <c r="R114" s="135">
        <f t="shared" si="32"/>
        <v>0</v>
      </c>
      <c r="S114" s="219"/>
      <c r="T114" s="137">
        <v>107</v>
      </c>
      <c r="U114" s="153">
        <f t="shared" si="33"/>
        <v>0</v>
      </c>
      <c r="V114" s="154">
        <f t="shared" si="34"/>
        <v>0</v>
      </c>
      <c r="W114" s="134">
        <f t="shared" si="35"/>
        <v>0</v>
      </c>
      <c r="X114" s="135">
        <f t="shared" si="36"/>
        <v>0</v>
      </c>
      <c r="Y114" s="219"/>
      <c r="Z114" s="133">
        <v>107</v>
      </c>
      <c r="AA114" s="134">
        <f t="shared" si="37"/>
        <v>0</v>
      </c>
      <c r="AB114" s="134">
        <f t="shared" si="38"/>
        <v>0</v>
      </c>
      <c r="AC114" s="134">
        <f t="shared" si="39"/>
        <v>0</v>
      </c>
      <c r="AD114" s="135">
        <f t="shared" si="40"/>
        <v>0</v>
      </c>
      <c r="AE114" s="219"/>
      <c r="AF114" s="138">
        <f t="shared" si="41"/>
        <v>0</v>
      </c>
    </row>
    <row r="115" spans="2:32">
      <c r="B115" s="133">
        <v>108</v>
      </c>
      <c r="C115" s="153">
        <f t="shared" si="21"/>
        <v>0</v>
      </c>
      <c r="D115" s="154">
        <f t="shared" si="22"/>
        <v>0</v>
      </c>
      <c r="E115" s="134">
        <f t="shared" si="23"/>
        <v>0</v>
      </c>
      <c r="F115" s="135">
        <f t="shared" si="24"/>
        <v>0</v>
      </c>
      <c r="G115" s="219"/>
      <c r="H115" s="133">
        <v>108</v>
      </c>
      <c r="I115" s="153">
        <f t="shared" si="25"/>
        <v>0</v>
      </c>
      <c r="J115" s="154">
        <f t="shared" si="26"/>
        <v>0</v>
      </c>
      <c r="K115" s="134">
        <f t="shared" si="27"/>
        <v>0</v>
      </c>
      <c r="L115" s="136">
        <f t="shared" si="28"/>
        <v>0</v>
      </c>
      <c r="M115" s="113"/>
      <c r="N115" s="137">
        <v>108</v>
      </c>
      <c r="O115" s="153">
        <f t="shared" si="29"/>
        <v>0</v>
      </c>
      <c r="P115" s="154">
        <f t="shared" si="30"/>
        <v>0</v>
      </c>
      <c r="Q115" s="134">
        <f t="shared" si="31"/>
        <v>0</v>
      </c>
      <c r="R115" s="135">
        <f t="shared" si="32"/>
        <v>0</v>
      </c>
      <c r="S115" s="219"/>
      <c r="T115" s="137">
        <v>108</v>
      </c>
      <c r="U115" s="153">
        <f t="shared" si="33"/>
        <v>0</v>
      </c>
      <c r="V115" s="154">
        <f t="shared" si="34"/>
        <v>0</v>
      </c>
      <c r="W115" s="134">
        <f t="shared" si="35"/>
        <v>0</v>
      </c>
      <c r="X115" s="135">
        <f t="shared" si="36"/>
        <v>0</v>
      </c>
      <c r="Y115" s="219"/>
      <c r="Z115" s="133">
        <v>108</v>
      </c>
      <c r="AA115" s="134">
        <f t="shared" si="37"/>
        <v>0</v>
      </c>
      <c r="AB115" s="134">
        <f t="shared" si="38"/>
        <v>0</v>
      </c>
      <c r="AC115" s="134">
        <f t="shared" si="39"/>
        <v>0</v>
      </c>
      <c r="AD115" s="135">
        <f t="shared" si="40"/>
        <v>0</v>
      </c>
      <c r="AE115" s="219"/>
      <c r="AF115" s="138">
        <f t="shared" si="41"/>
        <v>0</v>
      </c>
    </row>
    <row r="116" spans="2:32">
      <c r="B116" s="133">
        <v>109</v>
      </c>
      <c r="C116" s="153">
        <f t="shared" si="21"/>
        <v>0</v>
      </c>
      <c r="D116" s="154">
        <f t="shared" si="22"/>
        <v>0</v>
      </c>
      <c r="E116" s="134">
        <f t="shared" si="23"/>
        <v>0</v>
      </c>
      <c r="F116" s="135">
        <f t="shared" si="24"/>
        <v>0</v>
      </c>
      <c r="G116" s="219"/>
      <c r="H116" s="133">
        <v>109</v>
      </c>
      <c r="I116" s="153">
        <f t="shared" si="25"/>
        <v>0</v>
      </c>
      <c r="J116" s="154">
        <f t="shared" si="26"/>
        <v>0</v>
      </c>
      <c r="K116" s="134">
        <f t="shared" si="27"/>
        <v>0</v>
      </c>
      <c r="L116" s="136">
        <f t="shared" si="28"/>
        <v>0</v>
      </c>
      <c r="M116" s="113"/>
      <c r="N116" s="137">
        <v>109</v>
      </c>
      <c r="O116" s="153">
        <f t="shared" si="29"/>
        <v>0</v>
      </c>
      <c r="P116" s="154">
        <f t="shared" si="30"/>
        <v>0</v>
      </c>
      <c r="Q116" s="134">
        <f t="shared" si="31"/>
        <v>0</v>
      </c>
      <c r="R116" s="135">
        <f t="shared" si="32"/>
        <v>0</v>
      </c>
      <c r="S116" s="219"/>
      <c r="T116" s="137">
        <v>109</v>
      </c>
      <c r="U116" s="153">
        <f t="shared" si="33"/>
        <v>0</v>
      </c>
      <c r="V116" s="154">
        <f t="shared" si="34"/>
        <v>0</v>
      </c>
      <c r="W116" s="134">
        <f t="shared" si="35"/>
        <v>0</v>
      </c>
      <c r="X116" s="135">
        <f t="shared" si="36"/>
        <v>0</v>
      </c>
      <c r="Y116" s="219"/>
      <c r="Z116" s="133">
        <v>109</v>
      </c>
      <c r="AA116" s="134">
        <f t="shared" si="37"/>
        <v>0</v>
      </c>
      <c r="AB116" s="134">
        <f t="shared" si="38"/>
        <v>0</v>
      </c>
      <c r="AC116" s="134">
        <f t="shared" si="39"/>
        <v>0</v>
      </c>
      <c r="AD116" s="135">
        <f t="shared" si="40"/>
        <v>0</v>
      </c>
      <c r="AE116" s="219"/>
      <c r="AF116" s="138">
        <f t="shared" si="41"/>
        <v>0</v>
      </c>
    </row>
    <row r="117" spans="2:32">
      <c r="B117" s="133">
        <v>110</v>
      </c>
      <c r="C117" s="153">
        <f t="shared" si="21"/>
        <v>0</v>
      </c>
      <c r="D117" s="154">
        <f t="shared" si="22"/>
        <v>0</v>
      </c>
      <c r="E117" s="134">
        <f t="shared" si="23"/>
        <v>0</v>
      </c>
      <c r="F117" s="135">
        <f t="shared" si="24"/>
        <v>0</v>
      </c>
      <c r="G117" s="219"/>
      <c r="H117" s="133">
        <v>110</v>
      </c>
      <c r="I117" s="153">
        <f t="shared" si="25"/>
        <v>0</v>
      </c>
      <c r="J117" s="154">
        <f t="shared" si="26"/>
        <v>0</v>
      </c>
      <c r="K117" s="134">
        <f t="shared" si="27"/>
        <v>0</v>
      </c>
      <c r="L117" s="136">
        <f t="shared" si="28"/>
        <v>0</v>
      </c>
      <c r="M117" s="113"/>
      <c r="N117" s="137">
        <v>110</v>
      </c>
      <c r="O117" s="153">
        <f t="shared" si="29"/>
        <v>0</v>
      </c>
      <c r="P117" s="154">
        <f t="shared" si="30"/>
        <v>0</v>
      </c>
      <c r="Q117" s="134">
        <f t="shared" si="31"/>
        <v>0</v>
      </c>
      <c r="R117" s="135">
        <f t="shared" si="32"/>
        <v>0</v>
      </c>
      <c r="S117" s="219"/>
      <c r="T117" s="137">
        <v>110</v>
      </c>
      <c r="U117" s="153">
        <f t="shared" si="33"/>
        <v>0</v>
      </c>
      <c r="V117" s="154">
        <f t="shared" si="34"/>
        <v>0</v>
      </c>
      <c r="W117" s="134">
        <f t="shared" si="35"/>
        <v>0</v>
      </c>
      <c r="X117" s="135">
        <f t="shared" si="36"/>
        <v>0</v>
      </c>
      <c r="Y117" s="219"/>
      <c r="Z117" s="133">
        <v>110</v>
      </c>
      <c r="AA117" s="134">
        <f t="shared" si="37"/>
        <v>0</v>
      </c>
      <c r="AB117" s="134">
        <f t="shared" si="38"/>
        <v>0</v>
      </c>
      <c r="AC117" s="134">
        <f t="shared" si="39"/>
        <v>0</v>
      </c>
      <c r="AD117" s="135">
        <f t="shared" si="40"/>
        <v>0</v>
      </c>
      <c r="AE117" s="219"/>
      <c r="AF117" s="138">
        <f t="shared" si="41"/>
        <v>0</v>
      </c>
    </row>
    <row r="118" spans="2:32">
      <c r="B118" s="133">
        <v>111</v>
      </c>
      <c r="C118" s="153">
        <f t="shared" si="21"/>
        <v>0</v>
      </c>
      <c r="D118" s="154">
        <f t="shared" si="22"/>
        <v>0</v>
      </c>
      <c r="E118" s="134">
        <f t="shared" si="23"/>
        <v>0</v>
      </c>
      <c r="F118" s="135">
        <f t="shared" si="24"/>
        <v>0</v>
      </c>
      <c r="G118" s="219"/>
      <c r="H118" s="133">
        <v>111</v>
      </c>
      <c r="I118" s="153">
        <f t="shared" si="25"/>
        <v>0</v>
      </c>
      <c r="J118" s="154">
        <f t="shared" si="26"/>
        <v>0</v>
      </c>
      <c r="K118" s="134">
        <f t="shared" si="27"/>
        <v>0</v>
      </c>
      <c r="L118" s="136">
        <f t="shared" si="28"/>
        <v>0</v>
      </c>
      <c r="M118" s="113"/>
      <c r="N118" s="137">
        <v>111</v>
      </c>
      <c r="O118" s="153">
        <f t="shared" si="29"/>
        <v>0</v>
      </c>
      <c r="P118" s="154">
        <f t="shared" si="30"/>
        <v>0</v>
      </c>
      <c r="Q118" s="134">
        <f t="shared" si="31"/>
        <v>0</v>
      </c>
      <c r="R118" s="135">
        <f t="shared" si="32"/>
        <v>0</v>
      </c>
      <c r="S118" s="219"/>
      <c r="T118" s="137">
        <v>111</v>
      </c>
      <c r="U118" s="153">
        <f t="shared" si="33"/>
        <v>0</v>
      </c>
      <c r="V118" s="154">
        <f t="shared" si="34"/>
        <v>0</v>
      </c>
      <c r="W118" s="134">
        <f t="shared" si="35"/>
        <v>0</v>
      </c>
      <c r="X118" s="135">
        <f t="shared" si="36"/>
        <v>0</v>
      </c>
      <c r="Y118" s="219"/>
      <c r="Z118" s="133">
        <v>111</v>
      </c>
      <c r="AA118" s="134">
        <f t="shared" si="37"/>
        <v>0</v>
      </c>
      <c r="AB118" s="134">
        <f t="shared" si="38"/>
        <v>0</v>
      </c>
      <c r="AC118" s="134">
        <f t="shared" si="39"/>
        <v>0</v>
      </c>
      <c r="AD118" s="135">
        <f t="shared" si="40"/>
        <v>0</v>
      </c>
      <c r="AE118" s="219"/>
      <c r="AF118" s="138">
        <f t="shared" si="41"/>
        <v>0</v>
      </c>
    </row>
    <row r="119" spans="2:32">
      <c r="B119" s="133">
        <v>112</v>
      </c>
      <c r="C119" s="153">
        <f t="shared" si="21"/>
        <v>0</v>
      </c>
      <c r="D119" s="154">
        <f t="shared" si="22"/>
        <v>0</v>
      </c>
      <c r="E119" s="134">
        <f t="shared" si="23"/>
        <v>0</v>
      </c>
      <c r="F119" s="135">
        <f t="shared" si="24"/>
        <v>0</v>
      </c>
      <c r="G119" s="219"/>
      <c r="H119" s="133">
        <v>112</v>
      </c>
      <c r="I119" s="153">
        <f t="shared" si="25"/>
        <v>0</v>
      </c>
      <c r="J119" s="154">
        <f t="shared" si="26"/>
        <v>0</v>
      </c>
      <c r="K119" s="134">
        <f t="shared" si="27"/>
        <v>0</v>
      </c>
      <c r="L119" s="136">
        <f t="shared" si="28"/>
        <v>0</v>
      </c>
      <c r="M119" s="113"/>
      <c r="N119" s="137">
        <v>112</v>
      </c>
      <c r="O119" s="153">
        <f t="shared" si="29"/>
        <v>0</v>
      </c>
      <c r="P119" s="154">
        <f t="shared" si="30"/>
        <v>0</v>
      </c>
      <c r="Q119" s="134">
        <f t="shared" si="31"/>
        <v>0</v>
      </c>
      <c r="R119" s="135">
        <f t="shared" si="32"/>
        <v>0</v>
      </c>
      <c r="S119" s="219"/>
      <c r="T119" s="137">
        <v>112</v>
      </c>
      <c r="U119" s="153">
        <f t="shared" si="33"/>
        <v>0</v>
      </c>
      <c r="V119" s="154">
        <f t="shared" si="34"/>
        <v>0</v>
      </c>
      <c r="W119" s="134">
        <f t="shared" si="35"/>
        <v>0</v>
      </c>
      <c r="X119" s="135">
        <f t="shared" si="36"/>
        <v>0</v>
      </c>
      <c r="Y119" s="219"/>
      <c r="Z119" s="133">
        <v>112</v>
      </c>
      <c r="AA119" s="134">
        <f t="shared" si="37"/>
        <v>0</v>
      </c>
      <c r="AB119" s="134">
        <f t="shared" si="38"/>
        <v>0</v>
      </c>
      <c r="AC119" s="134">
        <f t="shared" si="39"/>
        <v>0</v>
      </c>
      <c r="AD119" s="135">
        <f t="shared" si="40"/>
        <v>0</v>
      </c>
      <c r="AE119" s="219"/>
      <c r="AF119" s="138">
        <f t="shared" si="41"/>
        <v>0</v>
      </c>
    </row>
    <row r="120" spans="2:32">
      <c r="B120" s="133">
        <v>113</v>
      </c>
      <c r="C120" s="153">
        <f t="shared" si="21"/>
        <v>0</v>
      </c>
      <c r="D120" s="154">
        <f t="shared" si="22"/>
        <v>0</v>
      </c>
      <c r="E120" s="134">
        <f t="shared" si="23"/>
        <v>0</v>
      </c>
      <c r="F120" s="135">
        <f t="shared" si="24"/>
        <v>0</v>
      </c>
      <c r="G120" s="219"/>
      <c r="H120" s="133">
        <v>113</v>
      </c>
      <c r="I120" s="153">
        <f t="shared" si="25"/>
        <v>0</v>
      </c>
      <c r="J120" s="154">
        <f t="shared" si="26"/>
        <v>0</v>
      </c>
      <c r="K120" s="134">
        <f t="shared" si="27"/>
        <v>0</v>
      </c>
      <c r="L120" s="136">
        <f t="shared" si="28"/>
        <v>0</v>
      </c>
      <c r="M120" s="113"/>
      <c r="N120" s="137">
        <v>113</v>
      </c>
      <c r="O120" s="153">
        <f t="shared" si="29"/>
        <v>0</v>
      </c>
      <c r="P120" s="154">
        <f t="shared" si="30"/>
        <v>0</v>
      </c>
      <c r="Q120" s="134">
        <f t="shared" si="31"/>
        <v>0</v>
      </c>
      <c r="R120" s="135">
        <f t="shared" si="32"/>
        <v>0</v>
      </c>
      <c r="S120" s="219"/>
      <c r="T120" s="137">
        <v>113</v>
      </c>
      <c r="U120" s="153">
        <f t="shared" si="33"/>
        <v>0</v>
      </c>
      <c r="V120" s="154">
        <f t="shared" si="34"/>
        <v>0</v>
      </c>
      <c r="W120" s="134">
        <f t="shared" si="35"/>
        <v>0</v>
      </c>
      <c r="X120" s="135">
        <f t="shared" si="36"/>
        <v>0</v>
      </c>
      <c r="Y120" s="219"/>
      <c r="Z120" s="133">
        <v>113</v>
      </c>
      <c r="AA120" s="134">
        <f t="shared" si="37"/>
        <v>0</v>
      </c>
      <c r="AB120" s="134">
        <f t="shared" si="38"/>
        <v>0</v>
      </c>
      <c r="AC120" s="134">
        <f t="shared" si="39"/>
        <v>0</v>
      </c>
      <c r="AD120" s="135">
        <f t="shared" si="40"/>
        <v>0</v>
      </c>
      <c r="AE120" s="219"/>
      <c r="AF120" s="138">
        <f t="shared" si="41"/>
        <v>0</v>
      </c>
    </row>
    <row r="121" spans="2:32">
      <c r="B121" s="133">
        <v>114</v>
      </c>
      <c r="C121" s="153">
        <f t="shared" si="21"/>
        <v>0</v>
      </c>
      <c r="D121" s="154">
        <f t="shared" si="22"/>
        <v>0</v>
      </c>
      <c r="E121" s="134">
        <f t="shared" si="23"/>
        <v>0</v>
      </c>
      <c r="F121" s="135">
        <f t="shared" si="24"/>
        <v>0</v>
      </c>
      <c r="G121" s="219"/>
      <c r="H121" s="133">
        <v>114</v>
      </c>
      <c r="I121" s="153">
        <f t="shared" si="25"/>
        <v>0</v>
      </c>
      <c r="J121" s="154">
        <f t="shared" si="26"/>
        <v>0</v>
      </c>
      <c r="K121" s="134">
        <f t="shared" si="27"/>
        <v>0</v>
      </c>
      <c r="L121" s="136">
        <f t="shared" si="28"/>
        <v>0</v>
      </c>
      <c r="M121" s="113"/>
      <c r="N121" s="137">
        <v>114</v>
      </c>
      <c r="O121" s="153">
        <f t="shared" si="29"/>
        <v>0</v>
      </c>
      <c r="P121" s="154">
        <f t="shared" si="30"/>
        <v>0</v>
      </c>
      <c r="Q121" s="134">
        <f t="shared" si="31"/>
        <v>0</v>
      </c>
      <c r="R121" s="135">
        <f t="shared" si="32"/>
        <v>0</v>
      </c>
      <c r="S121" s="219"/>
      <c r="T121" s="137">
        <v>114</v>
      </c>
      <c r="U121" s="153">
        <f t="shared" si="33"/>
        <v>0</v>
      </c>
      <c r="V121" s="154">
        <f t="shared" si="34"/>
        <v>0</v>
      </c>
      <c r="W121" s="134">
        <f t="shared" si="35"/>
        <v>0</v>
      </c>
      <c r="X121" s="135">
        <f t="shared" si="36"/>
        <v>0</v>
      </c>
      <c r="Y121" s="219"/>
      <c r="Z121" s="133">
        <v>114</v>
      </c>
      <c r="AA121" s="134">
        <f t="shared" si="37"/>
        <v>0</v>
      </c>
      <c r="AB121" s="134">
        <f t="shared" si="38"/>
        <v>0</v>
      </c>
      <c r="AC121" s="134">
        <f t="shared" si="39"/>
        <v>0</v>
      </c>
      <c r="AD121" s="135">
        <f t="shared" si="40"/>
        <v>0</v>
      </c>
      <c r="AE121" s="219"/>
      <c r="AF121" s="138">
        <f t="shared" si="41"/>
        <v>0</v>
      </c>
    </row>
    <row r="122" spans="2:32">
      <c r="B122" s="133">
        <v>115</v>
      </c>
      <c r="C122" s="153">
        <f t="shared" si="21"/>
        <v>0</v>
      </c>
      <c r="D122" s="154">
        <f t="shared" si="22"/>
        <v>0</v>
      </c>
      <c r="E122" s="134">
        <f t="shared" si="23"/>
        <v>0</v>
      </c>
      <c r="F122" s="135">
        <f t="shared" si="24"/>
        <v>0</v>
      </c>
      <c r="G122" s="219"/>
      <c r="H122" s="133">
        <v>115</v>
      </c>
      <c r="I122" s="153">
        <f t="shared" si="25"/>
        <v>0</v>
      </c>
      <c r="J122" s="154">
        <f t="shared" si="26"/>
        <v>0</v>
      </c>
      <c r="K122" s="134">
        <f t="shared" si="27"/>
        <v>0</v>
      </c>
      <c r="L122" s="136">
        <f t="shared" si="28"/>
        <v>0</v>
      </c>
      <c r="M122" s="113"/>
      <c r="N122" s="137">
        <v>115</v>
      </c>
      <c r="O122" s="153">
        <f t="shared" si="29"/>
        <v>0</v>
      </c>
      <c r="P122" s="154">
        <f t="shared" si="30"/>
        <v>0</v>
      </c>
      <c r="Q122" s="134">
        <f t="shared" si="31"/>
        <v>0</v>
      </c>
      <c r="R122" s="135">
        <f t="shared" si="32"/>
        <v>0</v>
      </c>
      <c r="S122" s="219"/>
      <c r="T122" s="137">
        <v>115</v>
      </c>
      <c r="U122" s="153">
        <f t="shared" si="33"/>
        <v>0</v>
      </c>
      <c r="V122" s="154">
        <f t="shared" si="34"/>
        <v>0</v>
      </c>
      <c r="W122" s="134">
        <f t="shared" si="35"/>
        <v>0</v>
      </c>
      <c r="X122" s="135">
        <f t="shared" si="36"/>
        <v>0</v>
      </c>
      <c r="Y122" s="219"/>
      <c r="Z122" s="133">
        <v>115</v>
      </c>
      <c r="AA122" s="134">
        <f t="shared" si="37"/>
        <v>0</v>
      </c>
      <c r="AB122" s="134">
        <f t="shared" si="38"/>
        <v>0</v>
      </c>
      <c r="AC122" s="134">
        <f t="shared" si="39"/>
        <v>0</v>
      </c>
      <c r="AD122" s="135">
        <f t="shared" si="40"/>
        <v>0</v>
      </c>
      <c r="AE122" s="219"/>
      <c r="AF122" s="138">
        <f t="shared" si="41"/>
        <v>0</v>
      </c>
    </row>
    <row r="123" spans="2:32">
      <c r="B123" s="133">
        <v>116</v>
      </c>
      <c r="C123" s="153">
        <f t="shared" si="21"/>
        <v>0</v>
      </c>
      <c r="D123" s="154">
        <f t="shared" si="22"/>
        <v>0</v>
      </c>
      <c r="E123" s="134">
        <f t="shared" si="23"/>
        <v>0</v>
      </c>
      <c r="F123" s="135">
        <f t="shared" si="24"/>
        <v>0</v>
      </c>
      <c r="G123" s="219"/>
      <c r="H123" s="133">
        <v>116</v>
      </c>
      <c r="I123" s="153">
        <f t="shared" si="25"/>
        <v>0</v>
      </c>
      <c r="J123" s="154">
        <f t="shared" si="26"/>
        <v>0</v>
      </c>
      <c r="K123" s="134">
        <f t="shared" si="27"/>
        <v>0</v>
      </c>
      <c r="L123" s="136">
        <f t="shared" si="28"/>
        <v>0</v>
      </c>
      <c r="M123" s="113"/>
      <c r="N123" s="137">
        <v>116</v>
      </c>
      <c r="O123" s="153">
        <f t="shared" si="29"/>
        <v>0</v>
      </c>
      <c r="P123" s="154">
        <f t="shared" si="30"/>
        <v>0</v>
      </c>
      <c r="Q123" s="134">
        <f t="shared" si="31"/>
        <v>0</v>
      </c>
      <c r="R123" s="135">
        <f t="shared" si="32"/>
        <v>0</v>
      </c>
      <c r="S123" s="219"/>
      <c r="T123" s="137">
        <v>116</v>
      </c>
      <c r="U123" s="153">
        <f t="shared" si="33"/>
        <v>0</v>
      </c>
      <c r="V123" s="154">
        <f t="shared" si="34"/>
        <v>0</v>
      </c>
      <c r="W123" s="134">
        <f t="shared" si="35"/>
        <v>0</v>
      </c>
      <c r="X123" s="135">
        <f t="shared" si="36"/>
        <v>0</v>
      </c>
      <c r="Y123" s="219"/>
      <c r="Z123" s="133">
        <v>116</v>
      </c>
      <c r="AA123" s="134">
        <f t="shared" si="37"/>
        <v>0</v>
      </c>
      <c r="AB123" s="134">
        <f t="shared" si="38"/>
        <v>0</v>
      </c>
      <c r="AC123" s="134">
        <f t="shared" si="39"/>
        <v>0</v>
      </c>
      <c r="AD123" s="135">
        <f t="shared" si="40"/>
        <v>0</v>
      </c>
      <c r="AE123" s="219"/>
      <c r="AF123" s="138">
        <f t="shared" si="41"/>
        <v>0</v>
      </c>
    </row>
    <row r="124" spans="2:32">
      <c r="B124" s="133">
        <v>117</v>
      </c>
      <c r="C124" s="153">
        <f t="shared" si="21"/>
        <v>0</v>
      </c>
      <c r="D124" s="154">
        <f t="shared" si="22"/>
        <v>0</v>
      </c>
      <c r="E124" s="134">
        <f t="shared" si="23"/>
        <v>0</v>
      </c>
      <c r="F124" s="135">
        <f t="shared" si="24"/>
        <v>0</v>
      </c>
      <c r="G124" s="219"/>
      <c r="H124" s="133">
        <v>117</v>
      </c>
      <c r="I124" s="153">
        <f t="shared" si="25"/>
        <v>0</v>
      </c>
      <c r="J124" s="154">
        <f t="shared" si="26"/>
        <v>0</v>
      </c>
      <c r="K124" s="134">
        <f t="shared" si="27"/>
        <v>0</v>
      </c>
      <c r="L124" s="136">
        <f t="shared" si="28"/>
        <v>0</v>
      </c>
      <c r="M124" s="113"/>
      <c r="N124" s="137">
        <v>117</v>
      </c>
      <c r="O124" s="153">
        <f t="shared" si="29"/>
        <v>0</v>
      </c>
      <c r="P124" s="154">
        <f t="shared" si="30"/>
        <v>0</v>
      </c>
      <c r="Q124" s="134">
        <f t="shared" si="31"/>
        <v>0</v>
      </c>
      <c r="R124" s="135">
        <f t="shared" si="32"/>
        <v>0</v>
      </c>
      <c r="S124" s="219"/>
      <c r="T124" s="137">
        <v>117</v>
      </c>
      <c r="U124" s="153">
        <f t="shared" si="33"/>
        <v>0</v>
      </c>
      <c r="V124" s="154">
        <f t="shared" si="34"/>
        <v>0</v>
      </c>
      <c r="W124" s="134">
        <f t="shared" si="35"/>
        <v>0</v>
      </c>
      <c r="X124" s="135">
        <f t="shared" si="36"/>
        <v>0</v>
      </c>
      <c r="Y124" s="219"/>
      <c r="Z124" s="133">
        <v>117</v>
      </c>
      <c r="AA124" s="134">
        <f t="shared" si="37"/>
        <v>0</v>
      </c>
      <c r="AB124" s="134">
        <f t="shared" si="38"/>
        <v>0</v>
      </c>
      <c r="AC124" s="134">
        <f t="shared" si="39"/>
        <v>0</v>
      </c>
      <c r="AD124" s="135">
        <f t="shared" si="40"/>
        <v>0</v>
      </c>
      <c r="AE124" s="219"/>
      <c r="AF124" s="138">
        <f t="shared" si="41"/>
        <v>0</v>
      </c>
    </row>
    <row r="125" spans="2:32">
      <c r="B125" s="133">
        <v>118</v>
      </c>
      <c r="C125" s="153">
        <f t="shared" si="21"/>
        <v>0</v>
      </c>
      <c r="D125" s="154">
        <f t="shared" si="22"/>
        <v>0</v>
      </c>
      <c r="E125" s="134">
        <f t="shared" si="23"/>
        <v>0</v>
      </c>
      <c r="F125" s="135">
        <f t="shared" si="24"/>
        <v>0</v>
      </c>
      <c r="G125" s="219"/>
      <c r="H125" s="133">
        <v>118</v>
      </c>
      <c r="I125" s="153">
        <f t="shared" si="25"/>
        <v>0</v>
      </c>
      <c r="J125" s="154">
        <f t="shared" si="26"/>
        <v>0</v>
      </c>
      <c r="K125" s="134">
        <f t="shared" si="27"/>
        <v>0</v>
      </c>
      <c r="L125" s="136">
        <f t="shared" si="28"/>
        <v>0</v>
      </c>
      <c r="M125" s="113"/>
      <c r="N125" s="137">
        <v>118</v>
      </c>
      <c r="O125" s="153">
        <f t="shared" si="29"/>
        <v>0</v>
      </c>
      <c r="P125" s="154">
        <f t="shared" si="30"/>
        <v>0</v>
      </c>
      <c r="Q125" s="134">
        <f t="shared" si="31"/>
        <v>0</v>
      </c>
      <c r="R125" s="135">
        <f t="shared" si="32"/>
        <v>0</v>
      </c>
      <c r="S125" s="219"/>
      <c r="T125" s="137">
        <v>118</v>
      </c>
      <c r="U125" s="153">
        <f t="shared" si="33"/>
        <v>0</v>
      </c>
      <c r="V125" s="154">
        <f t="shared" si="34"/>
        <v>0</v>
      </c>
      <c r="W125" s="134">
        <f t="shared" si="35"/>
        <v>0</v>
      </c>
      <c r="X125" s="135">
        <f t="shared" si="36"/>
        <v>0</v>
      </c>
      <c r="Y125" s="219"/>
      <c r="Z125" s="133">
        <v>118</v>
      </c>
      <c r="AA125" s="134">
        <f t="shared" si="37"/>
        <v>0</v>
      </c>
      <c r="AB125" s="134">
        <f t="shared" si="38"/>
        <v>0</v>
      </c>
      <c r="AC125" s="134">
        <f t="shared" si="39"/>
        <v>0</v>
      </c>
      <c r="AD125" s="135">
        <f t="shared" si="40"/>
        <v>0</v>
      </c>
      <c r="AE125" s="219"/>
      <c r="AF125" s="138">
        <f t="shared" si="41"/>
        <v>0</v>
      </c>
    </row>
    <row r="126" spans="2:32">
      <c r="B126" s="133">
        <v>119</v>
      </c>
      <c r="C126" s="153">
        <f t="shared" si="21"/>
        <v>0</v>
      </c>
      <c r="D126" s="154">
        <f t="shared" si="22"/>
        <v>0</v>
      </c>
      <c r="E126" s="134">
        <f t="shared" si="23"/>
        <v>0</v>
      </c>
      <c r="F126" s="135">
        <f t="shared" si="24"/>
        <v>0</v>
      </c>
      <c r="G126" s="219"/>
      <c r="H126" s="133">
        <v>119</v>
      </c>
      <c r="I126" s="153">
        <f t="shared" si="25"/>
        <v>0</v>
      </c>
      <c r="J126" s="154">
        <f t="shared" si="26"/>
        <v>0</v>
      </c>
      <c r="K126" s="134">
        <f t="shared" si="27"/>
        <v>0</v>
      </c>
      <c r="L126" s="136">
        <f t="shared" si="28"/>
        <v>0</v>
      </c>
      <c r="M126" s="113"/>
      <c r="N126" s="137">
        <v>119</v>
      </c>
      <c r="O126" s="153">
        <f t="shared" si="29"/>
        <v>0</v>
      </c>
      <c r="P126" s="154">
        <f t="shared" si="30"/>
        <v>0</v>
      </c>
      <c r="Q126" s="134">
        <f t="shared" si="31"/>
        <v>0</v>
      </c>
      <c r="R126" s="135">
        <f t="shared" si="32"/>
        <v>0</v>
      </c>
      <c r="S126" s="219"/>
      <c r="T126" s="137">
        <v>119</v>
      </c>
      <c r="U126" s="153">
        <f t="shared" si="33"/>
        <v>0</v>
      </c>
      <c r="V126" s="154">
        <f t="shared" si="34"/>
        <v>0</v>
      </c>
      <c r="W126" s="134">
        <f t="shared" si="35"/>
        <v>0</v>
      </c>
      <c r="X126" s="135">
        <f t="shared" si="36"/>
        <v>0</v>
      </c>
      <c r="Y126" s="219"/>
      <c r="Z126" s="133">
        <v>119</v>
      </c>
      <c r="AA126" s="134">
        <f t="shared" si="37"/>
        <v>0</v>
      </c>
      <c r="AB126" s="134">
        <f t="shared" si="38"/>
        <v>0</v>
      </c>
      <c r="AC126" s="134">
        <f t="shared" si="39"/>
        <v>0</v>
      </c>
      <c r="AD126" s="135">
        <f t="shared" si="40"/>
        <v>0</v>
      </c>
      <c r="AE126" s="219"/>
      <c r="AF126" s="138">
        <f t="shared" si="41"/>
        <v>0</v>
      </c>
    </row>
    <row r="127" spans="2:32">
      <c r="B127" s="133">
        <v>120</v>
      </c>
      <c r="C127" s="153">
        <f t="shared" si="21"/>
        <v>0</v>
      </c>
      <c r="D127" s="154">
        <f t="shared" si="22"/>
        <v>0</v>
      </c>
      <c r="E127" s="134">
        <f t="shared" si="23"/>
        <v>0</v>
      </c>
      <c r="F127" s="135">
        <f t="shared" si="24"/>
        <v>0</v>
      </c>
      <c r="G127" s="219"/>
      <c r="H127" s="133">
        <v>120</v>
      </c>
      <c r="I127" s="153">
        <f t="shared" si="25"/>
        <v>0</v>
      </c>
      <c r="J127" s="154">
        <f t="shared" si="26"/>
        <v>0</v>
      </c>
      <c r="K127" s="134">
        <f t="shared" si="27"/>
        <v>0</v>
      </c>
      <c r="L127" s="136">
        <f t="shared" si="28"/>
        <v>0</v>
      </c>
      <c r="M127" s="113"/>
      <c r="N127" s="137">
        <v>120</v>
      </c>
      <c r="O127" s="153">
        <f t="shared" si="29"/>
        <v>0</v>
      </c>
      <c r="P127" s="154">
        <f t="shared" si="30"/>
        <v>0</v>
      </c>
      <c r="Q127" s="134">
        <f t="shared" si="31"/>
        <v>0</v>
      </c>
      <c r="R127" s="135">
        <f t="shared" si="32"/>
        <v>0</v>
      </c>
      <c r="S127" s="219"/>
      <c r="T127" s="137">
        <v>120</v>
      </c>
      <c r="U127" s="153">
        <f t="shared" si="33"/>
        <v>0</v>
      </c>
      <c r="V127" s="154">
        <f t="shared" si="34"/>
        <v>0</v>
      </c>
      <c r="W127" s="134">
        <f t="shared" si="35"/>
        <v>0</v>
      </c>
      <c r="X127" s="135">
        <f t="shared" si="36"/>
        <v>0</v>
      </c>
      <c r="Y127" s="219"/>
      <c r="Z127" s="133">
        <v>120</v>
      </c>
      <c r="AA127" s="134">
        <f t="shared" si="37"/>
        <v>0</v>
      </c>
      <c r="AB127" s="134">
        <f t="shared" si="38"/>
        <v>0</v>
      </c>
      <c r="AC127" s="134">
        <f t="shared" si="39"/>
        <v>0</v>
      </c>
      <c r="AD127" s="135">
        <f t="shared" si="40"/>
        <v>0</v>
      </c>
      <c r="AE127" s="219"/>
      <c r="AF127" s="138">
        <f t="shared" si="41"/>
        <v>0</v>
      </c>
    </row>
    <row r="128" spans="2:32">
      <c r="B128" s="133">
        <v>121</v>
      </c>
      <c r="C128" s="153">
        <f t="shared" si="21"/>
        <v>0</v>
      </c>
      <c r="D128" s="154">
        <f t="shared" si="22"/>
        <v>0</v>
      </c>
      <c r="E128" s="134">
        <f t="shared" si="23"/>
        <v>0</v>
      </c>
      <c r="F128" s="135">
        <f t="shared" si="24"/>
        <v>0</v>
      </c>
      <c r="G128" s="219"/>
      <c r="H128" s="133">
        <v>121</v>
      </c>
      <c r="I128" s="153">
        <f t="shared" si="25"/>
        <v>0</v>
      </c>
      <c r="J128" s="154">
        <f t="shared" si="26"/>
        <v>0</v>
      </c>
      <c r="K128" s="134">
        <f t="shared" si="27"/>
        <v>0</v>
      </c>
      <c r="L128" s="136">
        <f t="shared" si="28"/>
        <v>0</v>
      </c>
      <c r="M128" s="113"/>
      <c r="N128" s="137">
        <v>121</v>
      </c>
      <c r="O128" s="153">
        <f t="shared" si="29"/>
        <v>0</v>
      </c>
      <c r="P128" s="154">
        <f t="shared" si="30"/>
        <v>0</v>
      </c>
      <c r="Q128" s="134">
        <f t="shared" si="31"/>
        <v>0</v>
      </c>
      <c r="R128" s="135">
        <f t="shared" si="32"/>
        <v>0</v>
      </c>
      <c r="S128" s="219"/>
      <c r="T128" s="137">
        <v>121</v>
      </c>
      <c r="U128" s="153">
        <f t="shared" si="33"/>
        <v>0</v>
      </c>
      <c r="V128" s="154">
        <f t="shared" si="34"/>
        <v>0</v>
      </c>
      <c r="W128" s="134">
        <f t="shared" si="35"/>
        <v>0</v>
      </c>
      <c r="X128" s="135">
        <f t="shared" si="36"/>
        <v>0</v>
      </c>
      <c r="Y128" s="219"/>
      <c r="Z128" s="133">
        <v>121</v>
      </c>
      <c r="AA128" s="134">
        <f t="shared" si="37"/>
        <v>0</v>
      </c>
      <c r="AB128" s="134">
        <f t="shared" si="38"/>
        <v>0</v>
      </c>
      <c r="AC128" s="134">
        <f t="shared" si="39"/>
        <v>0</v>
      </c>
      <c r="AD128" s="135">
        <f t="shared" si="40"/>
        <v>0</v>
      </c>
      <c r="AE128" s="219"/>
      <c r="AF128" s="138">
        <f t="shared" si="41"/>
        <v>0</v>
      </c>
    </row>
    <row r="129" spans="2:32">
      <c r="B129" s="133">
        <v>122</v>
      </c>
      <c r="C129" s="153">
        <f t="shared" si="21"/>
        <v>0</v>
      </c>
      <c r="D129" s="154">
        <f t="shared" si="22"/>
        <v>0</v>
      </c>
      <c r="E129" s="134">
        <f t="shared" si="23"/>
        <v>0</v>
      </c>
      <c r="F129" s="135">
        <f t="shared" si="24"/>
        <v>0</v>
      </c>
      <c r="G129" s="219"/>
      <c r="H129" s="133">
        <v>122</v>
      </c>
      <c r="I129" s="153">
        <f t="shared" si="25"/>
        <v>0</v>
      </c>
      <c r="J129" s="154">
        <f t="shared" si="26"/>
        <v>0</v>
      </c>
      <c r="K129" s="134">
        <f t="shared" si="27"/>
        <v>0</v>
      </c>
      <c r="L129" s="136">
        <f t="shared" si="28"/>
        <v>0</v>
      </c>
      <c r="M129" s="113"/>
      <c r="N129" s="137">
        <v>122</v>
      </c>
      <c r="O129" s="153">
        <f t="shared" si="29"/>
        <v>0</v>
      </c>
      <c r="P129" s="154">
        <f t="shared" si="30"/>
        <v>0</v>
      </c>
      <c r="Q129" s="134">
        <f t="shared" si="31"/>
        <v>0</v>
      </c>
      <c r="R129" s="135">
        <f t="shared" si="32"/>
        <v>0</v>
      </c>
      <c r="S129" s="219"/>
      <c r="T129" s="137">
        <v>122</v>
      </c>
      <c r="U129" s="153">
        <f t="shared" si="33"/>
        <v>0</v>
      </c>
      <c r="V129" s="154">
        <f t="shared" si="34"/>
        <v>0</v>
      </c>
      <c r="W129" s="134">
        <f t="shared" si="35"/>
        <v>0</v>
      </c>
      <c r="X129" s="135">
        <f t="shared" si="36"/>
        <v>0</v>
      </c>
      <c r="Y129" s="219"/>
      <c r="Z129" s="133">
        <v>122</v>
      </c>
      <c r="AA129" s="134">
        <f t="shared" si="37"/>
        <v>0</v>
      </c>
      <c r="AB129" s="134">
        <f t="shared" si="38"/>
        <v>0</v>
      </c>
      <c r="AC129" s="134">
        <f t="shared" si="39"/>
        <v>0</v>
      </c>
      <c r="AD129" s="135">
        <f t="shared" si="40"/>
        <v>0</v>
      </c>
      <c r="AE129" s="219"/>
      <c r="AF129" s="138">
        <f t="shared" si="41"/>
        <v>0</v>
      </c>
    </row>
    <row r="130" spans="2:32">
      <c r="B130" s="133">
        <v>123</v>
      </c>
      <c r="C130" s="153">
        <f t="shared" si="21"/>
        <v>0</v>
      </c>
      <c r="D130" s="154">
        <f t="shared" si="22"/>
        <v>0</v>
      </c>
      <c r="E130" s="134">
        <f t="shared" si="23"/>
        <v>0</v>
      </c>
      <c r="F130" s="135">
        <f t="shared" si="24"/>
        <v>0</v>
      </c>
      <c r="G130" s="219"/>
      <c r="H130" s="133">
        <v>123</v>
      </c>
      <c r="I130" s="153">
        <f t="shared" si="25"/>
        <v>0</v>
      </c>
      <c r="J130" s="154">
        <f t="shared" si="26"/>
        <v>0</v>
      </c>
      <c r="K130" s="134">
        <f t="shared" si="27"/>
        <v>0</v>
      </c>
      <c r="L130" s="136">
        <f t="shared" si="28"/>
        <v>0</v>
      </c>
      <c r="M130" s="113"/>
      <c r="N130" s="137">
        <v>123</v>
      </c>
      <c r="O130" s="153">
        <f t="shared" si="29"/>
        <v>0</v>
      </c>
      <c r="P130" s="154">
        <f t="shared" si="30"/>
        <v>0</v>
      </c>
      <c r="Q130" s="134">
        <f t="shared" si="31"/>
        <v>0</v>
      </c>
      <c r="R130" s="135">
        <f t="shared" si="32"/>
        <v>0</v>
      </c>
      <c r="S130" s="219"/>
      <c r="T130" s="137">
        <v>123</v>
      </c>
      <c r="U130" s="153">
        <f t="shared" si="33"/>
        <v>0</v>
      </c>
      <c r="V130" s="154">
        <f t="shared" si="34"/>
        <v>0</v>
      </c>
      <c r="W130" s="134">
        <f t="shared" si="35"/>
        <v>0</v>
      </c>
      <c r="X130" s="135">
        <f t="shared" si="36"/>
        <v>0</v>
      </c>
      <c r="Y130" s="219"/>
      <c r="Z130" s="133">
        <v>123</v>
      </c>
      <c r="AA130" s="134">
        <f t="shared" si="37"/>
        <v>0</v>
      </c>
      <c r="AB130" s="134">
        <f t="shared" si="38"/>
        <v>0</v>
      </c>
      <c r="AC130" s="134">
        <f t="shared" si="39"/>
        <v>0</v>
      </c>
      <c r="AD130" s="135">
        <f t="shared" si="40"/>
        <v>0</v>
      </c>
      <c r="AE130" s="219"/>
      <c r="AF130" s="138">
        <f t="shared" si="41"/>
        <v>0</v>
      </c>
    </row>
    <row r="131" spans="2:32">
      <c r="B131" s="133">
        <v>124</v>
      </c>
      <c r="C131" s="153">
        <f t="shared" si="21"/>
        <v>0</v>
      </c>
      <c r="D131" s="154">
        <f t="shared" si="22"/>
        <v>0</v>
      </c>
      <c r="E131" s="134">
        <f t="shared" si="23"/>
        <v>0</v>
      </c>
      <c r="F131" s="135">
        <f t="shared" si="24"/>
        <v>0</v>
      </c>
      <c r="G131" s="219"/>
      <c r="H131" s="133">
        <v>124</v>
      </c>
      <c r="I131" s="153">
        <f t="shared" si="25"/>
        <v>0</v>
      </c>
      <c r="J131" s="154">
        <f t="shared" si="26"/>
        <v>0</v>
      </c>
      <c r="K131" s="134">
        <f t="shared" si="27"/>
        <v>0</v>
      </c>
      <c r="L131" s="136">
        <f t="shared" si="28"/>
        <v>0</v>
      </c>
      <c r="M131" s="113"/>
      <c r="N131" s="137">
        <v>124</v>
      </c>
      <c r="O131" s="153">
        <f t="shared" si="29"/>
        <v>0</v>
      </c>
      <c r="P131" s="154">
        <f t="shared" si="30"/>
        <v>0</v>
      </c>
      <c r="Q131" s="134">
        <f t="shared" si="31"/>
        <v>0</v>
      </c>
      <c r="R131" s="135">
        <f t="shared" si="32"/>
        <v>0</v>
      </c>
      <c r="S131" s="219"/>
      <c r="T131" s="137">
        <v>124</v>
      </c>
      <c r="U131" s="153">
        <f t="shared" si="33"/>
        <v>0</v>
      </c>
      <c r="V131" s="154">
        <f t="shared" si="34"/>
        <v>0</v>
      </c>
      <c r="W131" s="134">
        <f t="shared" si="35"/>
        <v>0</v>
      </c>
      <c r="X131" s="135">
        <f t="shared" si="36"/>
        <v>0</v>
      </c>
      <c r="Y131" s="219"/>
      <c r="Z131" s="133">
        <v>124</v>
      </c>
      <c r="AA131" s="134">
        <f t="shared" si="37"/>
        <v>0</v>
      </c>
      <c r="AB131" s="134">
        <f t="shared" si="38"/>
        <v>0</v>
      </c>
      <c r="AC131" s="134">
        <f t="shared" si="39"/>
        <v>0</v>
      </c>
      <c r="AD131" s="135">
        <f t="shared" si="40"/>
        <v>0</v>
      </c>
      <c r="AE131" s="219"/>
      <c r="AF131" s="138">
        <f t="shared" si="41"/>
        <v>0</v>
      </c>
    </row>
    <row r="132" spans="2:32">
      <c r="B132" s="133">
        <v>125</v>
      </c>
      <c r="C132" s="153">
        <f t="shared" si="21"/>
        <v>0</v>
      </c>
      <c r="D132" s="154">
        <f t="shared" si="22"/>
        <v>0</v>
      </c>
      <c r="E132" s="134">
        <f t="shared" si="23"/>
        <v>0</v>
      </c>
      <c r="F132" s="135">
        <f t="shared" si="24"/>
        <v>0</v>
      </c>
      <c r="G132" s="219"/>
      <c r="H132" s="133">
        <v>125</v>
      </c>
      <c r="I132" s="153">
        <f t="shared" si="25"/>
        <v>0</v>
      </c>
      <c r="J132" s="154">
        <f t="shared" si="26"/>
        <v>0</v>
      </c>
      <c r="K132" s="134">
        <f t="shared" si="27"/>
        <v>0</v>
      </c>
      <c r="L132" s="136">
        <f t="shared" si="28"/>
        <v>0</v>
      </c>
      <c r="M132" s="113"/>
      <c r="N132" s="137">
        <v>125</v>
      </c>
      <c r="O132" s="153">
        <f t="shared" si="29"/>
        <v>0</v>
      </c>
      <c r="P132" s="154">
        <f t="shared" si="30"/>
        <v>0</v>
      </c>
      <c r="Q132" s="134">
        <f t="shared" si="31"/>
        <v>0</v>
      </c>
      <c r="R132" s="135">
        <f t="shared" si="32"/>
        <v>0</v>
      </c>
      <c r="S132" s="219"/>
      <c r="T132" s="137">
        <v>125</v>
      </c>
      <c r="U132" s="153">
        <f t="shared" si="33"/>
        <v>0</v>
      </c>
      <c r="V132" s="154">
        <f t="shared" si="34"/>
        <v>0</v>
      </c>
      <c r="W132" s="134">
        <f t="shared" si="35"/>
        <v>0</v>
      </c>
      <c r="X132" s="135">
        <f t="shared" si="36"/>
        <v>0</v>
      </c>
      <c r="Y132" s="219"/>
      <c r="Z132" s="133">
        <v>125</v>
      </c>
      <c r="AA132" s="134">
        <f t="shared" si="37"/>
        <v>0</v>
      </c>
      <c r="AB132" s="134">
        <f t="shared" si="38"/>
        <v>0</v>
      </c>
      <c r="AC132" s="134">
        <f t="shared" si="39"/>
        <v>0</v>
      </c>
      <c r="AD132" s="135">
        <f t="shared" si="40"/>
        <v>0</v>
      </c>
      <c r="AE132" s="219"/>
      <c r="AF132" s="138">
        <f t="shared" si="41"/>
        <v>0</v>
      </c>
    </row>
    <row r="133" spans="2:32">
      <c r="B133" s="133">
        <v>126</v>
      </c>
      <c r="C133" s="153">
        <f t="shared" si="21"/>
        <v>0</v>
      </c>
      <c r="D133" s="154">
        <f t="shared" si="22"/>
        <v>0</v>
      </c>
      <c r="E133" s="134">
        <f t="shared" si="23"/>
        <v>0</v>
      </c>
      <c r="F133" s="135">
        <f t="shared" si="24"/>
        <v>0</v>
      </c>
      <c r="G133" s="219"/>
      <c r="H133" s="133">
        <v>126</v>
      </c>
      <c r="I133" s="153">
        <f t="shared" si="25"/>
        <v>0</v>
      </c>
      <c r="J133" s="154">
        <f t="shared" si="26"/>
        <v>0</v>
      </c>
      <c r="K133" s="134">
        <f t="shared" si="27"/>
        <v>0</v>
      </c>
      <c r="L133" s="136">
        <f t="shared" si="28"/>
        <v>0</v>
      </c>
      <c r="M133" s="113"/>
      <c r="N133" s="137">
        <v>126</v>
      </c>
      <c r="O133" s="153">
        <f t="shared" si="29"/>
        <v>0</v>
      </c>
      <c r="P133" s="154">
        <f t="shared" si="30"/>
        <v>0</v>
      </c>
      <c r="Q133" s="134">
        <f t="shared" si="31"/>
        <v>0</v>
      </c>
      <c r="R133" s="135">
        <f t="shared" si="32"/>
        <v>0</v>
      </c>
      <c r="S133" s="219"/>
      <c r="T133" s="137">
        <v>126</v>
      </c>
      <c r="U133" s="153">
        <f t="shared" si="33"/>
        <v>0</v>
      </c>
      <c r="V133" s="154">
        <f t="shared" si="34"/>
        <v>0</v>
      </c>
      <c r="W133" s="134">
        <f t="shared" si="35"/>
        <v>0</v>
      </c>
      <c r="X133" s="135">
        <f t="shared" si="36"/>
        <v>0</v>
      </c>
      <c r="Y133" s="219"/>
      <c r="Z133" s="133">
        <v>126</v>
      </c>
      <c r="AA133" s="134">
        <f t="shared" si="37"/>
        <v>0</v>
      </c>
      <c r="AB133" s="134">
        <f t="shared" si="38"/>
        <v>0</v>
      </c>
      <c r="AC133" s="134">
        <f t="shared" si="39"/>
        <v>0</v>
      </c>
      <c r="AD133" s="135">
        <f t="shared" si="40"/>
        <v>0</v>
      </c>
      <c r="AE133" s="219"/>
      <c r="AF133" s="138">
        <f t="shared" si="41"/>
        <v>0</v>
      </c>
    </row>
    <row r="134" spans="2:32">
      <c r="B134" s="133">
        <v>127</v>
      </c>
      <c r="C134" s="153">
        <f t="shared" si="21"/>
        <v>0</v>
      </c>
      <c r="D134" s="154">
        <f t="shared" si="22"/>
        <v>0</v>
      </c>
      <c r="E134" s="134">
        <f t="shared" si="23"/>
        <v>0</v>
      </c>
      <c r="F134" s="135">
        <f t="shared" si="24"/>
        <v>0</v>
      </c>
      <c r="G134" s="219"/>
      <c r="H134" s="133">
        <v>127</v>
      </c>
      <c r="I134" s="153">
        <f t="shared" si="25"/>
        <v>0</v>
      </c>
      <c r="J134" s="154">
        <f t="shared" si="26"/>
        <v>0</v>
      </c>
      <c r="K134" s="134">
        <f t="shared" si="27"/>
        <v>0</v>
      </c>
      <c r="L134" s="136">
        <f t="shared" si="28"/>
        <v>0</v>
      </c>
      <c r="M134" s="113"/>
      <c r="N134" s="137">
        <v>127</v>
      </c>
      <c r="O134" s="153">
        <f t="shared" si="29"/>
        <v>0</v>
      </c>
      <c r="P134" s="154">
        <f t="shared" si="30"/>
        <v>0</v>
      </c>
      <c r="Q134" s="134">
        <f t="shared" si="31"/>
        <v>0</v>
      </c>
      <c r="R134" s="135">
        <f t="shared" si="32"/>
        <v>0</v>
      </c>
      <c r="S134" s="219"/>
      <c r="T134" s="137">
        <v>127</v>
      </c>
      <c r="U134" s="153">
        <f t="shared" si="33"/>
        <v>0</v>
      </c>
      <c r="V134" s="154">
        <f t="shared" si="34"/>
        <v>0</v>
      </c>
      <c r="W134" s="134">
        <f t="shared" si="35"/>
        <v>0</v>
      </c>
      <c r="X134" s="135">
        <f t="shared" si="36"/>
        <v>0</v>
      </c>
      <c r="Y134" s="219"/>
      <c r="Z134" s="133">
        <v>127</v>
      </c>
      <c r="AA134" s="134">
        <f t="shared" si="37"/>
        <v>0</v>
      </c>
      <c r="AB134" s="134">
        <f t="shared" si="38"/>
        <v>0</v>
      </c>
      <c r="AC134" s="134">
        <f t="shared" si="39"/>
        <v>0</v>
      </c>
      <c r="AD134" s="135">
        <f t="shared" si="40"/>
        <v>0</v>
      </c>
      <c r="AE134" s="219"/>
      <c r="AF134" s="138">
        <f t="shared" si="41"/>
        <v>0</v>
      </c>
    </row>
    <row r="135" spans="2:32">
      <c r="B135" s="133">
        <v>128</v>
      </c>
      <c r="C135" s="153">
        <f t="shared" si="21"/>
        <v>0</v>
      </c>
      <c r="D135" s="154">
        <f t="shared" si="22"/>
        <v>0</v>
      </c>
      <c r="E135" s="134">
        <f t="shared" si="23"/>
        <v>0</v>
      </c>
      <c r="F135" s="135">
        <f t="shared" si="24"/>
        <v>0</v>
      </c>
      <c r="G135" s="219"/>
      <c r="H135" s="133">
        <v>128</v>
      </c>
      <c r="I135" s="153">
        <f t="shared" si="25"/>
        <v>0</v>
      </c>
      <c r="J135" s="154">
        <f t="shared" si="26"/>
        <v>0</v>
      </c>
      <c r="K135" s="134">
        <f t="shared" si="27"/>
        <v>0</v>
      </c>
      <c r="L135" s="136">
        <f t="shared" si="28"/>
        <v>0</v>
      </c>
      <c r="M135" s="113"/>
      <c r="N135" s="137">
        <v>128</v>
      </c>
      <c r="O135" s="153">
        <f t="shared" si="29"/>
        <v>0</v>
      </c>
      <c r="P135" s="154">
        <f t="shared" si="30"/>
        <v>0</v>
      </c>
      <c r="Q135" s="134">
        <f t="shared" si="31"/>
        <v>0</v>
      </c>
      <c r="R135" s="135">
        <f t="shared" si="32"/>
        <v>0</v>
      </c>
      <c r="S135" s="219"/>
      <c r="T135" s="137">
        <v>128</v>
      </c>
      <c r="U135" s="153">
        <f t="shared" si="33"/>
        <v>0</v>
      </c>
      <c r="V135" s="154">
        <f t="shared" si="34"/>
        <v>0</v>
      </c>
      <c r="W135" s="134">
        <f t="shared" si="35"/>
        <v>0</v>
      </c>
      <c r="X135" s="135">
        <f t="shared" si="36"/>
        <v>0</v>
      </c>
      <c r="Y135" s="219"/>
      <c r="Z135" s="133">
        <v>128</v>
      </c>
      <c r="AA135" s="134">
        <f t="shared" si="37"/>
        <v>0</v>
      </c>
      <c r="AB135" s="134">
        <f t="shared" si="38"/>
        <v>0</v>
      </c>
      <c r="AC135" s="134">
        <f t="shared" si="39"/>
        <v>0</v>
      </c>
      <c r="AD135" s="135">
        <f t="shared" si="40"/>
        <v>0</v>
      </c>
      <c r="AE135" s="219"/>
      <c r="AF135" s="138">
        <f t="shared" si="41"/>
        <v>0</v>
      </c>
    </row>
    <row r="136" spans="2:32">
      <c r="B136" s="133">
        <v>129</v>
      </c>
      <c r="C136" s="153">
        <f t="shared" si="21"/>
        <v>0</v>
      </c>
      <c r="D136" s="154">
        <f t="shared" si="22"/>
        <v>0</v>
      </c>
      <c r="E136" s="134">
        <f t="shared" si="23"/>
        <v>0</v>
      </c>
      <c r="F136" s="135">
        <f t="shared" si="24"/>
        <v>0</v>
      </c>
      <c r="G136" s="219"/>
      <c r="H136" s="133">
        <v>129</v>
      </c>
      <c r="I136" s="153">
        <f t="shared" si="25"/>
        <v>0</v>
      </c>
      <c r="J136" s="154">
        <f t="shared" si="26"/>
        <v>0</v>
      </c>
      <c r="K136" s="134">
        <f t="shared" si="27"/>
        <v>0</v>
      </c>
      <c r="L136" s="136">
        <f t="shared" si="28"/>
        <v>0</v>
      </c>
      <c r="M136" s="113"/>
      <c r="N136" s="137">
        <v>129</v>
      </c>
      <c r="O136" s="153">
        <f t="shared" si="29"/>
        <v>0</v>
      </c>
      <c r="P136" s="154">
        <f t="shared" si="30"/>
        <v>0</v>
      </c>
      <c r="Q136" s="134">
        <f t="shared" si="31"/>
        <v>0</v>
      </c>
      <c r="R136" s="135">
        <f t="shared" si="32"/>
        <v>0</v>
      </c>
      <c r="S136" s="219"/>
      <c r="T136" s="137">
        <v>129</v>
      </c>
      <c r="U136" s="153">
        <f t="shared" si="33"/>
        <v>0</v>
      </c>
      <c r="V136" s="154">
        <f t="shared" si="34"/>
        <v>0</v>
      </c>
      <c r="W136" s="134">
        <f t="shared" si="35"/>
        <v>0</v>
      </c>
      <c r="X136" s="135">
        <f t="shared" si="36"/>
        <v>0</v>
      </c>
      <c r="Y136" s="219"/>
      <c r="Z136" s="133">
        <v>129</v>
      </c>
      <c r="AA136" s="134">
        <f t="shared" si="37"/>
        <v>0</v>
      </c>
      <c r="AB136" s="134">
        <f t="shared" si="38"/>
        <v>0</v>
      </c>
      <c r="AC136" s="134">
        <f t="shared" si="39"/>
        <v>0</v>
      </c>
      <c r="AD136" s="135">
        <f t="shared" si="40"/>
        <v>0</v>
      </c>
      <c r="AE136" s="219"/>
      <c r="AF136" s="138">
        <f t="shared" si="41"/>
        <v>0</v>
      </c>
    </row>
    <row r="137" spans="2:32">
      <c r="B137" s="133">
        <v>130</v>
      </c>
      <c r="C137" s="153">
        <f t="shared" ref="C137:C200" si="42">IF($D$4&gt;=B137,(PMT($E$4/12,$D$4,$B$4,0,0))*-1,0)</f>
        <v>0</v>
      </c>
      <c r="D137" s="154">
        <f t="shared" ref="D137:D200" si="43">$E$4*F136/12</f>
        <v>0</v>
      </c>
      <c r="E137" s="134">
        <f t="shared" ref="E137:E200" si="44">C137-D137</f>
        <v>0</v>
      </c>
      <c r="F137" s="135">
        <f t="shared" ref="F137:F200" si="45">IF(F136-E137&lt;=0,0,F136-E137)</f>
        <v>0</v>
      </c>
      <c r="G137" s="219"/>
      <c r="H137" s="133">
        <v>130</v>
      </c>
      <c r="I137" s="153">
        <f t="shared" ref="I137:I200" si="46">IF($J$4&gt;=H137,(PMT($K$4/12,$J$4,$H$4,0,0))*-1,0)</f>
        <v>0</v>
      </c>
      <c r="J137" s="154">
        <f t="shared" ref="J137:J200" si="47">$K$4*L136/12</f>
        <v>0</v>
      </c>
      <c r="K137" s="134">
        <f t="shared" ref="K137:K200" si="48">I137-J137</f>
        <v>0</v>
      </c>
      <c r="L137" s="136">
        <f t="shared" ref="L137:L200" si="49">IF(L136-K137&lt;=0,0,L136-K137)</f>
        <v>0</v>
      </c>
      <c r="M137" s="113"/>
      <c r="N137" s="137">
        <v>130</v>
      </c>
      <c r="O137" s="153">
        <f t="shared" ref="O137:O200" si="50">IF($P$4&gt;=N137,(PMT($Q$4/12,$P$4,$O$4,0,0))*-1,0)</f>
        <v>0</v>
      </c>
      <c r="P137" s="154">
        <f t="shared" ref="P137:P200" si="51">$Q$4*R136/12</f>
        <v>0</v>
      </c>
      <c r="Q137" s="134">
        <f t="shared" ref="Q137:Q200" si="52">O137-P137</f>
        <v>0</v>
      </c>
      <c r="R137" s="135">
        <f t="shared" ref="R137:R200" si="53">IF(R136-Q137&lt;=0,0,R136-Q137)</f>
        <v>0</v>
      </c>
      <c r="S137" s="219"/>
      <c r="T137" s="137">
        <v>130</v>
      </c>
      <c r="U137" s="153">
        <f t="shared" ref="U137:U200" si="54">IF($V$4&gt;=T137,(PMT($W$4/12,$V$4,$T$4,0,0))*-1,0)</f>
        <v>0</v>
      </c>
      <c r="V137" s="154">
        <f t="shared" ref="V137:V200" si="55">$W$4*X136/12</f>
        <v>0</v>
      </c>
      <c r="W137" s="134">
        <f t="shared" ref="W137:W200" si="56">U137-V137</f>
        <v>0</v>
      </c>
      <c r="X137" s="135">
        <f t="shared" ref="X137:X200" si="57">IF(X136-W137&lt;=0,0,X136-W137)</f>
        <v>0</v>
      </c>
      <c r="Y137" s="219"/>
      <c r="Z137" s="133">
        <v>130</v>
      </c>
      <c r="AA137" s="134">
        <f t="shared" ref="AA137:AA200" si="58">C137+I137+O137+U137</f>
        <v>0</v>
      </c>
      <c r="AB137" s="134">
        <f t="shared" ref="AB137:AB200" si="59">D137+J137+P137+V137</f>
        <v>0</v>
      </c>
      <c r="AC137" s="134">
        <f t="shared" ref="AC137:AC200" si="60">E137+K137+Q137+W137</f>
        <v>0</v>
      </c>
      <c r="AD137" s="135">
        <f t="shared" ref="AD137:AD200" si="61">F137+L137+R137+X137</f>
        <v>0</v>
      </c>
      <c r="AE137" s="219"/>
      <c r="AF137" s="138">
        <f t="shared" si="41"/>
        <v>0</v>
      </c>
    </row>
    <row r="138" spans="2:32">
      <c r="B138" s="133">
        <v>131</v>
      </c>
      <c r="C138" s="153">
        <f t="shared" si="42"/>
        <v>0</v>
      </c>
      <c r="D138" s="154">
        <f t="shared" si="43"/>
        <v>0</v>
      </c>
      <c r="E138" s="134">
        <f t="shared" si="44"/>
        <v>0</v>
      </c>
      <c r="F138" s="135">
        <f t="shared" si="45"/>
        <v>0</v>
      </c>
      <c r="G138" s="219"/>
      <c r="H138" s="133">
        <v>131</v>
      </c>
      <c r="I138" s="153">
        <f t="shared" si="46"/>
        <v>0</v>
      </c>
      <c r="J138" s="154">
        <f t="shared" si="47"/>
        <v>0</v>
      </c>
      <c r="K138" s="134">
        <f t="shared" si="48"/>
        <v>0</v>
      </c>
      <c r="L138" s="136">
        <f t="shared" si="49"/>
        <v>0</v>
      </c>
      <c r="M138" s="113"/>
      <c r="N138" s="137">
        <v>131</v>
      </c>
      <c r="O138" s="153">
        <f t="shared" si="50"/>
        <v>0</v>
      </c>
      <c r="P138" s="154">
        <f t="shared" si="51"/>
        <v>0</v>
      </c>
      <c r="Q138" s="134">
        <f t="shared" si="52"/>
        <v>0</v>
      </c>
      <c r="R138" s="135">
        <f t="shared" si="53"/>
        <v>0</v>
      </c>
      <c r="S138" s="219"/>
      <c r="T138" s="137">
        <v>131</v>
      </c>
      <c r="U138" s="153">
        <f t="shared" si="54"/>
        <v>0</v>
      </c>
      <c r="V138" s="154">
        <f t="shared" si="55"/>
        <v>0</v>
      </c>
      <c r="W138" s="134">
        <f t="shared" si="56"/>
        <v>0</v>
      </c>
      <c r="X138" s="135">
        <f t="shared" si="57"/>
        <v>0</v>
      </c>
      <c r="Y138" s="219"/>
      <c r="Z138" s="133">
        <v>131</v>
      </c>
      <c r="AA138" s="134">
        <f t="shared" si="58"/>
        <v>0</v>
      </c>
      <c r="AB138" s="134">
        <f t="shared" si="59"/>
        <v>0</v>
      </c>
      <c r="AC138" s="134">
        <f t="shared" si="60"/>
        <v>0</v>
      </c>
      <c r="AD138" s="135">
        <f t="shared" si="61"/>
        <v>0</v>
      </c>
      <c r="AE138" s="219"/>
      <c r="AF138" s="138">
        <f t="shared" si="41"/>
        <v>0</v>
      </c>
    </row>
    <row r="139" spans="2:32">
      <c r="B139" s="133">
        <v>132</v>
      </c>
      <c r="C139" s="153">
        <f t="shared" si="42"/>
        <v>0</v>
      </c>
      <c r="D139" s="154">
        <f t="shared" si="43"/>
        <v>0</v>
      </c>
      <c r="E139" s="134">
        <f t="shared" si="44"/>
        <v>0</v>
      </c>
      <c r="F139" s="135">
        <f t="shared" si="45"/>
        <v>0</v>
      </c>
      <c r="G139" s="219"/>
      <c r="H139" s="133">
        <v>132</v>
      </c>
      <c r="I139" s="153">
        <f t="shared" si="46"/>
        <v>0</v>
      </c>
      <c r="J139" s="154">
        <f t="shared" si="47"/>
        <v>0</v>
      </c>
      <c r="K139" s="134">
        <f t="shared" si="48"/>
        <v>0</v>
      </c>
      <c r="L139" s="136">
        <f t="shared" si="49"/>
        <v>0</v>
      </c>
      <c r="M139" s="113"/>
      <c r="N139" s="137">
        <v>132</v>
      </c>
      <c r="O139" s="153">
        <f t="shared" si="50"/>
        <v>0</v>
      </c>
      <c r="P139" s="154">
        <f t="shared" si="51"/>
        <v>0</v>
      </c>
      <c r="Q139" s="134">
        <f t="shared" si="52"/>
        <v>0</v>
      </c>
      <c r="R139" s="135">
        <f t="shared" si="53"/>
        <v>0</v>
      </c>
      <c r="S139" s="219"/>
      <c r="T139" s="137">
        <v>132</v>
      </c>
      <c r="U139" s="153">
        <f t="shared" si="54"/>
        <v>0</v>
      </c>
      <c r="V139" s="154">
        <f t="shared" si="55"/>
        <v>0</v>
      </c>
      <c r="W139" s="134">
        <f t="shared" si="56"/>
        <v>0</v>
      </c>
      <c r="X139" s="135">
        <f t="shared" si="57"/>
        <v>0</v>
      </c>
      <c r="Y139" s="219"/>
      <c r="Z139" s="133">
        <v>132</v>
      </c>
      <c r="AA139" s="134">
        <f t="shared" si="58"/>
        <v>0</v>
      </c>
      <c r="AB139" s="134">
        <f t="shared" si="59"/>
        <v>0</v>
      </c>
      <c r="AC139" s="134">
        <f t="shared" si="60"/>
        <v>0</v>
      </c>
      <c r="AD139" s="135">
        <f t="shared" si="61"/>
        <v>0</v>
      </c>
      <c r="AE139" s="219"/>
      <c r="AF139" s="138">
        <f t="shared" ref="AF139:AF202" si="62">AA139*-1</f>
        <v>0</v>
      </c>
    </row>
    <row r="140" spans="2:32">
      <c r="B140" s="133">
        <v>133</v>
      </c>
      <c r="C140" s="153">
        <f t="shared" si="42"/>
        <v>0</v>
      </c>
      <c r="D140" s="154">
        <f t="shared" si="43"/>
        <v>0</v>
      </c>
      <c r="E140" s="134">
        <f t="shared" si="44"/>
        <v>0</v>
      </c>
      <c r="F140" s="135">
        <f t="shared" si="45"/>
        <v>0</v>
      </c>
      <c r="G140" s="219"/>
      <c r="H140" s="133">
        <v>133</v>
      </c>
      <c r="I140" s="153">
        <f t="shared" si="46"/>
        <v>0</v>
      </c>
      <c r="J140" s="154">
        <f t="shared" si="47"/>
        <v>0</v>
      </c>
      <c r="K140" s="134">
        <f t="shared" si="48"/>
        <v>0</v>
      </c>
      <c r="L140" s="136">
        <f t="shared" si="49"/>
        <v>0</v>
      </c>
      <c r="M140" s="113"/>
      <c r="N140" s="137">
        <v>133</v>
      </c>
      <c r="O140" s="153">
        <f t="shared" si="50"/>
        <v>0</v>
      </c>
      <c r="P140" s="154">
        <f t="shared" si="51"/>
        <v>0</v>
      </c>
      <c r="Q140" s="134">
        <f t="shared" si="52"/>
        <v>0</v>
      </c>
      <c r="R140" s="135">
        <f t="shared" si="53"/>
        <v>0</v>
      </c>
      <c r="S140" s="219"/>
      <c r="T140" s="137">
        <v>133</v>
      </c>
      <c r="U140" s="153">
        <f t="shared" si="54"/>
        <v>0</v>
      </c>
      <c r="V140" s="154">
        <f t="shared" si="55"/>
        <v>0</v>
      </c>
      <c r="W140" s="134">
        <f t="shared" si="56"/>
        <v>0</v>
      </c>
      <c r="X140" s="135">
        <f t="shared" si="57"/>
        <v>0</v>
      </c>
      <c r="Y140" s="219"/>
      <c r="Z140" s="133">
        <v>133</v>
      </c>
      <c r="AA140" s="134">
        <f t="shared" si="58"/>
        <v>0</v>
      </c>
      <c r="AB140" s="134">
        <f t="shared" si="59"/>
        <v>0</v>
      </c>
      <c r="AC140" s="134">
        <f t="shared" si="60"/>
        <v>0</v>
      </c>
      <c r="AD140" s="135">
        <f t="shared" si="61"/>
        <v>0</v>
      </c>
      <c r="AE140" s="219"/>
      <c r="AF140" s="138">
        <f t="shared" si="62"/>
        <v>0</v>
      </c>
    </row>
    <row r="141" spans="2:32">
      <c r="B141" s="133">
        <v>134</v>
      </c>
      <c r="C141" s="153">
        <f t="shared" si="42"/>
        <v>0</v>
      </c>
      <c r="D141" s="154">
        <f t="shared" si="43"/>
        <v>0</v>
      </c>
      <c r="E141" s="134">
        <f t="shared" si="44"/>
        <v>0</v>
      </c>
      <c r="F141" s="135">
        <f t="shared" si="45"/>
        <v>0</v>
      </c>
      <c r="G141" s="219"/>
      <c r="H141" s="133">
        <v>134</v>
      </c>
      <c r="I141" s="153">
        <f t="shared" si="46"/>
        <v>0</v>
      </c>
      <c r="J141" s="154">
        <f t="shared" si="47"/>
        <v>0</v>
      </c>
      <c r="K141" s="134">
        <f t="shared" si="48"/>
        <v>0</v>
      </c>
      <c r="L141" s="136">
        <f t="shared" si="49"/>
        <v>0</v>
      </c>
      <c r="M141" s="113"/>
      <c r="N141" s="137">
        <v>134</v>
      </c>
      <c r="O141" s="153">
        <f t="shared" si="50"/>
        <v>0</v>
      </c>
      <c r="P141" s="154">
        <f t="shared" si="51"/>
        <v>0</v>
      </c>
      <c r="Q141" s="134">
        <f t="shared" si="52"/>
        <v>0</v>
      </c>
      <c r="R141" s="135">
        <f t="shared" si="53"/>
        <v>0</v>
      </c>
      <c r="S141" s="219"/>
      <c r="T141" s="137">
        <v>134</v>
      </c>
      <c r="U141" s="153">
        <f t="shared" si="54"/>
        <v>0</v>
      </c>
      <c r="V141" s="154">
        <f t="shared" si="55"/>
        <v>0</v>
      </c>
      <c r="W141" s="134">
        <f t="shared" si="56"/>
        <v>0</v>
      </c>
      <c r="X141" s="135">
        <f t="shared" si="57"/>
        <v>0</v>
      </c>
      <c r="Y141" s="219"/>
      <c r="Z141" s="133">
        <v>134</v>
      </c>
      <c r="AA141" s="134">
        <f t="shared" si="58"/>
        <v>0</v>
      </c>
      <c r="AB141" s="134">
        <f t="shared" si="59"/>
        <v>0</v>
      </c>
      <c r="AC141" s="134">
        <f t="shared" si="60"/>
        <v>0</v>
      </c>
      <c r="AD141" s="135">
        <f t="shared" si="61"/>
        <v>0</v>
      </c>
      <c r="AE141" s="219"/>
      <c r="AF141" s="138">
        <f t="shared" si="62"/>
        <v>0</v>
      </c>
    </row>
    <row r="142" spans="2:32">
      <c r="B142" s="133">
        <v>135</v>
      </c>
      <c r="C142" s="153">
        <f t="shared" si="42"/>
        <v>0</v>
      </c>
      <c r="D142" s="154">
        <f t="shared" si="43"/>
        <v>0</v>
      </c>
      <c r="E142" s="134">
        <f t="shared" si="44"/>
        <v>0</v>
      </c>
      <c r="F142" s="135">
        <f t="shared" si="45"/>
        <v>0</v>
      </c>
      <c r="G142" s="219"/>
      <c r="H142" s="133">
        <v>135</v>
      </c>
      <c r="I142" s="153">
        <f t="shared" si="46"/>
        <v>0</v>
      </c>
      <c r="J142" s="154">
        <f t="shared" si="47"/>
        <v>0</v>
      </c>
      <c r="K142" s="134">
        <f t="shared" si="48"/>
        <v>0</v>
      </c>
      <c r="L142" s="136">
        <f t="shared" si="49"/>
        <v>0</v>
      </c>
      <c r="M142" s="113"/>
      <c r="N142" s="137">
        <v>135</v>
      </c>
      <c r="O142" s="153">
        <f t="shared" si="50"/>
        <v>0</v>
      </c>
      <c r="P142" s="154">
        <f t="shared" si="51"/>
        <v>0</v>
      </c>
      <c r="Q142" s="134">
        <f t="shared" si="52"/>
        <v>0</v>
      </c>
      <c r="R142" s="135">
        <f t="shared" si="53"/>
        <v>0</v>
      </c>
      <c r="S142" s="219"/>
      <c r="T142" s="137">
        <v>135</v>
      </c>
      <c r="U142" s="153">
        <f t="shared" si="54"/>
        <v>0</v>
      </c>
      <c r="V142" s="154">
        <f t="shared" si="55"/>
        <v>0</v>
      </c>
      <c r="W142" s="134">
        <f t="shared" si="56"/>
        <v>0</v>
      </c>
      <c r="X142" s="135">
        <f t="shared" si="57"/>
        <v>0</v>
      </c>
      <c r="Y142" s="219"/>
      <c r="Z142" s="133">
        <v>135</v>
      </c>
      <c r="AA142" s="134">
        <f t="shared" si="58"/>
        <v>0</v>
      </c>
      <c r="AB142" s="134">
        <f t="shared" si="59"/>
        <v>0</v>
      </c>
      <c r="AC142" s="134">
        <f t="shared" si="60"/>
        <v>0</v>
      </c>
      <c r="AD142" s="135">
        <f t="shared" si="61"/>
        <v>0</v>
      </c>
      <c r="AE142" s="219"/>
      <c r="AF142" s="138">
        <f t="shared" si="62"/>
        <v>0</v>
      </c>
    </row>
    <row r="143" spans="2:32">
      <c r="B143" s="133">
        <v>136</v>
      </c>
      <c r="C143" s="153">
        <f t="shared" si="42"/>
        <v>0</v>
      </c>
      <c r="D143" s="154">
        <f t="shared" si="43"/>
        <v>0</v>
      </c>
      <c r="E143" s="134">
        <f t="shared" si="44"/>
        <v>0</v>
      </c>
      <c r="F143" s="135">
        <f t="shared" si="45"/>
        <v>0</v>
      </c>
      <c r="G143" s="219"/>
      <c r="H143" s="133">
        <v>136</v>
      </c>
      <c r="I143" s="153">
        <f t="shared" si="46"/>
        <v>0</v>
      </c>
      <c r="J143" s="154">
        <f t="shared" si="47"/>
        <v>0</v>
      </c>
      <c r="K143" s="134">
        <f t="shared" si="48"/>
        <v>0</v>
      </c>
      <c r="L143" s="136">
        <f t="shared" si="49"/>
        <v>0</v>
      </c>
      <c r="M143" s="113"/>
      <c r="N143" s="137">
        <v>136</v>
      </c>
      <c r="O143" s="153">
        <f t="shared" si="50"/>
        <v>0</v>
      </c>
      <c r="P143" s="154">
        <f t="shared" si="51"/>
        <v>0</v>
      </c>
      <c r="Q143" s="134">
        <f t="shared" si="52"/>
        <v>0</v>
      </c>
      <c r="R143" s="135">
        <f t="shared" si="53"/>
        <v>0</v>
      </c>
      <c r="S143" s="219"/>
      <c r="T143" s="137">
        <v>136</v>
      </c>
      <c r="U143" s="153">
        <f t="shared" si="54"/>
        <v>0</v>
      </c>
      <c r="V143" s="154">
        <f t="shared" si="55"/>
        <v>0</v>
      </c>
      <c r="W143" s="134">
        <f t="shared" si="56"/>
        <v>0</v>
      </c>
      <c r="X143" s="135">
        <f t="shared" si="57"/>
        <v>0</v>
      </c>
      <c r="Y143" s="219"/>
      <c r="Z143" s="133">
        <v>136</v>
      </c>
      <c r="AA143" s="134">
        <f t="shared" si="58"/>
        <v>0</v>
      </c>
      <c r="AB143" s="134">
        <f t="shared" si="59"/>
        <v>0</v>
      </c>
      <c r="AC143" s="134">
        <f t="shared" si="60"/>
        <v>0</v>
      </c>
      <c r="AD143" s="135">
        <f t="shared" si="61"/>
        <v>0</v>
      </c>
      <c r="AE143" s="219"/>
      <c r="AF143" s="138">
        <f t="shared" si="62"/>
        <v>0</v>
      </c>
    </row>
    <row r="144" spans="2:32">
      <c r="B144" s="133">
        <v>137</v>
      </c>
      <c r="C144" s="153">
        <f t="shared" si="42"/>
        <v>0</v>
      </c>
      <c r="D144" s="154">
        <f t="shared" si="43"/>
        <v>0</v>
      </c>
      <c r="E144" s="134">
        <f t="shared" si="44"/>
        <v>0</v>
      </c>
      <c r="F144" s="135">
        <f t="shared" si="45"/>
        <v>0</v>
      </c>
      <c r="G144" s="219"/>
      <c r="H144" s="133">
        <v>137</v>
      </c>
      <c r="I144" s="153">
        <f t="shared" si="46"/>
        <v>0</v>
      </c>
      <c r="J144" s="154">
        <f t="shared" si="47"/>
        <v>0</v>
      </c>
      <c r="K144" s="134">
        <f t="shared" si="48"/>
        <v>0</v>
      </c>
      <c r="L144" s="136">
        <f t="shared" si="49"/>
        <v>0</v>
      </c>
      <c r="M144" s="113"/>
      <c r="N144" s="137">
        <v>137</v>
      </c>
      <c r="O144" s="153">
        <f t="shared" si="50"/>
        <v>0</v>
      </c>
      <c r="P144" s="154">
        <f t="shared" si="51"/>
        <v>0</v>
      </c>
      <c r="Q144" s="134">
        <f t="shared" si="52"/>
        <v>0</v>
      </c>
      <c r="R144" s="135">
        <f t="shared" si="53"/>
        <v>0</v>
      </c>
      <c r="S144" s="219"/>
      <c r="T144" s="137">
        <v>137</v>
      </c>
      <c r="U144" s="153">
        <f t="shared" si="54"/>
        <v>0</v>
      </c>
      <c r="V144" s="154">
        <f t="shared" si="55"/>
        <v>0</v>
      </c>
      <c r="W144" s="134">
        <f t="shared" si="56"/>
        <v>0</v>
      </c>
      <c r="X144" s="135">
        <f t="shared" si="57"/>
        <v>0</v>
      </c>
      <c r="Y144" s="219"/>
      <c r="Z144" s="133">
        <v>137</v>
      </c>
      <c r="AA144" s="134">
        <f t="shared" si="58"/>
        <v>0</v>
      </c>
      <c r="AB144" s="134">
        <f t="shared" si="59"/>
        <v>0</v>
      </c>
      <c r="AC144" s="134">
        <f t="shared" si="60"/>
        <v>0</v>
      </c>
      <c r="AD144" s="135">
        <f t="shared" si="61"/>
        <v>0</v>
      </c>
      <c r="AE144" s="219"/>
      <c r="AF144" s="138">
        <f t="shared" si="62"/>
        <v>0</v>
      </c>
    </row>
    <row r="145" spans="2:32">
      <c r="B145" s="133">
        <v>138</v>
      </c>
      <c r="C145" s="153">
        <f t="shared" si="42"/>
        <v>0</v>
      </c>
      <c r="D145" s="154">
        <f t="shared" si="43"/>
        <v>0</v>
      </c>
      <c r="E145" s="134">
        <f t="shared" si="44"/>
        <v>0</v>
      </c>
      <c r="F145" s="135">
        <f t="shared" si="45"/>
        <v>0</v>
      </c>
      <c r="G145" s="219"/>
      <c r="H145" s="133">
        <v>138</v>
      </c>
      <c r="I145" s="153">
        <f t="shared" si="46"/>
        <v>0</v>
      </c>
      <c r="J145" s="154">
        <f t="shared" si="47"/>
        <v>0</v>
      </c>
      <c r="K145" s="134">
        <f t="shared" si="48"/>
        <v>0</v>
      </c>
      <c r="L145" s="136">
        <f t="shared" si="49"/>
        <v>0</v>
      </c>
      <c r="M145" s="113"/>
      <c r="N145" s="137">
        <v>138</v>
      </c>
      <c r="O145" s="153">
        <f t="shared" si="50"/>
        <v>0</v>
      </c>
      <c r="P145" s="154">
        <f t="shared" si="51"/>
        <v>0</v>
      </c>
      <c r="Q145" s="134">
        <f t="shared" si="52"/>
        <v>0</v>
      </c>
      <c r="R145" s="135">
        <f t="shared" si="53"/>
        <v>0</v>
      </c>
      <c r="S145" s="219"/>
      <c r="T145" s="137">
        <v>138</v>
      </c>
      <c r="U145" s="153">
        <f t="shared" si="54"/>
        <v>0</v>
      </c>
      <c r="V145" s="154">
        <f t="shared" si="55"/>
        <v>0</v>
      </c>
      <c r="W145" s="134">
        <f t="shared" si="56"/>
        <v>0</v>
      </c>
      <c r="X145" s="135">
        <f t="shared" si="57"/>
        <v>0</v>
      </c>
      <c r="Y145" s="219"/>
      <c r="Z145" s="133">
        <v>138</v>
      </c>
      <c r="AA145" s="134">
        <f t="shared" si="58"/>
        <v>0</v>
      </c>
      <c r="AB145" s="134">
        <f t="shared" si="59"/>
        <v>0</v>
      </c>
      <c r="AC145" s="134">
        <f t="shared" si="60"/>
        <v>0</v>
      </c>
      <c r="AD145" s="135">
        <f t="shared" si="61"/>
        <v>0</v>
      </c>
      <c r="AE145" s="219"/>
      <c r="AF145" s="138">
        <f t="shared" si="62"/>
        <v>0</v>
      </c>
    </row>
    <row r="146" spans="2:32">
      <c r="B146" s="133">
        <v>139</v>
      </c>
      <c r="C146" s="153">
        <f t="shared" si="42"/>
        <v>0</v>
      </c>
      <c r="D146" s="154">
        <f t="shared" si="43"/>
        <v>0</v>
      </c>
      <c r="E146" s="134">
        <f t="shared" si="44"/>
        <v>0</v>
      </c>
      <c r="F146" s="135">
        <f t="shared" si="45"/>
        <v>0</v>
      </c>
      <c r="G146" s="219"/>
      <c r="H146" s="133">
        <v>139</v>
      </c>
      <c r="I146" s="153">
        <f t="shared" si="46"/>
        <v>0</v>
      </c>
      <c r="J146" s="154">
        <f t="shared" si="47"/>
        <v>0</v>
      </c>
      <c r="K146" s="134">
        <f t="shared" si="48"/>
        <v>0</v>
      </c>
      <c r="L146" s="136">
        <f t="shared" si="49"/>
        <v>0</v>
      </c>
      <c r="M146" s="113"/>
      <c r="N146" s="137">
        <v>139</v>
      </c>
      <c r="O146" s="153">
        <f t="shared" si="50"/>
        <v>0</v>
      </c>
      <c r="P146" s="154">
        <f t="shared" si="51"/>
        <v>0</v>
      </c>
      <c r="Q146" s="134">
        <f t="shared" si="52"/>
        <v>0</v>
      </c>
      <c r="R146" s="135">
        <f t="shared" si="53"/>
        <v>0</v>
      </c>
      <c r="S146" s="219"/>
      <c r="T146" s="137">
        <v>139</v>
      </c>
      <c r="U146" s="153">
        <f t="shared" si="54"/>
        <v>0</v>
      </c>
      <c r="V146" s="154">
        <f t="shared" si="55"/>
        <v>0</v>
      </c>
      <c r="W146" s="134">
        <f t="shared" si="56"/>
        <v>0</v>
      </c>
      <c r="X146" s="135">
        <f t="shared" si="57"/>
        <v>0</v>
      </c>
      <c r="Y146" s="219"/>
      <c r="Z146" s="133">
        <v>139</v>
      </c>
      <c r="AA146" s="134">
        <f t="shared" si="58"/>
        <v>0</v>
      </c>
      <c r="AB146" s="134">
        <f t="shared" si="59"/>
        <v>0</v>
      </c>
      <c r="AC146" s="134">
        <f t="shared" si="60"/>
        <v>0</v>
      </c>
      <c r="AD146" s="135">
        <f t="shared" si="61"/>
        <v>0</v>
      </c>
      <c r="AE146" s="219"/>
      <c r="AF146" s="138">
        <f t="shared" si="62"/>
        <v>0</v>
      </c>
    </row>
    <row r="147" spans="2:32">
      <c r="B147" s="133">
        <v>140</v>
      </c>
      <c r="C147" s="153">
        <f t="shared" si="42"/>
        <v>0</v>
      </c>
      <c r="D147" s="154">
        <f t="shared" si="43"/>
        <v>0</v>
      </c>
      <c r="E147" s="134">
        <f t="shared" si="44"/>
        <v>0</v>
      </c>
      <c r="F147" s="135">
        <f t="shared" si="45"/>
        <v>0</v>
      </c>
      <c r="G147" s="219"/>
      <c r="H147" s="133">
        <v>140</v>
      </c>
      <c r="I147" s="153">
        <f t="shared" si="46"/>
        <v>0</v>
      </c>
      <c r="J147" s="154">
        <f t="shared" si="47"/>
        <v>0</v>
      </c>
      <c r="K147" s="134">
        <f t="shared" si="48"/>
        <v>0</v>
      </c>
      <c r="L147" s="136">
        <f t="shared" si="49"/>
        <v>0</v>
      </c>
      <c r="M147" s="113"/>
      <c r="N147" s="137">
        <v>140</v>
      </c>
      <c r="O147" s="153">
        <f t="shared" si="50"/>
        <v>0</v>
      </c>
      <c r="P147" s="154">
        <f t="shared" si="51"/>
        <v>0</v>
      </c>
      <c r="Q147" s="134">
        <f t="shared" si="52"/>
        <v>0</v>
      </c>
      <c r="R147" s="135">
        <f t="shared" si="53"/>
        <v>0</v>
      </c>
      <c r="S147" s="219"/>
      <c r="T147" s="137">
        <v>140</v>
      </c>
      <c r="U147" s="153">
        <f t="shared" si="54"/>
        <v>0</v>
      </c>
      <c r="V147" s="154">
        <f t="shared" si="55"/>
        <v>0</v>
      </c>
      <c r="W147" s="134">
        <f t="shared" si="56"/>
        <v>0</v>
      </c>
      <c r="X147" s="135">
        <f t="shared" si="57"/>
        <v>0</v>
      </c>
      <c r="Y147" s="219"/>
      <c r="Z147" s="133">
        <v>140</v>
      </c>
      <c r="AA147" s="134">
        <f t="shared" si="58"/>
        <v>0</v>
      </c>
      <c r="AB147" s="134">
        <f t="shared" si="59"/>
        <v>0</v>
      </c>
      <c r="AC147" s="134">
        <f t="shared" si="60"/>
        <v>0</v>
      </c>
      <c r="AD147" s="135">
        <f t="shared" si="61"/>
        <v>0</v>
      </c>
      <c r="AE147" s="219"/>
      <c r="AF147" s="138">
        <f t="shared" si="62"/>
        <v>0</v>
      </c>
    </row>
    <row r="148" spans="2:32">
      <c r="B148" s="133">
        <v>141</v>
      </c>
      <c r="C148" s="153">
        <f t="shared" si="42"/>
        <v>0</v>
      </c>
      <c r="D148" s="154">
        <f t="shared" si="43"/>
        <v>0</v>
      </c>
      <c r="E148" s="134">
        <f t="shared" si="44"/>
        <v>0</v>
      </c>
      <c r="F148" s="135">
        <f t="shared" si="45"/>
        <v>0</v>
      </c>
      <c r="G148" s="219"/>
      <c r="H148" s="133">
        <v>141</v>
      </c>
      <c r="I148" s="153">
        <f t="shared" si="46"/>
        <v>0</v>
      </c>
      <c r="J148" s="154">
        <f t="shared" si="47"/>
        <v>0</v>
      </c>
      <c r="K148" s="134">
        <f t="shared" si="48"/>
        <v>0</v>
      </c>
      <c r="L148" s="136">
        <f t="shared" si="49"/>
        <v>0</v>
      </c>
      <c r="M148" s="113"/>
      <c r="N148" s="137">
        <v>141</v>
      </c>
      <c r="O148" s="153">
        <f t="shared" si="50"/>
        <v>0</v>
      </c>
      <c r="P148" s="154">
        <f t="shared" si="51"/>
        <v>0</v>
      </c>
      <c r="Q148" s="134">
        <f t="shared" si="52"/>
        <v>0</v>
      </c>
      <c r="R148" s="135">
        <f t="shared" si="53"/>
        <v>0</v>
      </c>
      <c r="S148" s="219"/>
      <c r="T148" s="137">
        <v>141</v>
      </c>
      <c r="U148" s="153">
        <f t="shared" si="54"/>
        <v>0</v>
      </c>
      <c r="V148" s="154">
        <f t="shared" si="55"/>
        <v>0</v>
      </c>
      <c r="W148" s="134">
        <f t="shared" si="56"/>
        <v>0</v>
      </c>
      <c r="X148" s="135">
        <f t="shared" si="57"/>
        <v>0</v>
      </c>
      <c r="Y148" s="219"/>
      <c r="Z148" s="133">
        <v>141</v>
      </c>
      <c r="AA148" s="134">
        <f t="shared" si="58"/>
        <v>0</v>
      </c>
      <c r="AB148" s="134">
        <f t="shared" si="59"/>
        <v>0</v>
      </c>
      <c r="AC148" s="134">
        <f t="shared" si="60"/>
        <v>0</v>
      </c>
      <c r="AD148" s="135">
        <f t="shared" si="61"/>
        <v>0</v>
      </c>
      <c r="AE148" s="219"/>
      <c r="AF148" s="138">
        <f t="shared" si="62"/>
        <v>0</v>
      </c>
    </row>
    <row r="149" spans="2:32">
      <c r="B149" s="133">
        <v>142</v>
      </c>
      <c r="C149" s="153">
        <f t="shared" si="42"/>
        <v>0</v>
      </c>
      <c r="D149" s="154">
        <f t="shared" si="43"/>
        <v>0</v>
      </c>
      <c r="E149" s="134">
        <f t="shared" si="44"/>
        <v>0</v>
      </c>
      <c r="F149" s="135">
        <f t="shared" si="45"/>
        <v>0</v>
      </c>
      <c r="G149" s="219"/>
      <c r="H149" s="133">
        <v>142</v>
      </c>
      <c r="I149" s="153">
        <f t="shared" si="46"/>
        <v>0</v>
      </c>
      <c r="J149" s="154">
        <f t="shared" si="47"/>
        <v>0</v>
      </c>
      <c r="K149" s="134">
        <f t="shared" si="48"/>
        <v>0</v>
      </c>
      <c r="L149" s="136">
        <f t="shared" si="49"/>
        <v>0</v>
      </c>
      <c r="M149" s="113"/>
      <c r="N149" s="137">
        <v>142</v>
      </c>
      <c r="O149" s="153">
        <f t="shared" si="50"/>
        <v>0</v>
      </c>
      <c r="P149" s="154">
        <f t="shared" si="51"/>
        <v>0</v>
      </c>
      <c r="Q149" s="134">
        <f t="shared" si="52"/>
        <v>0</v>
      </c>
      <c r="R149" s="135">
        <f t="shared" si="53"/>
        <v>0</v>
      </c>
      <c r="S149" s="219"/>
      <c r="T149" s="137">
        <v>142</v>
      </c>
      <c r="U149" s="153">
        <f t="shared" si="54"/>
        <v>0</v>
      </c>
      <c r="V149" s="154">
        <f t="shared" si="55"/>
        <v>0</v>
      </c>
      <c r="W149" s="134">
        <f t="shared" si="56"/>
        <v>0</v>
      </c>
      <c r="X149" s="135">
        <f t="shared" si="57"/>
        <v>0</v>
      </c>
      <c r="Y149" s="219"/>
      <c r="Z149" s="133">
        <v>142</v>
      </c>
      <c r="AA149" s="134">
        <f t="shared" si="58"/>
        <v>0</v>
      </c>
      <c r="AB149" s="134">
        <f t="shared" si="59"/>
        <v>0</v>
      </c>
      <c r="AC149" s="134">
        <f t="shared" si="60"/>
        <v>0</v>
      </c>
      <c r="AD149" s="135">
        <f t="shared" si="61"/>
        <v>0</v>
      </c>
      <c r="AE149" s="219"/>
      <c r="AF149" s="138">
        <f t="shared" si="62"/>
        <v>0</v>
      </c>
    </row>
    <row r="150" spans="2:32">
      <c r="B150" s="133">
        <v>143</v>
      </c>
      <c r="C150" s="153">
        <f t="shared" si="42"/>
        <v>0</v>
      </c>
      <c r="D150" s="154">
        <f t="shared" si="43"/>
        <v>0</v>
      </c>
      <c r="E150" s="134">
        <f t="shared" si="44"/>
        <v>0</v>
      </c>
      <c r="F150" s="135">
        <f t="shared" si="45"/>
        <v>0</v>
      </c>
      <c r="G150" s="219"/>
      <c r="H150" s="133">
        <v>143</v>
      </c>
      <c r="I150" s="153">
        <f t="shared" si="46"/>
        <v>0</v>
      </c>
      <c r="J150" s="154">
        <f t="shared" si="47"/>
        <v>0</v>
      </c>
      <c r="K150" s="134">
        <f t="shared" si="48"/>
        <v>0</v>
      </c>
      <c r="L150" s="136">
        <f t="shared" si="49"/>
        <v>0</v>
      </c>
      <c r="M150" s="113"/>
      <c r="N150" s="137">
        <v>143</v>
      </c>
      <c r="O150" s="153">
        <f t="shared" si="50"/>
        <v>0</v>
      </c>
      <c r="P150" s="154">
        <f t="shared" si="51"/>
        <v>0</v>
      </c>
      <c r="Q150" s="134">
        <f t="shared" si="52"/>
        <v>0</v>
      </c>
      <c r="R150" s="135">
        <f t="shared" si="53"/>
        <v>0</v>
      </c>
      <c r="S150" s="219"/>
      <c r="T150" s="137">
        <v>143</v>
      </c>
      <c r="U150" s="153">
        <f t="shared" si="54"/>
        <v>0</v>
      </c>
      <c r="V150" s="154">
        <f t="shared" si="55"/>
        <v>0</v>
      </c>
      <c r="W150" s="134">
        <f t="shared" si="56"/>
        <v>0</v>
      </c>
      <c r="X150" s="135">
        <f t="shared" si="57"/>
        <v>0</v>
      </c>
      <c r="Y150" s="219"/>
      <c r="Z150" s="133">
        <v>143</v>
      </c>
      <c r="AA150" s="134">
        <f t="shared" si="58"/>
        <v>0</v>
      </c>
      <c r="AB150" s="134">
        <f t="shared" si="59"/>
        <v>0</v>
      </c>
      <c r="AC150" s="134">
        <f t="shared" si="60"/>
        <v>0</v>
      </c>
      <c r="AD150" s="135">
        <f t="shared" si="61"/>
        <v>0</v>
      </c>
      <c r="AE150" s="219"/>
      <c r="AF150" s="138">
        <f t="shared" si="62"/>
        <v>0</v>
      </c>
    </row>
    <row r="151" spans="2:32">
      <c r="B151" s="133">
        <v>144</v>
      </c>
      <c r="C151" s="153">
        <f t="shared" si="42"/>
        <v>0</v>
      </c>
      <c r="D151" s="154">
        <f t="shared" si="43"/>
        <v>0</v>
      </c>
      <c r="E151" s="134">
        <f t="shared" si="44"/>
        <v>0</v>
      </c>
      <c r="F151" s="135">
        <f t="shared" si="45"/>
        <v>0</v>
      </c>
      <c r="G151" s="219"/>
      <c r="H151" s="133">
        <v>144</v>
      </c>
      <c r="I151" s="153">
        <f t="shared" si="46"/>
        <v>0</v>
      </c>
      <c r="J151" s="154">
        <f t="shared" si="47"/>
        <v>0</v>
      </c>
      <c r="K151" s="134">
        <f t="shared" si="48"/>
        <v>0</v>
      </c>
      <c r="L151" s="136">
        <f t="shared" si="49"/>
        <v>0</v>
      </c>
      <c r="M151" s="113"/>
      <c r="N151" s="137">
        <v>144</v>
      </c>
      <c r="O151" s="153">
        <f t="shared" si="50"/>
        <v>0</v>
      </c>
      <c r="P151" s="154">
        <f t="shared" si="51"/>
        <v>0</v>
      </c>
      <c r="Q151" s="134">
        <f t="shared" si="52"/>
        <v>0</v>
      </c>
      <c r="R151" s="135">
        <f t="shared" si="53"/>
        <v>0</v>
      </c>
      <c r="S151" s="219"/>
      <c r="T151" s="137">
        <v>144</v>
      </c>
      <c r="U151" s="153">
        <f t="shared" si="54"/>
        <v>0</v>
      </c>
      <c r="V151" s="154">
        <f t="shared" si="55"/>
        <v>0</v>
      </c>
      <c r="W151" s="134">
        <f t="shared" si="56"/>
        <v>0</v>
      </c>
      <c r="X151" s="135">
        <f t="shared" si="57"/>
        <v>0</v>
      </c>
      <c r="Y151" s="219"/>
      <c r="Z151" s="133">
        <v>144</v>
      </c>
      <c r="AA151" s="134">
        <f t="shared" si="58"/>
        <v>0</v>
      </c>
      <c r="AB151" s="134">
        <f t="shared" si="59"/>
        <v>0</v>
      </c>
      <c r="AC151" s="134">
        <f t="shared" si="60"/>
        <v>0</v>
      </c>
      <c r="AD151" s="135">
        <f t="shared" si="61"/>
        <v>0</v>
      </c>
      <c r="AE151" s="219"/>
      <c r="AF151" s="138">
        <f t="shared" si="62"/>
        <v>0</v>
      </c>
    </row>
    <row r="152" spans="2:32">
      <c r="B152" s="133">
        <v>145</v>
      </c>
      <c r="C152" s="153">
        <f t="shared" si="42"/>
        <v>0</v>
      </c>
      <c r="D152" s="154">
        <f t="shared" si="43"/>
        <v>0</v>
      </c>
      <c r="E152" s="134">
        <f t="shared" si="44"/>
        <v>0</v>
      </c>
      <c r="F152" s="135">
        <f t="shared" si="45"/>
        <v>0</v>
      </c>
      <c r="G152" s="219"/>
      <c r="H152" s="133">
        <v>145</v>
      </c>
      <c r="I152" s="153">
        <f t="shared" si="46"/>
        <v>0</v>
      </c>
      <c r="J152" s="154">
        <f t="shared" si="47"/>
        <v>0</v>
      </c>
      <c r="K152" s="134">
        <f t="shared" si="48"/>
        <v>0</v>
      </c>
      <c r="L152" s="136">
        <f t="shared" si="49"/>
        <v>0</v>
      </c>
      <c r="M152" s="113"/>
      <c r="N152" s="137">
        <v>145</v>
      </c>
      <c r="O152" s="153">
        <f t="shared" si="50"/>
        <v>0</v>
      </c>
      <c r="P152" s="154">
        <f t="shared" si="51"/>
        <v>0</v>
      </c>
      <c r="Q152" s="134">
        <f t="shared" si="52"/>
        <v>0</v>
      </c>
      <c r="R152" s="135">
        <f t="shared" si="53"/>
        <v>0</v>
      </c>
      <c r="S152" s="219"/>
      <c r="T152" s="137">
        <v>145</v>
      </c>
      <c r="U152" s="153">
        <f t="shared" si="54"/>
        <v>0</v>
      </c>
      <c r="V152" s="154">
        <f t="shared" si="55"/>
        <v>0</v>
      </c>
      <c r="W152" s="134">
        <f t="shared" si="56"/>
        <v>0</v>
      </c>
      <c r="X152" s="135">
        <f t="shared" si="57"/>
        <v>0</v>
      </c>
      <c r="Y152" s="219"/>
      <c r="Z152" s="133">
        <v>145</v>
      </c>
      <c r="AA152" s="134">
        <f t="shared" si="58"/>
        <v>0</v>
      </c>
      <c r="AB152" s="134">
        <f t="shared" si="59"/>
        <v>0</v>
      </c>
      <c r="AC152" s="134">
        <f t="shared" si="60"/>
        <v>0</v>
      </c>
      <c r="AD152" s="135">
        <f t="shared" si="61"/>
        <v>0</v>
      </c>
      <c r="AE152" s="219"/>
      <c r="AF152" s="138">
        <f t="shared" si="62"/>
        <v>0</v>
      </c>
    </row>
    <row r="153" spans="2:32">
      <c r="B153" s="133">
        <v>146</v>
      </c>
      <c r="C153" s="153">
        <f t="shared" si="42"/>
        <v>0</v>
      </c>
      <c r="D153" s="154">
        <f t="shared" si="43"/>
        <v>0</v>
      </c>
      <c r="E153" s="134">
        <f t="shared" si="44"/>
        <v>0</v>
      </c>
      <c r="F153" s="135">
        <f t="shared" si="45"/>
        <v>0</v>
      </c>
      <c r="G153" s="219"/>
      <c r="H153" s="133">
        <v>146</v>
      </c>
      <c r="I153" s="153">
        <f t="shared" si="46"/>
        <v>0</v>
      </c>
      <c r="J153" s="154">
        <f t="shared" si="47"/>
        <v>0</v>
      </c>
      <c r="K153" s="134">
        <f t="shared" si="48"/>
        <v>0</v>
      </c>
      <c r="L153" s="136">
        <f t="shared" si="49"/>
        <v>0</v>
      </c>
      <c r="M153" s="113"/>
      <c r="N153" s="137">
        <v>146</v>
      </c>
      <c r="O153" s="153">
        <f t="shared" si="50"/>
        <v>0</v>
      </c>
      <c r="P153" s="154">
        <f t="shared" si="51"/>
        <v>0</v>
      </c>
      <c r="Q153" s="134">
        <f t="shared" si="52"/>
        <v>0</v>
      </c>
      <c r="R153" s="135">
        <f t="shared" si="53"/>
        <v>0</v>
      </c>
      <c r="S153" s="219"/>
      <c r="T153" s="137">
        <v>146</v>
      </c>
      <c r="U153" s="153">
        <f t="shared" si="54"/>
        <v>0</v>
      </c>
      <c r="V153" s="154">
        <f t="shared" si="55"/>
        <v>0</v>
      </c>
      <c r="W153" s="134">
        <f t="shared" si="56"/>
        <v>0</v>
      </c>
      <c r="X153" s="135">
        <f t="shared" si="57"/>
        <v>0</v>
      </c>
      <c r="Y153" s="219"/>
      <c r="Z153" s="133">
        <v>146</v>
      </c>
      <c r="AA153" s="134">
        <f t="shared" si="58"/>
        <v>0</v>
      </c>
      <c r="AB153" s="134">
        <f t="shared" si="59"/>
        <v>0</v>
      </c>
      <c r="AC153" s="134">
        <f t="shared" si="60"/>
        <v>0</v>
      </c>
      <c r="AD153" s="135">
        <f t="shared" si="61"/>
        <v>0</v>
      </c>
      <c r="AE153" s="219"/>
      <c r="AF153" s="138">
        <f t="shared" si="62"/>
        <v>0</v>
      </c>
    </row>
    <row r="154" spans="2:32">
      <c r="B154" s="133">
        <v>147</v>
      </c>
      <c r="C154" s="153">
        <f t="shared" si="42"/>
        <v>0</v>
      </c>
      <c r="D154" s="154">
        <f t="shared" si="43"/>
        <v>0</v>
      </c>
      <c r="E154" s="134">
        <f t="shared" si="44"/>
        <v>0</v>
      </c>
      <c r="F154" s="135">
        <f t="shared" si="45"/>
        <v>0</v>
      </c>
      <c r="G154" s="219"/>
      <c r="H154" s="133">
        <v>147</v>
      </c>
      <c r="I154" s="153">
        <f t="shared" si="46"/>
        <v>0</v>
      </c>
      <c r="J154" s="154">
        <f t="shared" si="47"/>
        <v>0</v>
      </c>
      <c r="K154" s="134">
        <f t="shared" si="48"/>
        <v>0</v>
      </c>
      <c r="L154" s="136">
        <f t="shared" si="49"/>
        <v>0</v>
      </c>
      <c r="M154" s="113"/>
      <c r="N154" s="137">
        <v>147</v>
      </c>
      <c r="O154" s="153">
        <f t="shared" si="50"/>
        <v>0</v>
      </c>
      <c r="P154" s="154">
        <f t="shared" si="51"/>
        <v>0</v>
      </c>
      <c r="Q154" s="134">
        <f t="shared" si="52"/>
        <v>0</v>
      </c>
      <c r="R154" s="135">
        <f t="shared" si="53"/>
        <v>0</v>
      </c>
      <c r="S154" s="219"/>
      <c r="T154" s="137">
        <v>147</v>
      </c>
      <c r="U154" s="153">
        <f t="shared" si="54"/>
        <v>0</v>
      </c>
      <c r="V154" s="154">
        <f t="shared" si="55"/>
        <v>0</v>
      </c>
      <c r="W154" s="134">
        <f t="shared" si="56"/>
        <v>0</v>
      </c>
      <c r="X154" s="135">
        <f t="shared" si="57"/>
        <v>0</v>
      </c>
      <c r="Y154" s="219"/>
      <c r="Z154" s="133">
        <v>147</v>
      </c>
      <c r="AA154" s="134">
        <f t="shared" si="58"/>
        <v>0</v>
      </c>
      <c r="AB154" s="134">
        <f t="shared" si="59"/>
        <v>0</v>
      </c>
      <c r="AC154" s="134">
        <f t="shared" si="60"/>
        <v>0</v>
      </c>
      <c r="AD154" s="135">
        <f t="shared" si="61"/>
        <v>0</v>
      </c>
      <c r="AE154" s="219"/>
      <c r="AF154" s="138">
        <f t="shared" si="62"/>
        <v>0</v>
      </c>
    </row>
    <row r="155" spans="2:32">
      <c r="B155" s="133">
        <v>148</v>
      </c>
      <c r="C155" s="153">
        <f t="shared" si="42"/>
        <v>0</v>
      </c>
      <c r="D155" s="154">
        <f t="shared" si="43"/>
        <v>0</v>
      </c>
      <c r="E155" s="134">
        <f t="shared" si="44"/>
        <v>0</v>
      </c>
      <c r="F155" s="135">
        <f t="shared" si="45"/>
        <v>0</v>
      </c>
      <c r="G155" s="219"/>
      <c r="H155" s="133">
        <v>148</v>
      </c>
      <c r="I155" s="153">
        <f t="shared" si="46"/>
        <v>0</v>
      </c>
      <c r="J155" s="154">
        <f t="shared" si="47"/>
        <v>0</v>
      </c>
      <c r="K155" s="134">
        <f t="shared" si="48"/>
        <v>0</v>
      </c>
      <c r="L155" s="136">
        <f t="shared" si="49"/>
        <v>0</v>
      </c>
      <c r="M155" s="113"/>
      <c r="N155" s="137">
        <v>148</v>
      </c>
      <c r="O155" s="153">
        <f t="shared" si="50"/>
        <v>0</v>
      </c>
      <c r="P155" s="154">
        <f t="shared" si="51"/>
        <v>0</v>
      </c>
      <c r="Q155" s="134">
        <f t="shared" si="52"/>
        <v>0</v>
      </c>
      <c r="R155" s="135">
        <f t="shared" si="53"/>
        <v>0</v>
      </c>
      <c r="S155" s="219"/>
      <c r="T155" s="137">
        <v>148</v>
      </c>
      <c r="U155" s="153">
        <f t="shared" si="54"/>
        <v>0</v>
      </c>
      <c r="V155" s="154">
        <f t="shared" si="55"/>
        <v>0</v>
      </c>
      <c r="W155" s="134">
        <f t="shared" si="56"/>
        <v>0</v>
      </c>
      <c r="X155" s="135">
        <f t="shared" si="57"/>
        <v>0</v>
      </c>
      <c r="Y155" s="219"/>
      <c r="Z155" s="133">
        <v>148</v>
      </c>
      <c r="AA155" s="134">
        <f t="shared" si="58"/>
        <v>0</v>
      </c>
      <c r="AB155" s="134">
        <f t="shared" si="59"/>
        <v>0</v>
      </c>
      <c r="AC155" s="134">
        <f t="shared" si="60"/>
        <v>0</v>
      </c>
      <c r="AD155" s="135">
        <f t="shared" si="61"/>
        <v>0</v>
      </c>
      <c r="AE155" s="219"/>
      <c r="AF155" s="138">
        <f t="shared" si="62"/>
        <v>0</v>
      </c>
    </row>
    <row r="156" spans="2:32">
      <c r="B156" s="133">
        <v>149</v>
      </c>
      <c r="C156" s="153">
        <f t="shared" si="42"/>
        <v>0</v>
      </c>
      <c r="D156" s="154">
        <f t="shared" si="43"/>
        <v>0</v>
      </c>
      <c r="E156" s="134">
        <f t="shared" si="44"/>
        <v>0</v>
      </c>
      <c r="F156" s="135">
        <f t="shared" si="45"/>
        <v>0</v>
      </c>
      <c r="G156" s="219"/>
      <c r="H156" s="133">
        <v>149</v>
      </c>
      <c r="I156" s="153">
        <f t="shared" si="46"/>
        <v>0</v>
      </c>
      <c r="J156" s="154">
        <f t="shared" si="47"/>
        <v>0</v>
      </c>
      <c r="K156" s="134">
        <f t="shared" si="48"/>
        <v>0</v>
      </c>
      <c r="L156" s="136">
        <f t="shared" si="49"/>
        <v>0</v>
      </c>
      <c r="M156" s="113"/>
      <c r="N156" s="137">
        <v>149</v>
      </c>
      <c r="O156" s="153">
        <f t="shared" si="50"/>
        <v>0</v>
      </c>
      <c r="P156" s="154">
        <f t="shared" si="51"/>
        <v>0</v>
      </c>
      <c r="Q156" s="134">
        <f t="shared" si="52"/>
        <v>0</v>
      </c>
      <c r="R156" s="135">
        <f t="shared" si="53"/>
        <v>0</v>
      </c>
      <c r="S156" s="219"/>
      <c r="T156" s="137">
        <v>149</v>
      </c>
      <c r="U156" s="153">
        <f t="shared" si="54"/>
        <v>0</v>
      </c>
      <c r="V156" s="154">
        <f t="shared" si="55"/>
        <v>0</v>
      </c>
      <c r="W156" s="134">
        <f t="shared" si="56"/>
        <v>0</v>
      </c>
      <c r="X156" s="135">
        <f t="shared" si="57"/>
        <v>0</v>
      </c>
      <c r="Y156" s="219"/>
      <c r="Z156" s="133">
        <v>149</v>
      </c>
      <c r="AA156" s="134">
        <f t="shared" si="58"/>
        <v>0</v>
      </c>
      <c r="AB156" s="134">
        <f t="shared" si="59"/>
        <v>0</v>
      </c>
      <c r="AC156" s="134">
        <f t="shared" si="60"/>
        <v>0</v>
      </c>
      <c r="AD156" s="135">
        <f t="shared" si="61"/>
        <v>0</v>
      </c>
      <c r="AE156" s="219"/>
      <c r="AF156" s="138">
        <f t="shared" si="62"/>
        <v>0</v>
      </c>
    </row>
    <row r="157" spans="2:32">
      <c r="B157" s="133">
        <v>150</v>
      </c>
      <c r="C157" s="153">
        <f t="shared" si="42"/>
        <v>0</v>
      </c>
      <c r="D157" s="154">
        <f t="shared" si="43"/>
        <v>0</v>
      </c>
      <c r="E157" s="134">
        <f t="shared" si="44"/>
        <v>0</v>
      </c>
      <c r="F157" s="135">
        <f t="shared" si="45"/>
        <v>0</v>
      </c>
      <c r="G157" s="219"/>
      <c r="H157" s="133">
        <v>150</v>
      </c>
      <c r="I157" s="153">
        <f t="shared" si="46"/>
        <v>0</v>
      </c>
      <c r="J157" s="154">
        <f t="shared" si="47"/>
        <v>0</v>
      </c>
      <c r="K157" s="134">
        <f t="shared" si="48"/>
        <v>0</v>
      </c>
      <c r="L157" s="136">
        <f t="shared" si="49"/>
        <v>0</v>
      </c>
      <c r="M157" s="113"/>
      <c r="N157" s="137">
        <v>150</v>
      </c>
      <c r="O157" s="153">
        <f t="shared" si="50"/>
        <v>0</v>
      </c>
      <c r="P157" s="154">
        <f t="shared" si="51"/>
        <v>0</v>
      </c>
      <c r="Q157" s="134">
        <f t="shared" si="52"/>
        <v>0</v>
      </c>
      <c r="R157" s="135">
        <f t="shared" si="53"/>
        <v>0</v>
      </c>
      <c r="S157" s="219"/>
      <c r="T157" s="137">
        <v>150</v>
      </c>
      <c r="U157" s="153">
        <f t="shared" si="54"/>
        <v>0</v>
      </c>
      <c r="V157" s="154">
        <f t="shared" si="55"/>
        <v>0</v>
      </c>
      <c r="W157" s="134">
        <f t="shared" si="56"/>
        <v>0</v>
      </c>
      <c r="X157" s="135">
        <f t="shared" si="57"/>
        <v>0</v>
      </c>
      <c r="Y157" s="219"/>
      <c r="Z157" s="133">
        <v>150</v>
      </c>
      <c r="AA157" s="134">
        <f t="shared" si="58"/>
        <v>0</v>
      </c>
      <c r="AB157" s="134">
        <f t="shared" si="59"/>
        <v>0</v>
      </c>
      <c r="AC157" s="134">
        <f t="shared" si="60"/>
        <v>0</v>
      </c>
      <c r="AD157" s="135">
        <f t="shared" si="61"/>
        <v>0</v>
      </c>
      <c r="AE157" s="219"/>
      <c r="AF157" s="138">
        <f t="shared" si="62"/>
        <v>0</v>
      </c>
    </row>
    <row r="158" spans="2:32">
      <c r="B158" s="133">
        <v>151</v>
      </c>
      <c r="C158" s="153">
        <f t="shared" si="42"/>
        <v>0</v>
      </c>
      <c r="D158" s="154">
        <f t="shared" si="43"/>
        <v>0</v>
      </c>
      <c r="E158" s="134">
        <f t="shared" si="44"/>
        <v>0</v>
      </c>
      <c r="F158" s="135">
        <f t="shared" si="45"/>
        <v>0</v>
      </c>
      <c r="G158" s="219"/>
      <c r="H158" s="133">
        <v>151</v>
      </c>
      <c r="I158" s="153">
        <f t="shared" si="46"/>
        <v>0</v>
      </c>
      <c r="J158" s="154">
        <f t="shared" si="47"/>
        <v>0</v>
      </c>
      <c r="K158" s="134">
        <f t="shared" si="48"/>
        <v>0</v>
      </c>
      <c r="L158" s="136">
        <f t="shared" si="49"/>
        <v>0</v>
      </c>
      <c r="M158" s="113"/>
      <c r="N158" s="137">
        <v>151</v>
      </c>
      <c r="O158" s="153">
        <f t="shared" si="50"/>
        <v>0</v>
      </c>
      <c r="P158" s="154">
        <f t="shared" si="51"/>
        <v>0</v>
      </c>
      <c r="Q158" s="134">
        <f t="shared" si="52"/>
        <v>0</v>
      </c>
      <c r="R158" s="135">
        <f t="shared" si="53"/>
        <v>0</v>
      </c>
      <c r="S158" s="219"/>
      <c r="T158" s="137">
        <v>151</v>
      </c>
      <c r="U158" s="153">
        <f t="shared" si="54"/>
        <v>0</v>
      </c>
      <c r="V158" s="154">
        <f t="shared" si="55"/>
        <v>0</v>
      </c>
      <c r="W158" s="134">
        <f t="shared" si="56"/>
        <v>0</v>
      </c>
      <c r="X158" s="135">
        <f t="shared" si="57"/>
        <v>0</v>
      </c>
      <c r="Y158" s="219"/>
      <c r="Z158" s="133">
        <v>151</v>
      </c>
      <c r="AA158" s="134">
        <f t="shared" si="58"/>
        <v>0</v>
      </c>
      <c r="AB158" s="134">
        <f t="shared" si="59"/>
        <v>0</v>
      </c>
      <c r="AC158" s="134">
        <f t="shared" si="60"/>
        <v>0</v>
      </c>
      <c r="AD158" s="135">
        <f t="shared" si="61"/>
        <v>0</v>
      </c>
      <c r="AE158" s="219"/>
      <c r="AF158" s="138">
        <f t="shared" si="62"/>
        <v>0</v>
      </c>
    </row>
    <row r="159" spans="2:32">
      <c r="B159" s="133">
        <v>152</v>
      </c>
      <c r="C159" s="153">
        <f t="shared" si="42"/>
        <v>0</v>
      </c>
      <c r="D159" s="154">
        <f t="shared" si="43"/>
        <v>0</v>
      </c>
      <c r="E159" s="134">
        <f t="shared" si="44"/>
        <v>0</v>
      </c>
      <c r="F159" s="135">
        <f t="shared" si="45"/>
        <v>0</v>
      </c>
      <c r="G159" s="219"/>
      <c r="H159" s="133">
        <v>152</v>
      </c>
      <c r="I159" s="153">
        <f t="shared" si="46"/>
        <v>0</v>
      </c>
      <c r="J159" s="154">
        <f t="shared" si="47"/>
        <v>0</v>
      </c>
      <c r="K159" s="134">
        <f t="shared" si="48"/>
        <v>0</v>
      </c>
      <c r="L159" s="136">
        <f t="shared" si="49"/>
        <v>0</v>
      </c>
      <c r="M159" s="113"/>
      <c r="N159" s="137">
        <v>152</v>
      </c>
      <c r="O159" s="153">
        <f t="shared" si="50"/>
        <v>0</v>
      </c>
      <c r="P159" s="154">
        <f t="shared" si="51"/>
        <v>0</v>
      </c>
      <c r="Q159" s="134">
        <f t="shared" si="52"/>
        <v>0</v>
      </c>
      <c r="R159" s="135">
        <f t="shared" si="53"/>
        <v>0</v>
      </c>
      <c r="S159" s="219"/>
      <c r="T159" s="137">
        <v>152</v>
      </c>
      <c r="U159" s="153">
        <f t="shared" si="54"/>
        <v>0</v>
      </c>
      <c r="V159" s="154">
        <f t="shared" si="55"/>
        <v>0</v>
      </c>
      <c r="W159" s="134">
        <f t="shared" si="56"/>
        <v>0</v>
      </c>
      <c r="X159" s="135">
        <f t="shared" si="57"/>
        <v>0</v>
      </c>
      <c r="Y159" s="219"/>
      <c r="Z159" s="133">
        <v>152</v>
      </c>
      <c r="AA159" s="134">
        <f t="shared" si="58"/>
        <v>0</v>
      </c>
      <c r="AB159" s="134">
        <f t="shared" si="59"/>
        <v>0</v>
      </c>
      <c r="AC159" s="134">
        <f t="shared" si="60"/>
        <v>0</v>
      </c>
      <c r="AD159" s="135">
        <f t="shared" si="61"/>
        <v>0</v>
      </c>
      <c r="AE159" s="219"/>
      <c r="AF159" s="138">
        <f t="shared" si="62"/>
        <v>0</v>
      </c>
    </row>
    <row r="160" spans="2:32">
      <c r="B160" s="133">
        <v>153</v>
      </c>
      <c r="C160" s="153">
        <f t="shared" si="42"/>
        <v>0</v>
      </c>
      <c r="D160" s="154">
        <f t="shared" si="43"/>
        <v>0</v>
      </c>
      <c r="E160" s="134">
        <f t="shared" si="44"/>
        <v>0</v>
      </c>
      <c r="F160" s="135">
        <f t="shared" si="45"/>
        <v>0</v>
      </c>
      <c r="G160" s="219"/>
      <c r="H160" s="133">
        <v>153</v>
      </c>
      <c r="I160" s="153">
        <f t="shared" si="46"/>
        <v>0</v>
      </c>
      <c r="J160" s="154">
        <f t="shared" si="47"/>
        <v>0</v>
      </c>
      <c r="K160" s="134">
        <f t="shared" si="48"/>
        <v>0</v>
      </c>
      <c r="L160" s="136">
        <f t="shared" si="49"/>
        <v>0</v>
      </c>
      <c r="M160" s="113"/>
      <c r="N160" s="137">
        <v>153</v>
      </c>
      <c r="O160" s="153">
        <f t="shared" si="50"/>
        <v>0</v>
      </c>
      <c r="P160" s="154">
        <f t="shared" si="51"/>
        <v>0</v>
      </c>
      <c r="Q160" s="134">
        <f t="shared" si="52"/>
        <v>0</v>
      </c>
      <c r="R160" s="135">
        <f t="shared" si="53"/>
        <v>0</v>
      </c>
      <c r="S160" s="219"/>
      <c r="T160" s="137">
        <v>153</v>
      </c>
      <c r="U160" s="153">
        <f t="shared" si="54"/>
        <v>0</v>
      </c>
      <c r="V160" s="154">
        <f t="shared" si="55"/>
        <v>0</v>
      </c>
      <c r="W160" s="134">
        <f t="shared" si="56"/>
        <v>0</v>
      </c>
      <c r="X160" s="135">
        <f t="shared" si="57"/>
        <v>0</v>
      </c>
      <c r="Y160" s="219"/>
      <c r="Z160" s="133">
        <v>153</v>
      </c>
      <c r="AA160" s="134">
        <f t="shared" si="58"/>
        <v>0</v>
      </c>
      <c r="AB160" s="134">
        <f t="shared" si="59"/>
        <v>0</v>
      </c>
      <c r="AC160" s="134">
        <f t="shared" si="60"/>
        <v>0</v>
      </c>
      <c r="AD160" s="135">
        <f t="shared" si="61"/>
        <v>0</v>
      </c>
      <c r="AE160" s="219"/>
      <c r="AF160" s="138">
        <f t="shared" si="62"/>
        <v>0</v>
      </c>
    </row>
    <row r="161" spans="2:32">
      <c r="B161" s="133">
        <v>154</v>
      </c>
      <c r="C161" s="153">
        <f t="shared" si="42"/>
        <v>0</v>
      </c>
      <c r="D161" s="154">
        <f t="shared" si="43"/>
        <v>0</v>
      </c>
      <c r="E161" s="134">
        <f t="shared" si="44"/>
        <v>0</v>
      </c>
      <c r="F161" s="135">
        <f t="shared" si="45"/>
        <v>0</v>
      </c>
      <c r="G161" s="219"/>
      <c r="H161" s="133">
        <v>154</v>
      </c>
      <c r="I161" s="153">
        <f t="shared" si="46"/>
        <v>0</v>
      </c>
      <c r="J161" s="154">
        <f t="shared" si="47"/>
        <v>0</v>
      </c>
      <c r="K161" s="134">
        <f t="shared" si="48"/>
        <v>0</v>
      </c>
      <c r="L161" s="136">
        <f t="shared" si="49"/>
        <v>0</v>
      </c>
      <c r="M161" s="113"/>
      <c r="N161" s="137">
        <v>154</v>
      </c>
      <c r="O161" s="153">
        <f t="shared" si="50"/>
        <v>0</v>
      </c>
      <c r="P161" s="154">
        <f t="shared" si="51"/>
        <v>0</v>
      </c>
      <c r="Q161" s="134">
        <f t="shared" si="52"/>
        <v>0</v>
      </c>
      <c r="R161" s="135">
        <f t="shared" si="53"/>
        <v>0</v>
      </c>
      <c r="S161" s="219"/>
      <c r="T161" s="137">
        <v>154</v>
      </c>
      <c r="U161" s="153">
        <f t="shared" si="54"/>
        <v>0</v>
      </c>
      <c r="V161" s="154">
        <f t="shared" si="55"/>
        <v>0</v>
      </c>
      <c r="W161" s="134">
        <f t="shared" si="56"/>
        <v>0</v>
      </c>
      <c r="X161" s="135">
        <f t="shared" si="57"/>
        <v>0</v>
      </c>
      <c r="Y161" s="219"/>
      <c r="Z161" s="133">
        <v>154</v>
      </c>
      <c r="AA161" s="134">
        <f t="shared" si="58"/>
        <v>0</v>
      </c>
      <c r="AB161" s="134">
        <f t="shared" si="59"/>
        <v>0</v>
      </c>
      <c r="AC161" s="134">
        <f t="shared" si="60"/>
        <v>0</v>
      </c>
      <c r="AD161" s="135">
        <f t="shared" si="61"/>
        <v>0</v>
      </c>
      <c r="AE161" s="219"/>
      <c r="AF161" s="138">
        <f t="shared" si="62"/>
        <v>0</v>
      </c>
    </row>
    <row r="162" spans="2:32">
      <c r="B162" s="133">
        <v>155</v>
      </c>
      <c r="C162" s="153">
        <f t="shared" si="42"/>
        <v>0</v>
      </c>
      <c r="D162" s="154">
        <f t="shared" si="43"/>
        <v>0</v>
      </c>
      <c r="E162" s="134">
        <f t="shared" si="44"/>
        <v>0</v>
      </c>
      <c r="F162" s="135">
        <f t="shared" si="45"/>
        <v>0</v>
      </c>
      <c r="G162" s="219"/>
      <c r="H162" s="133">
        <v>155</v>
      </c>
      <c r="I162" s="153">
        <f t="shared" si="46"/>
        <v>0</v>
      </c>
      <c r="J162" s="154">
        <f t="shared" si="47"/>
        <v>0</v>
      </c>
      <c r="K162" s="134">
        <f t="shared" si="48"/>
        <v>0</v>
      </c>
      <c r="L162" s="136">
        <f t="shared" si="49"/>
        <v>0</v>
      </c>
      <c r="M162" s="113"/>
      <c r="N162" s="137">
        <v>155</v>
      </c>
      <c r="O162" s="153">
        <f t="shared" si="50"/>
        <v>0</v>
      </c>
      <c r="P162" s="154">
        <f t="shared" si="51"/>
        <v>0</v>
      </c>
      <c r="Q162" s="134">
        <f t="shared" si="52"/>
        <v>0</v>
      </c>
      <c r="R162" s="135">
        <f t="shared" si="53"/>
        <v>0</v>
      </c>
      <c r="S162" s="219"/>
      <c r="T162" s="137">
        <v>155</v>
      </c>
      <c r="U162" s="153">
        <f t="shared" si="54"/>
        <v>0</v>
      </c>
      <c r="V162" s="154">
        <f t="shared" si="55"/>
        <v>0</v>
      </c>
      <c r="W162" s="134">
        <f t="shared" si="56"/>
        <v>0</v>
      </c>
      <c r="X162" s="135">
        <f t="shared" si="57"/>
        <v>0</v>
      </c>
      <c r="Y162" s="219"/>
      <c r="Z162" s="133">
        <v>155</v>
      </c>
      <c r="AA162" s="134">
        <f t="shared" si="58"/>
        <v>0</v>
      </c>
      <c r="AB162" s="134">
        <f t="shared" si="59"/>
        <v>0</v>
      </c>
      <c r="AC162" s="134">
        <f t="shared" si="60"/>
        <v>0</v>
      </c>
      <c r="AD162" s="135">
        <f t="shared" si="61"/>
        <v>0</v>
      </c>
      <c r="AE162" s="219"/>
      <c r="AF162" s="138">
        <f t="shared" si="62"/>
        <v>0</v>
      </c>
    </row>
    <row r="163" spans="2:32">
      <c r="B163" s="133">
        <v>156</v>
      </c>
      <c r="C163" s="153">
        <f t="shared" si="42"/>
        <v>0</v>
      </c>
      <c r="D163" s="154">
        <f t="shared" si="43"/>
        <v>0</v>
      </c>
      <c r="E163" s="134">
        <f t="shared" si="44"/>
        <v>0</v>
      </c>
      <c r="F163" s="135">
        <f t="shared" si="45"/>
        <v>0</v>
      </c>
      <c r="G163" s="219"/>
      <c r="H163" s="133">
        <v>156</v>
      </c>
      <c r="I163" s="153">
        <f t="shared" si="46"/>
        <v>0</v>
      </c>
      <c r="J163" s="154">
        <f t="shared" si="47"/>
        <v>0</v>
      </c>
      <c r="K163" s="134">
        <f t="shared" si="48"/>
        <v>0</v>
      </c>
      <c r="L163" s="136">
        <f t="shared" si="49"/>
        <v>0</v>
      </c>
      <c r="M163" s="113"/>
      <c r="N163" s="137">
        <v>156</v>
      </c>
      <c r="O163" s="153">
        <f t="shared" si="50"/>
        <v>0</v>
      </c>
      <c r="P163" s="154">
        <f t="shared" si="51"/>
        <v>0</v>
      </c>
      <c r="Q163" s="134">
        <f t="shared" si="52"/>
        <v>0</v>
      </c>
      <c r="R163" s="135">
        <f t="shared" si="53"/>
        <v>0</v>
      </c>
      <c r="S163" s="219"/>
      <c r="T163" s="137">
        <v>156</v>
      </c>
      <c r="U163" s="153">
        <f t="shared" si="54"/>
        <v>0</v>
      </c>
      <c r="V163" s="154">
        <f t="shared" si="55"/>
        <v>0</v>
      </c>
      <c r="W163" s="134">
        <f t="shared" si="56"/>
        <v>0</v>
      </c>
      <c r="X163" s="135">
        <f t="shared" si="57"/>
        <v>0</v>
      </c>
      <c r="Y163" s="219"/>
      <c r="Z163" s="133">
        <v>156</v>
      </c>
      <c r="AA163" s="134">
        <f t="shared" si="58"/>
        <v>0</v>
      </c>
      <c r="AB163" s="134">
        <f t="shared" si="59"/>
        <v>0</v>
      </c>
      <c r="AC163" s="134">
        <f t="shared" si="60"/>
        <v>0</v>
      </c>
      <c r="AD163" s="135">
        <f t="shared" si="61"/>
        <v>0</v>
      </c>
      <c r="AE163" s="219"/>
      <c r="AF163" s="138">
        <f t="shared" si="62"/>
        <v>0</v>
      </c>
    </row>
    <row r="164" spans="2:32">
      <c r="B164" s="133">
        <v>157</v>
      </c>
      <c r="C164" s="153">
        <f t="shared" si="42"/>
        <v>0</v>
      </c>
      <c r="D164" s="154">
        <f t="shared" si="43"/>
        <v>0</v>
      </c>
      <c r="E164" s="134">
        <f t="shared" si="44"/>
        <v>0</v>
      </c>
      <c r="F164" s="135">
        <f t="shared" si="45"/>
        <v>0</v>
      </c>
      <c r="G164" s="219"/>
      <c r="H164" s="133">
        <v>157</v>
      </c>
      <c r="I164" s="153">
        <f t="shared" si="46"/>
        <v>0</v>
      </c>
      <c r="J164" s="154">
        <f t="shared" si="47"/>
        <v>0</v>
      </c>
      <c r="K164" s="134">
        <f t="shared" si="48"/>
        <v>0</v>
      </c>
      <c r="L164" s="136">
        <f t="shared" si="49"/>
        <v>0</v>
      </c>
      <c r="M164" s="113"/>
      <c r="N164" s="137">
        <v>157</v>
      </c>
      <c r="O164" s="153">
        <f t="shared" si="50"/>
        <v>0</v>
      </c>
      <c r="P164" s="154">
        <f t="shared" si="51"/>
        <v>0</v>
      </c>
      <c r="Q164" s="134">
        <f t="shared" si="52"/>
        <v>0</v>
      </c>
      <c r="R164" s="135">
        <f t="shared" si="53"/>
        <v>0</v>
      </c>
      <c r="S164" s="219"/>
      <c r="T164" s="137">
        <v>157</v>
      </c>
      <c r="U164" s="153">
        <f t="shared" si="54"/>
        <v>0</v>
      </c>
      <c r="V164" s="154">
        <f t="shared" si="55"/>
        <v>0</v>
      </c>
      <c r="W164" s="134">
        <f t="shared" si="56"/>
        <v>0</v>
      </c>
      <c r="X164" s="135">
        <f t="shared" si="57"/>
        <v>0</v>
      </c>
      <c r="Y164" s="219"/>
      <c r="Z164" s="133">
        <v>157</v>
      </c>
      <c r="AA164" s="134">
        <f t="shared" si="58"/>
        <v>0</v>
      </c>
      <c r="AB164" s="134">
        <f t="shared" si="59"/>
        <v>0</v>
      </c>
      <c r="AC164" s="134">
        <f t="shared" si="60"/>
        <v>0</v>
      </c>
      <c r="AD164" s="135">
        <f t="shared" si="61"/>
        <v>0</v>
      </c>
      <c r="AE164" s="219"/>
      <c r="AF164" s="138">
        <f t="shared" si="62"/>
        <v>0</v>
      </c>
    </row>
    <row r="165" spans="2:32">
      <c r="B165" s="133">
        <v>158</v>
      </c>
      <c r="C165" s="153">
        <f t="shared" si="42"/>
        <v>0</v>
      </c>
      <c r="D165" s="154">
        <f t="shared" si="43"/>
        <v>0</v>
      </c>
      <c r="E165" s="134">
        <f t="shared" si="44"/>
        <v>0</v>
      </c>
      <c r="F165" s="135">
        <f t="shared" si="45"/>
        <v>0</v>
      </c>
      <c r="G165" s="219"/>
      <c r="H165" s="133">
        <v>158</v>
      </c>
      <c r="I165" s="153">
        <f t="shared" si="46"/>
        <v>0</v>
      </c>
      <c r="J165" s="154">
        <f t="shared" si="47"/>
        <v>0</v>
      </c>
      <c r="K165" s="134">
        <f t="shared" si="48"/>
        <v>0</v>
      </c>
      <c r="L165" s="136">
        <f t="shared" si="49"/>
        <v>0</v>
      </c>
      <c r="M165" s="113"/>
      <c r="N165" s="137">
        <v>158</v>
      </c>
      <c r="O165" s="153">
        <f t="shared" si="50"/>
        <v>0</v>
      </c>
      <c r="P165" s="154">
        <f t="shared" si="51"/>
        <v>0</v>
      </c>
      <c r="Q165" s="134">
        <f t="shared" si="52"/>
        <v>0</v>
      </c>
      <c r="R165" s="135">
        <f t="shared" si="53"/>
        <v>0</v>
      </c>
      <c r="S165" s="219"/>
      <c r="T165" s="137">
        <v>158</v>
      </c>
      <c r="U165" s="153">
        <f t="shared" si="54"/>
        <v>0</v>
      </c>
      <c r="V165" s="154">
        <f t="shared" si="55"/>
        <v>0</v>
      </c>
      <c r="W165" s="134">
        <f t="shared" si="56"/>
        <v>0</v>
      </c>
      <c r="X165" s="135">
        <f t="shared" si="57"/>
        <v>0</v>
      </c>
      <c r="Y165" s="219"/>
      <c r="Z165" s="133">
        <v>158</v>
      </c>
      <c r="AA165" s="134">
        <f t="shared" si="58"/>
        <v>0</v>
      </c>
      <c r="AB165" s="134">
        <f t="shared" si="59"/>
        <v>0</v>
      </c>
      <c r="AC165" s="134">
        <f t="shared" si="60"/>
        <v>0</v>
      </c>
      <c r="AD165" s="135">
        <f t="shared" si="61"/>
        <v>0</v>
      </c>
      <c r="AE165" s="219"/>
      <c r="AF165" s="138">
        <f t="shared" si="62"/>
        <v>0</v>
      </c>
    </row>
    <row r="166" spans="2:32">
      <c r="B166" s="133">
        <v>159</v>
      </c>
      <c r="C166" s="153">
        <f t="shared" si="42"/>
        <v>0</v>
      </c>
      <c r="D166" s="154">
        <f t="shared" si="43"/>
        <v>0</v>
      </c>
      <c r="E166" s="134">
        <f t="shared" si="44"/>
        <v>0</v>
      </c>
      <c r="F166" s="135">
        <f t="shared" si="45"/>
        <v>0</v>
      </c>
      <c r="G166" s="219"/>
      <c r="H166" s="133">
        <v>159</v>
      </c>
      <c r="I166" s="153">
        <f t="shared" si="46"/>
        <v>0</v>
      </c>
      <c r="J166" s="154">
        <f t="shared" si="47"/>
        <v>0</v>
      </c>
      <c r="K166" s="134">
        <f t="shared" si="48"/>
        <v>0</v>
      </c>
      <c r="L166" s="136">
        <f t="shared" si="49"/>
        <v>0</v>
      </c>
      <c r="M166" s="113"/>
      <c r="N166" s="137">
        <v>159</v>
      </c>
      <c r="O166" s="153">
        <f t="shared" si="50"/>
        <v>0</v>
      </c>
      <c r="P166" s="154">
        <f t="shared" si="51"/>
        <v>0</v>
      </c>
      <c r="Q166" s="134">
        <f t="shared" si="52"/>
        <v>0</v>
      </c>
      <c r="R166" s="135">
        <f t="shared" si="53"/>
        <v>0</v>
      </c>
      <c r="S166" s="219"/>
      <c r="T166" s="137">
        <v>159</v>
      </c>
      <c r="U166" s="153">
        <f t="shared" si="54"/>
        <v>0</v>
      </c>
      <c r="V166" s="154">
        <f t="shared" si="55"/>
        <v>0</v>
      </c>
      <c r="W166" s="134">
        <f t="shared" si="56"/>
        <v>0</v>
      </c>
      <c r="X166" s="135">
        <f t="shared" si="57"/>
        <v>0</v>
      </c>
      <c r="Y166" s="219"/>
      <c r="Z166" s="133">
        <v>159</v>
      </c>
      <c r="AA166" s="134">
        <f t="shared" si="58"/>
        <v>0</v>
      </c>
      <c r="AB166" s="134">
        <f t="shared" si="59"/>
        <v>0</v>
      </c>
      <c r="AC166" s="134">
        <f t="shared" si="60"/>
        <v>0</v>
      </c>
      <c r="AD166" s="135">
        <f t="shared" si="61"/>
        <v>0</v>
      </c>
      <c r="AE166" s="219"/>
      <c r="AF166" s="138">
        <f t="shared" si="62"/>
        <v>0</v>
      </c>
    </row>
    <row r="167" spans="2:32">
      <c r="B167" s="133">
        <v>160</v>
      </c>
      <c r="C167" s="153">
        <f t="shared" si="42"/>
        <v>0</v>
      </c>
      <c r="D167" s="154">
        <f t="shared" si="43"/>
        <v>0</v>
      </c>
      <c r="E167" s="134">
        <f t="shared" si="44"/>
        <v>0</v>
      </c>
      <c r="F167" s="135">
        <f t="shared" si="45"/>
        <v>0</v>
      </c>
      <c r="G167" s="219"/>
      <c r="H167" s="133">
        <v>160</v>
      </c>
      <c r="I167" s="153">
        <f t="shared" si="46"/>
        <v>0</v>
      </c>
      <c r="J167" s="154">
        <f t="shared" si="47"/>
        <v>0</v>
      </c>
      <c r="K167" s="134">
        <f t="shared" si="48"/>
        <v>0</v>
      </c>
      <c r="L167" s="136">
        <f t="shared" si="49"/>
        <v>0</v>
      </c>
      <c r="M167" s="113"/>
      <c r="N167" s="137">
        <v>160</v>
      </c>
      <c r="O167" s="153">
        <f t="shared" si="50"/>
        <v>0</v>
      </c>
      <c r="P167" s="154">
        <f t="shared" si="51"/>
        <v>0</v>
      </c>
      <c r="Q167" s="134">
        <f t="shared" si="52"/>
        <v>0</v>
      </c>
      <c r="R167" s="135">
        <f t="shared" si="53"/>
        <v>0</v>
      </c>
      <c r="S167" s="219"/>
      <c r="T167" s="137">
        <v>160</v>
      </c>
      <c r="U167" s="153">
        <f t="shared" si="54"/>
        <v>0</v>
      </c>
      <c r="V167" s="154">
        <f t="shared" si="55"/>
        <v>0</v>
      </c>
      <c r="W167" s="134">
        <f t="shared" si="56"/>
        <v>0</v>
      </c>
      <c r="X167" s="135">
        <f t="shared" si="57"/>
        <v>0</v>
      </c>
      <c r="Y167" s="219"/>
      <c r="Z167" s="133">
        <v>160</v>
      </c>
      <c r="AA167" s="134">
        <f t="shared" si="58"/>
        <v>0</v>
      </c>
      <c r="AB167" s="134">
        <f t="shared" si="59"/>
        <v>0</v>
      </c>
      <c r="AC167" s="134">
        <f t="shared" si="60"/>
        <v>0</v>
      </c>
      <c r="AD167" s="135">
        <f t="shared" si="61"/>
        <v>0</v>
      </c>
      <c r="AE167" s="219"/>
      <c r="AF167" s="138">
        <f t="shared" si="62"/>
        <v>0</v>
      </c>
    </row>
    <row r="168" spans="2:32">
      <c r="B168" s="133">
        <v>161</v>
      </c>
      <c r="C168" s="153">
        <f t="shared" si="42"/>
        <v>0</v>
      </c>
      <c r="D168" s="154">
        <f t="shared" si="43"/>
        <v>0</v>
      </c>
      <c r="E168" s="134">
        <f t="shared" si="44"/>
        <v>0</v>
      </c>
      <c r="F168" s="135">
        <f t="shared" si="45"/>
        <v>0</v>
      </c>
      <c r="G168" s="219"/>
      <c r="H168" s="133">
        <v>161</v>
      </c>
      <c r="I168" s="153">
        <f t="shared" si="46"/>
        <v>0</v>
      </c>
      <c r="J168" s="154">
        <f t="shared" si="47"/>
        <v>0</v>
      </c>
      <c r="K168" s="134">
        <f t="shared" si="48"/>
        <v>0</v>
      </c>
      <c r="L168" s="136">
        <f t="shared" si="49"/>
        <v>0</v>
      </c>
      <c r="M168" s="113"/>
      <c r="N168" s="137">
        <v>161</v>
      </c>
      <c r="O168" s="153">
        <f t="shared" si="50"/>
        <v>0</v>
      </c>
      <c r="P168" s="154">
        <f t="shared" si="51"/>
        <v>0</v>
      </c>
      <c r="Q168" s="134">
        <f t="shared" si="52"/>
        <v>0</v>
      </c>
      <c r="R168" s="135">
        <f t="shared" si="53"/>
        <v>0</v>
      </c>
      <c r="S168" s="219"/>
      <c r="T168" s="137">
        <v>161</v>
      </c>
      <c r="U168" s="153">
        <f t="shared" si="54"/>
        <v>0</v>
      </c>
      <c r="V168" s="154">
        <f t="shared" si="55"/>
        <v>0</v>
      </c>
      <c r="W168" s="134">
        <f t="shared" si="56"/>
        <v>0</v>
      </c>
      <c r="X168" s="135">
        <f t="shared" si="57"/>
        <v>0</v>
      </c>
      <c r="Y168" s="219"/>
      <c r="Z168" s="133">
        <v>161</v>
      </c>
      <c r="AA168" s="134">
        <f t="shared" si="58"/>
        <v>0</v>
      </c>
      <c r="AB168" s="134">
        <f t="shared" si="59"/>
        <v>0</v>
      </c>
      <c r="AC168" s="134">
        <f t="shared" si="60"/>
        <v>0</v>
      </c>
      <c r="AD168" s="135">
        <f t="shared" si="61"/>
        <v>0</v>
      </c>
      <c r="AE168" s="219"/>
      <c r="AF168" s="138">
        <f t="shared" si="62"/>
        <v>0</v>
      </c>
    </row>
    <row r="169" spans="2:32">
      <c r="B169" s="133">
        <v>162</v>
      </c>
      <c r="C169" s="153">
        <f t="shared" si="42"/>
        <v>0</v>
      </c>
      <c r="D169" s="154">
        <f t="shared" si="43"/>
        <v>0</v>
      </c>
      <c r="E169" s="134">
        <f t="shared" si="44"/>
        <v>0</v>
      </c>
      <c r="F169" s="135">
        <f t="shared" si="45"/>
        <v>0</v>
      </c>
      <c r="G169" s="219"/>
      <c r="H169" s="133">
        <v>162</v>
      </c>
      <c r="I169" s="153">
        <f t="shared" si="46"/>
        <v>0</v>
      </c>
      <c r="J169" s="154">
        <f t="shared" si="47"/>
        <v>0</v>
      </c>
      <c r="K169" s="134">
        <f t="shared" si="48"/>
        <v>0</v>
      </c>
      <c r="L169" s="136">
        <f t="shared" si="49"/>
        <v>0</v>
      </c>
      <c r="M169" s="113"/>
      <c r="N169" s="137">
        <v>162</v>
      </c>
      <c r="O169" s="153">
        <f t="shared" si="50"/>
        <v>0</v>
      </c>
      <c r="P169" s="154">
        <f t="shared" si="51"/>
        <v>0</v>
      </c>
      <c r="Q169" s="134">
        <f t="shared" si="52"/>
        <v>0</v>
      </c>
      <c r="R169" s="135">
        <f t="shared" si="53"/>
        <v>0</v>
      </c>
      <c r="S169" s="219"/>
      <c r="T169" s="137">
        <v>162</v>
      </c>
      <c r="U169" s="153">
        <f t="shared" si="54"/>
        <v>0</v>
      </c>
      <c r="V169" s="154">
        <f t="shared" si="55"/>
        <v>0</v>
      </c>
      <c r="W169" s="134">
        <f t="shared" si="56"/>
        <v>0</v>
      </c>
      <c r="X169" s="135">
        <f t="shared" si="57"/>
        <v>0</v>
      </c>
      <c r="Y169" s="219"/>
      <c r="Z169" s="133">
        <v>162</v>
      </c>
      <c r="AA169" s="134">
        <f t="shared" si="58"/>
        <v>0</v>
      </c>
      <c r="AB169" s="134">
        <f t="shared" si="59"/>
        <v>0</v>
      </c>
      <c r="AC169" s="134">
        <f t="shared" si="60"/>
        <v>0</v>
      </c>
      <c r="AD169" s="135">
        <f t="shared" si="61"/>
        <v>0</v>
      </c>
      <c r="AE169" s="219"/>
      <c r="AF169" s="138">
        <f t="shared" si="62"/>
        <v>0</v>
      </c>
    </row>
    <row r="170" spans="2:32">
      <c r="B170" s="133">
        <v>163</v>
      </c>
      <c r="C170" s="153">
        <f t="shared" si="42"/>
        <v>0</v>
      </c>
      <c r="D170" s="154">
        <f t="shared" si="43"/>
        <v>0</v>
      </c>
      <c r="E170" s="134">
        <f t="shared" si="44"/>
        <v>0</v>
      </c>
      <c r="F170" s="135">
        <f t="shared" si="45"/>
        <v>0</v>
      </c>
      <c r="G170" s="219"/>
      <c r="H170" s="133">
        <v>163</v>
      </c>
      <c r="I170" s="153">
        <f t="shared" si="46"/>
        <v>0</v>
      </c>
      <c r="J170" s="154">
        <f t="shared" si="47"/>
        <v>0</v>
      </c>
      <c r="K170" s="134">
        <f t="shared" si="48"/>
        <v>0</v>
      </c>
      <c r="L170" s="136">
        <f t="shared" si="49"/>
        <v>0</v>
      </c>
      <c r="M170" s="113"/>
      <c r="N170" s="137">
        <v>163</v>
      </c>
      <c r="O170" s="153">
        <f t="shared" si="50"/>
        <v>0</v>
      </c>
      <c r="P170" s="154">
        <f t="shared" si="51"/>
        <v>0</v>
      </c>
      <c r="Q170" s="134">
        <f t="shared" si="52"/>
        <v>0</v>
      </c>
      <c r="R170" s="135">
        <f t="shared" si="53"/>
        <v>0</v>
      </c>
      <c r="S170" s="219"/>
      <c r="T170" s="137">
        <v>163</v>
      </c>
      <c r="U170" s="153">
        <f t="shared" si="54"/>
        <v>0</v>
      </c>
      <c r="V170" s="154">
        <f t="shared" si="55"/>
        <v>0</v>
      </c>
      <c r="W170" s="134">
        <f t="shared" si="56"/>
        <v>0</v>
      </c>
      <c r="X170" s="135">
        <f t="shared" si="57"/>
        <v>0</v>
      </c>
      <c r="Y170" s="219"/>
      <c r="Z170" s="133">
        <v>163</v>
      </c>
      <c r="AA170" s="134">
        <f t="shared" si="58"/>
        <v>0</v>
      </c>
      <c r="AB170" s="134">
        <f t="shared" si="59"/>
        <v>0</v>
      </c>
      <c r="AC170" s="134">
        <f t="shared" si="60"/>
        <v>0</v>
      </c>
      <c r="AD170" s="135">
        <f t="shared" si="61"/>
        <v>0</v>
      </c>
      <c r="AE170" s="219"/>
      <c r="AF170" s="138">
        <f t="shared" si="62"/>
        <v>0</v>
      </c>
    </row>
    <row r="171" spans="2:32">
      <c r="B171" s="133">
        <v>164</v>
      </c>
      <c r="C171" s="153">
        <f t="shared" si="42"/>
        <v>0</v>
      </c>
      <c r="D171" s="154">
        <f t="shared" si="43"/>
        <v>0</v>
      </c>
      <c r="E171" s="134">
        <f t="shared" si="44"/>
        <v>0</v>
      </c>
      <c r="F171" s="135">
        <f t="shared" si="45"/>
        <v>0</v>
      </c>
      <c r="G171" s="219"/>
      <c r="H171" s="133">
        <v>164</v>
      </c>
      <c r="I171" s="153">
        <f t="shared" si="46"/>
        <v>0</v>
      </c>
      <c r="J171" s="154">
        <f t="shared" si="47"/>
        <v>0</v>
      </c>
      <c r="K171" s="134">
        <f t="shared" si="48"/>
        <v>0</v>
      </c>
      <c r="L171" s="136">
        <f t="shared" si="49"/>
        <v>0</v>
      </c>
      <c r="M171" s="113"/>
      <c r="N171" s="137">
        <v>164</v>
      </c>
      <c r="O171" s="153">
        <f t="shared" si="50"/>
        <v>0</v>
      </c>
      <c r="P171" s="154">
        <f t="shared" si="51"/>
        <v>0</v>
      </c>
      <c r="Q171" s="134">
        <f t="shared" si="52"/>
        <v>0</v>
      </c>
      <c r="R171" s="135">
        <f t="shared" si="53"/>
        <v>0</v>
      </c>
      <c r="S171" s="219"/>
      <c r="T171" s="137">
        <v>164</v>
      </c>
      <c r="U171" s="153">
        <f t="shared" si="54"/>
        <v>0</v>
      </c>
      <c r="V171" s="154">
        <f t="shared" si="55"/>
        <v>0</v>
      </c>
      <c r="W171" s="134">
        <f t="shared" si="56"/>
        <v>0</v>
      </c>
      <c r="X171" s="135">
        <f t="shared" si="57"/>
        <v>0</v>
      </c>
      <c r="Y171" s="219"/>
      <c r="Z171" s="133">
        <v>164</v>
      </c>
      <c r="AA171" s="134">
        <f t="shared" si="58"/>
        <v>0</v>
      </c>
      <c r="AB171" s="134">
        <f t="shared" si="59"/>
        <v>0</v>
      </c>
      <c r="AC171" s="134">
        <f t="shared" si="60"/>
        <v>0</v>
      </c>
      <c r="AD171" s="135">
        <f t="shared" si="61"/>
        <v>0</v>
      </c>
      <c r="AE171" s="219"/>
      <c r="AF171" s="138">
        <f t="shared" si="62"/>
        <v>0</v>
      </c>
    </row>
    <row r="172" spans="2:32">
      <c r="B172" s="133">
        <v>165</v>
      </c>
      <c r="C172" s="153">
        <f t="shared" si="42"/>
        <v>0</v>
      </c>
      <c r="D172" s="154">
        <f t="shared" si="43"/>
        <v>0</v>
      </c>
      <c r="E172" s="134">
        <f t="shared" si="44"/>
        <v>0</v>
      </c>
      <c r="F172" s="135">
        <f t="shared" si="45"/>
        <v>0</v>
      </c>
      <c r="G172" s="219"/>
      <c r="H172" s="133">
        <v>165</v>
      </c>
      <c r="I172" s="153">
        <f t="shared" si="46"/>
        <v>0</v>
      </c>
      <c r="J172" s="154">
        <f t="shared" si="47"/>
        <v>0</v>
      </c>
      <c r="K172" s="134">
        <f t="shared" si="48"/>
        <v>0</v>
      </c>
      <c r="L172" s="136">
        <f t="shared" si="49"/>
        <v>0</v>
      </c>
      <c r="M172" s="113"/>
      <c r="N172" s="137">
        <v>165</v>
      </c>
      <c r="O172" s="153">
        <f t="shared" si="50"/>
        <v>0</v>
      </c>
      <c r="P172" s="154">
        <f t="shared" si="51"/>
        <v>0</v>
      </c>
      <c r="Q172" s="134">
        <f t="shared" si="52"/>
        <v>0</v>
      </c>
      <c r="R172" s="135">
        <f t="shared" si="53"/>
        <v>0</v>
      </c>
      <c r="S172" s="219"/>
      <c r="T172" s="137">
        <v>165</v>
      </c>
      <c r="U172" s="153">
        <f t="shared" si="54"/>
        <v>0</v>
      </c>
      <c r="V172" s="154">
        <f t="shared" si="55"/>
        <v>0</v>
      </c>
      <c r="W172" s="134">
        <f t="shared" si="56"/>
        <v>0</v>
      </c>
      <c r="X172" s="135">
        <f t="shared" si="57"/>
        <v>0</v>
      </c>
      <c r="Y172" s="219"/>
      <c r="Z172" s="133">
        <v>165</v>
      </c>
      <c r="AA172" s="134">
        <f t="shared" si="58"/>
        <v>0</v>
      </c>
      <c r="AB172" s="134">
        <f t="shared" si="59"/>
        <v>0</v>
      </c>
      <c r="AC172" s="134">
        <f t="shared" si="60"/>
        <v>0</v>
      </c>
      <c r="AD172" s="135">
        <f t="shared" si="61"/>
        <v>0</v>
      </c>
      <c r="AE172" s="219"/>
      <c r="AF172" s="138">
        <f t="shared" si="62"/>
        <v>0</v>
      </c>
    </row>
    <row r="173" spans="2:32">
      <c r="B173" s="133">
        <v>166</v>
      </c>
      <c r="C173" s="153">
        <f t="shared" si="42"/>
        <v>0</v>
      </c>
      <c r="D173" s="154">
        <f t="shared" si="43"/>
        <v>0</v>
      </c>
      <c r="E173" s="134">
        <f t="shared" si="44"/>
        <v>0</v>
      </c>
      <c r="F173" s="135">
        <f t="shared" si="45"/>
        <v>0</v>
      </c>
      <c r="G173" s="219"/>
      <c r="H173" s="133">
        <v>166</v>
      </c>
      <c r="I173" s="153">
        <f t="shared" si="46"/>
        <v>0</v>
      </c>
      <c r="J173" s="154">
        <f t="shared" si="47"/>
        <v>0</v>
      </c>
      <c r="K173" s="134">
        <f t="shared" si="48"/>
        <v>0</v>
      </c>
      <c r="L173" s="136">
        <f t="shared" si="49"/>
        <v>0</v>
      </c>
      <c r="M173" s="113"/>
      <c r="N173" s="137">
        <v>166</v>
      </c>
      <c r="O173" s="153">
        <f t="shared" si="50"/>
        <v>0</v>
      </c>
      <c r="P173" s="154">
        <f t="shared" si="51"/>
        <v>0</v>
      </c>
      <c r="Q173" s="134">
        <f t="shared" si="52"/>
        <v>0</v>
      </c>
      <c r="R173" s="135">
        <f t="shared" si="53"/>
        <v>0</v>
      </c>
      <c r="S173" s="219"/>
      <c r="T173" s="137">
        <v>166</v>
      </c>
      <c r="U173" s="153">
        <f t="shared" si="54"/>
        <v>0</v>
      </c>
      <c r="V173" s="154">
        <f t="shared" si="55"/>
        <v>0</v>
      </c>
      <c r="W173" s="134">
        <f t="shared" si="56"/>
        <v>0</v>
      </c>
      <c r="X173" s="135">
        <f t="shared" si="57"/>
        <v>0</v>
      </c>
      <c r="Y173" s="219"/>
      <c r="Z173" s="133">
        <v>166</v>
      </c>
      <c r="AA173" s="134">
        <f t="shared" si="58"/>
        <v>0</v>
      </c>
      <c r="AB173" s="134">
        <f t="shared" si="59"/>
        <v>0</v>
      </c>
      <c r="AC173" s="134">
        <f t="shared" si="60"/>
        <v>0</v>
      </c>
      <c r="AD173" s="135">
        <f t="shared" si="61"/>
        <v>0</v>
      </c>
      <c r="AE173" s="219"/>
      <c r="AF173" s="138">
        <f t="shared" si="62"/>
        <v>0</v>
      </c>
    </row>
    <row r="174" spans="2:32">
      <c r="B174" s="133">
        <v>167</v>
      </c>
      <c r="C174" s="153">
        <f t="shared" si="42"/>
        <v>0</v>
      </c>
      <c r="D174" s="154">
        <f t="shared" si="43"/>
        <v>0</v>
      </c>
      <c r="E174" s="134">
        <f t="shared" si="44"/>
        <v>0</v>
      </c>
      <c r="F174" s="135">
        <f t="shared" si="45"/>
        <v>0</v>
      </c>
      <c r="G174" s="219"/>
      <c r="H174" s="133">
        <v>167</v>
      </c>
      <c r="I174" s="153">
        <f t="shared" si="46"/>
        <v>0</v>
      </c>
      <c r="J174" s="154">
        <f t="shared" si="47"/>
        <v>0</v>
      </c>
      <c r="K174" s="134">
        <f t="shared" si="48"/>
        <v>0</v>
      </c>
      <c r="L174" s="136">
        <f t="shared" si="49"/>
        <v>0</v>
      </c>
      <c r="M174" s="113"/>
      <c r="N174" s="137">
        <v>167</v>
      </c>
      <c r="O174" s="153">
        <f t="shared" si="50"/>
        <v>0</v>
      </c>
      <c r="P174" s="154">
        <f t="shared" si="51"/>
        <v>0</v>
      </c>
      <c r="Q174" s="134">
        <f t="shared" si="52"/>
        <v>0</v>
      </c>
      <c r="R174" s="135">
        <f t="shared" si="53"/>
        <v>0</v>
      </c>
      <c r="S174" s="219"/>
      <c r="T174" s="137">
        <v>167</v>
      </c>
      <c r="U174" s="153">
        <f t="shared" si="54"/>
        <v>0</v>
      </c>
      <c r="V174" s="154">
        <f t="shared" si="55"/>
        <v>0</v>
      </c>
      <c r="W174" s="134">
        <f t="shared" si="56"/>
        <v>0</v>
      </c>
      <c r="X174" s="135">
        <f t="shared" si="57"/>
        <v>0</v>
      </c>
      <c r="Y174" s="219"/>
      <c r="Z174" s="133">
        <v>167</v>
      </c>
      <c r="AA174" s="134">
        <f t="shared" si="58"/>
        <v>0</v>
      </c>
      <c r="AB174" s="134">
        <f t="shared" si="59"/>
        <v>0</v>
      </c>
      <c r="AC174" s="134">
        <f t="shared" si="60"/>
        <v>0</v>
      </c>
      <c r="AD174" s="135">
        <f t="shared" si="61"/>
        <v>0</v>
      </c>
      <c r="AE174" s="219"/>
      <c r="AF174" s="138">
        <f t="shared" si="62"/>
        <v>0</v>
      </c>
    </row>
    <row r="175" spans="2:32">
      <c r="B175" s="133">
        <v>168</v>
      </c>
      <c r="C175" s="153">
        <f t="shared" si="42"/>
        <v>0</v>
      </c>
      <c r="D175" s="154">
        <f t="shared" si="43"/>
        <v>0</v>
      </c>
      <c r="E175" s="134">
        <f t="shared" si="44"/>
        <v>0</v>
      </c>
      <c r="F175" s="135">
        <f t="shared" si="45"/>
        <v>0</v>
      </c>
      <c r="G175" s="219"/>
      <c r="H175" s="133">
        <v>168</v>
      </c>
      <c r="I175" s="153">
        <f t="shared" si="46"/>
        <v>0</v>
      </c>
      <c r="J175" s="154">
        <f t="shared" si="47"/>
        <v>0</v>
      </c>
      <c r="K175" s="134">
        <f t="shared" si="48"/>
        <v>0</v>
      </c>
      <c r="L175" s="136">
        <f t="shared" si="49"/>
        <v>0</v>
      </c>
      <c r="M175" s="113"/>
      <c r="N175" s="137">
        <v>168</v>
      </c>
      <c r="O175" s="153">
        <f t="shared" si="50"/>
        <v>0</v>
      </c>
      <c r="P175" s="154">
        <f t="shared" si="51"/>
        <v>0</v>
      </c>
      <c r="Q175" s="134">
        <f t="shared" si="52"/>
        <v>0</v>
      </c>
      <c r="R175" s="135">
        <f t="shared" si="53"/>
        <v>0</v>
      </c>
      <c r="S175" s="219"/>
      <c r="T175" s="137">
        <v>168</v>
      </c>
      <c r="U175" s="153">
        <f t="shared" si="54"/>
        <v>0</v>
      </c>
      <c r="V175" s="154">
        <f t="shared" si="55"/>
        <v>0</v>
      </c>
      <c r="W175" s="134">
        <f t="shared" si="56"/>
        <v>0</v>
      </c>
      <c r="X175" s="135">
        <f t="shared" si="57"/>
        <v>0</v>
      </c>
      <c r="Y175" s="219"/>
      <c r="Z175" s="133">
        <v>168</v>
      </c>
      <c r="AA175" s="134">
        <f t="shared" si="58"/>
        <v>0</v>
      </c>
      <c r="AB175" s="134">
        <f t="shared" si="59"/>
        <v>0</v>
      </c>
      <c r="AC175" s="134">
        <f t="shared" si="60"/>
        <v>0</v>
      </c>
      <c r="AD175" s="135">
        <f t="shared" si="61"/>
        <v>0</v>
      </c>
      <c r="AE175" s="219"/>
      <c r="AF175" s="138">
        <f t="shared" si="62"/>
        <v>0</v>
      </c>
    </row>
    <row r="176" spans="2:32">
      <c r="B176" s="133">
        <v>169</v>
      </c>
      <c r="C176" s="153">
        <f t="shared" si="42"/>
        <v>0</v>
      </c>
      <c r="D176" s="154">
        <f t="shared" si="43"/>
        <v>0</v>
      </c>
      <c r="E176" s="134">
        <f t="shared" si="44"/>
        <v>0</v>
      </c>
      <c r="F176" s="135">
        <f t="shared" si="45"/>
        <v>0</v>
      </c>
      <c r="G176" s="219"/>
      <c r="H176" s="133">
        <v>169</v>
      </c>
      <c r="I176" s="153">
        <f t="shared" si="46"/>
        <v>0</v>
      </c>
      <c r="J176" s="154">
        <f t="shared" si="47"/>
        <v>0</v>
      </c>
      <c r="K176" s="134">
        <f t="shared" si="48"/>
        <v>0</v>
      </c>
      <c r="L176" s="136">
        <f t="shared" si="49"/>
        <v>0</v>
      </c>
      <c r="M176" s="113"/>
      <c r="N176" s="137">
        <v>169</v>
      </c>
      <c r="O176" s="153">
        <f t="shared" si="50"/>
        <v>0</v>
      </c>
      <c r="P176" s="154">
        <f t="shared" si="51"/>
        <v>0</v>
      </c>
      <c r="Q176" s="134">
        <f t="shared" si="52"/>
        <v>0</v>
      </c>
      <c r="R176" s="135">
        <f t="shared" si="53"/>
        <v>0</v>
      </c>
      <c r="S176" s="219"/>
      <c r="T176" s="137">
        <v>169</v>
      </c>
      <c r="U176" s="153">
        <f t="shared" si="54"/>
        <v>0</v>
      </c>
      <c r="V176" s="154">
        <f t="shared" si="55"/>
        <v>0</v>
      </c>
      <c r="W176" s="134">
        <f t="shared" si="56"/>
        <v>0</v>
      </c>
      <c r="X176" s="135">
        <f t="shared" si="57"/>
        <v>0</v>
      </c>
      <c r="Y176" s="219"/>
      <c r="Z176" s="133">
        <v>169</v>
      </c>
      <c r="AA176" s="134">
        <f t="shared" si="58"/>
        <v>0</v>
      </c>
      <c r="AB176" s="134">
        <f t="shared" si="59"/>
        <v>0</v>
      </c>
      <c r="AC176" s="134">
        <f t="shared" si="60"/>
        <v>0</v>
      </c>
      <c r="AD176" s="135">
        <f t="shared" si="61"/>
        <v>0</v>
      </c>
      <c r="AE176" s="219"/>
      <c r="AF176" s="138">
        <f t="shared" si="62"/>
        <v>0</v>
      </c>
    </row>
    <row r="177" spans="2:32">
      <c r="B177" s="133">
        <v>170</v>
      </c>
      <c r="C177" s="153">
        <f t="shared" si="42"/>
        <v>0</v>
      </c>
      <c r="D177" s="154">
        <f t="shared" si="43"/>
        <v>0</v>
      </c>
      <c r="E177" s="134">
        <f t="shared" si="44"/>
        <v>0</v>
      </c>
      <c r="F177" s="135">
        <f t="shared" si="45"/>
        <v>0</v>
      </c>
      <c r="G177" s="219"/>
      <c r="H177" s="133">
        <v>170</v>
      </c>
      <c r="I177" s="153">
        <f t="shared" si="46"/>
        <v>0</v>
      </c>
      <c r="J177" s="154">
        <f t="shared" si="47"/>
        <v>0</v>
      </c>
      <c r="K177" s="134">
        <f t="shared" si="48"/>
        <v>0</v>
      </c>
      <c r="L177" s="136">
        <f t="shared" si="49"/>
        <v>0</v>
      </c>
      <c r="M177" s="113"/>
      <c r="N177" s="137">
        <v>170</v>
      </c>
      <c r="O177" s="153">
        <f t="shared" si="50"/>
        <v>0</v>
      </c>
      <c r="P177" s="154">
        <f t="shared" si="51"/>
        <v>0</v>
      </c>
      <c r="Q177" s="134">
        <f t="shared" si="52"/>
        <v>0</v>
      </c>
      <c r="R177" s="135">
        <f t="shared" si="53"/>
        <v>0</v>
      </c>
      <c r="S177" s="219"/>
      <c r="T177" s="137">
        <v>170</v>
      </c>
      <c r="U177" s="153">
        <f t="shared" si="54"/>
        <v>0</v>
      </c>
      <c r="V177" s="154">
        <f t="shared" si="55"/>
        <v>0</v>
      </c>
      <c r="W177" s="134">
        <f t="shared" si="56"/>
        <v>0</v>
      </c>
      <c r="X177" s="135">
        <f t="shared" si="57"/>
        <v>0</v>
      </c>
      <c r="Y177" s="219"/>
      <c r="Z177" s="133">
        <v>170</v>
      </c>
      <c r="AA177" s="134">
        <f t="shared" si="58"/>
        <v>0</v>
      </c>
      <c r="AB177" s="134">
        <f t="shared" si="59"/>
        <v>0</v>
      </c>
      <c r="AC177" s="134">
        <f t="shared" si="60"/>
        <v>0</v>
      </c>
      <c r="AD177" s="135">
        <f t="shared" si="61"/>
        <v>0</v>
      </c>
      <c r="AE177" s="219"/>
      <c r="AF177" s="138">
        <f t="shared" si="62"/>
        <v>0</v>
      </c>
    </row>
    <row r="178" spans="2:32">
      <c r="B178" s="133">
        <v>171</v>
      </c>
      <c r="C178" s="153">
        <f t="shared" si="42"/>
        <v>0</v>
      </c>
      <c r="D178" s="154">
        <f t="shared" si="43"/>
        <v>0</v>
      </c>
      <c r="E178" s="134">
        <f t="shared" si="44"/>
        <v>0</v>
      </c>
      <c r="F178" s="135">
        <f t="shared" si="45"/>
        <v>0</v>
      </c>
      <c r="G178" s="219"/>
      <c r="H178" s="133">
        <v>171</v>
      </c>
      <c r="I178" s="153">
        <f t="shared" si="46"/>
        <v>0</v>
      </c>
      <c r="J178" s="154">
        <f t="shared" si="47"/>
        <v>0</v>
      </c>
      <c r="K178" s="134">
        <f t="shared" si="48"/>
        <v>0</v>
      </c>
      <c r="L178" s="136">
        <f t="shared" si="49"/>
        <v>0</v>
      </c>
      <c r="M178" s="113"/>
      <c r="N178" s="137">
        <v>171</v>
      </c>
      <c r="O178" s="153">
        <f t="shared" si="50"/>
        <v>0</v>
      </c>
      <c r="P178" s="154">
        <f t="shared" si="51"/>
        <v>0</v>
      </c>
      <c r="Q178" s="134">
        <f t="shared" si="52"/>
        <v>0</v>
      </c>
      <c r="R178" s="135">
        <f t="shared" si="53"/>
        <v>0</v>
      </c>
      <c r="S178" s="219"/>
      <c r="T178" s="137">
        <v>171</v>
      </c>
      <c r="U178" s="153">
        <f t="shared" si="54"/>
        <v>0</v>
      </c>
      <c r="V178" s="154">
        <f t="shared" si="55"/>
        <v>0</v>
      </c>
      <c r="W178" s="134">
        <f t="shared" si="56"/>
        <v>0</v>
      </c>
      <c r="X178" s="135">
        <f t="shared" si="57"/>
        <v>0</v>
      </c>
      <c r="Y178" s="219"/>
      <c r="Z178" s="133">
        <v>171</v>
      </c>
      <c r="AA178" s="134">
        <f t="shared" si="58"/>
        <v>0</v>
      </c>
      <c r="AB178" s="134">
        <f t="shared" si="59"/>
        <v>0</v>
      </c>
      <c r="AC178" s="134">
        <f t="shared" si="60"/>
        <v>0</v>
      </c>
      <c r="AD178" s="135">
        <f t="shared" si="61"/>
        <v>0</v>
      </c>
      <c r="AE178" s="219"/>
      <c r="AF178" s="138">
        <f t="shared" si="62"/>
        <v>0</v>
      </c>
    </row>
    <row r="179" spans="2:32">
      <c r="B179" s="133">
        <v>172</v>
      </c>
      <c r="C179" s="153">
        <f t="shared" si="42"/>
        <v>0</v>
      </c>
      <c r="D179" s="154">
        <f t="shared" si="43"/>
        <v>0</v>
      </c>
      <c r="E179" s="134">
        <f t="shared" si="44"/>
        <v>0</v>
      </c>
      <c r="F179" s="135">
        <f t="shared" si="45"/>
        <v>0</v>
      </c>
      <c r="G179" s="219"/>
      <c r="H179" s="133">
        <v>172</v>
      </c>
      <c r="I179" s="153">
        <f t="shared" si="46"/>
        <v>0</v>
      </c>
      <c r="J179" s="154">
        <f t="shared" si="47"/>
        <v>0</v>
      </c>
      <c r="K179" s="134">
        <f t="shared" si="48"/>
        <v>0</v>
      </c>
      <c r="L179" s="136">
        <f t="shared" si="49"/>
        <v>0</v>
      </c>
      <c r="M179" s="113"/>
      <c r="N179" s="137">
        <v>172</v>
      </c>
      <c r="O179" s="153">
        <f t="shared" si="50"/>
        <v>0</v>
      </c>
      <c r="P179" s="154">
        <f t="shared" si="51"/>
        <v>0</v>
      </c>
      <c r="Q179" s="134">
        <f t="shared" si="52"/>
        <v>0</v>
      </c>
      <c r="R179" s="135">
        <f t="shared" si="53"/>
        <v>0</v>
      </c>
      <c r="S179" s="219"/>
      <c r="T179" s="137">
        <v>172</v>
      </c>
      <c r="U179" s="153">
        <f t="shared" si="54"/>
        <v>0</v>
      </c>
      <c r="V179" s="154">
        <f t="shared" si="55"/>
        <v>0</v>
      </c>
      <c r="W179" s="134">
        <f t="shared" si="56"/>
        <v>0</v>
      </c>
      <c r="X179" s="135">
        <f t="shared" si="57"/>
        <v>0</v>
      </c>
      <c r="Y179" s="219"/>
      <c r="Z179" s="133">
        <v>172</v>
      </c>
      <c r="AA179" s="134">
        <f t="shared" si="58"/>
        <v>0</v>
      </c>
      <c r="AB179" s="134">
        <f t="shared" si="59"/>
        <v>0</v>
      </c>
      <c r="AC179" s="134">
        <f t="shared" si="60"/>
        <v>0</v>
      </c>
      <c r="AD179" s="135">
        <f t="shared" si="61"/>
        <v>0</v>
      </c>
      <c r="AE179" s="219"/>
      <c r="AF179" s="138">
        <f t="shared" si="62"/>
        <v>0</v>
      </c>
    </row>
    <row r="180" spans="2:32">
      <c r="B180" s="133">
        <v>173</v>
      </c>
      <c r="C180" s="153">
        <f t="shared" si="42"/>
        <v>0</v>
      </c>
      <c r="D180" s="154">
        <f t="shared" si="43"/>
        <v>0</v>
      </c>
      <c r="E180" s="134">
        <f t="shared" si="44"/>
        <v>0</v>
      </c>
      <c r="F180" s="135">
        <f t="shared" si="45"/>
        <v>0</v>
      </c>
      <c r="G180" s="219"/>
      <c r="H180" s="133">
        <v>173</v>
      </c>
      <c r="I180" s="153">
        <f t="shared" si="46"/>
        <v>0</v>
      </c>
      <c r="J180" s="154">
        <f t="shared" si="47"/>
        <v>0</v>
      </c>
      <c r="K180" s="134">
        <f t="shared" si="48"/>
        <v>0</v>
      </c>
      <c r="L180" s="136">
        <f t="shared" si="49"/>
        <v>0</v>
      </c>
      <c r="M180" s="113"/>
      <c r="N180" s="137">
        <v>173</v>
      </c>
      <c r="O180" s="153">
        <f t="shared" si="50"/>
        <v>0</v>
      </c>
      <c r="P180" s="154">
        <f t="shared" si="51"/>
        <v>0</v>
      </c>
      <c r="Q180" s="134">
        <f t="shared" si="52"/>
        <v>0</v>
      </c>
      <c r="R180" s="135">
        <f t="shared" si="53"/>
        <v>0</v>
      </c>
      <c r="S180" s="219"/>
      <c r="T180" s="137">
        <v>173</v>
      </c>
      <c r="U180" s="153">
        <f t="shared" si="54"/>
        <v>0</v>
      </c>
      <c r="V180" s="154">
        <f t="shared" si="55"/>
        <v>0</v>
      </c>
      <c r="W180" s="134">
        <f t="shared" si="56"/>
        <v>0</v>
      </c>
      <c r="X180" s="135">
        <f t="shared" si="57"/>
        <v>0</v>
      </c>
      <c r="Y180" s="219"/>
      <c r="Z180" s="133">
        <v>173</v>
      </c>
      <c r="AA180" s="134">
        <f t="shared" si="58"/>
        <v>0</v>
      </c>
      <c r="AB180" s="134">
        <f t="shared" si="59"/>
        <v>0</v>
      </c>
      <c r="AC180" s="134">
        <f t="shared" si="60"/>
        <v>0</v>
      </c>
      <c r="AD180" s="135">
        <f t="shared" si="61"/>
        <v>0</v>
      </c>
      <c r="AE180" s="219"/>
      <c r="AF180" s="138">
        <f t="shared" si="62"/>
        <v>0</v>
      </c>
    </row>
    <row r="181" spans="2:32">
      <c r="B181" s="133">
        <v>174</v>
      </c>
      <c r="C181" s="153">
        <f t="shared" si="42"/>
        <v>0</v>
      </c>
      <c r="D181" s="154">
        <f t="shared" si="43"/>
        <v>0</v>
      </c>
      <c r="E181" s="134">
        <f t="shared" si="44"/>
        <v>0</v>
      </c>
      <c r="F181" s="135">
        <f t="shared" si="45"/>
        <v>0</v>
      </c>
      <c r="G181" s="219"/>
      <c r="H181" s="133">
        <v>174</v>
      </c>
      <c r="I181" s="153">
        <f t="shared" si="46"/>
        <v>0</v>
      </c>
      <c r="J181" s="154">
        <f t="shared" si="47"/>
        <v>0</v>
      </c>
      <c r="K181" s="134">
        <f t="shared" si="48"/>
        <v>0</v>
      </c>
      <c r="L181" s="136">
        <f t="shared" si="49"/>
        <v>0</v>
      </c>
      <c r="M181" s="113"/>
      <c r="N181" s="137">
        <v>174</v>
      </c>
      <c r="O181" s="153">
        <f t="shared" si="50"/>
        <v>0</v>
      </c>
      <c r="P181" s="154">
        <f t="shared" si="51"/>
        <v>0</v>
      </c>
      <c r="Q181" s="134">
        <f t="shared" si="52"/>
        <v>0</v>
      </c>
      <c r="R181" s="135">
        <f t="shared" si="53"/>
        <v>0</v>
      </c>
      <c r="S181" s="219"/>
      <c r="T181" s="137">
        <v>174</v>
      </c>
      <c r="U181" s="153">
        <f t="shared" si="54"/>
        <v>0</v>
      </c>
      <c r="V181" s="154">
        <f t="shared" si="55"/>
        <v>0</v>
      </c>
      <c r="W181" s="134">
        <f t="shared" si="56"/>
        <v>0</v>
      </c>
      <c r="X181" s="135">
        <f t="shared" si="57"/>
        <v>0</v>
      </c>
      <c r="Y181" s="219"/>
      <c r="Z181" s="133">
        <v>174</v>
      </c>
      <c r="AA181" s="134">
        <f t="shared" si="58"/>
        <v>0</v>
      </c>
      <c r="AB181" s="134">
        <f t="shared" si="59"/>
        <v>0</v>
      </c>
      <c r="AC181" s="134">
        <f t="shared" si="60"/>
        <v>0</v>
      </c>
      <c r="AD181" s="135">
        <f t="shared" si="61"/>
        <v>0</v>
      </c>
      <c r="AE181" s="219"/>
      <c r="AF181" s="138">
        <f t="shared" si="62"/>
        <v>0</v>
      </c>
    </row>
    <row r="182" spans="2:32">
      <c r="B182" s="133">
        <v>175</v>
      </c>
      <c r="C182" s="153">
        <f t="shared" si="42"/>
        <v>0</v>
      </c>
      <c r="D182" s="154">
        <f t="shared" si="43"/>
        <v>0</v>
      </c>
      <c r="E182" s="134">
        <f t="shared" si="44"/>
        <v>0</v>
      </c>
      <c r="F182" s="135">
        <f t="shared" si="45"/>
        <v>0</v>
      </c>
      <c r="G182" s="219"/>
      <c r="H182" s="133">
        <v>175</v>
      </c>
      <c r="I182" s="153">
        <f t="shared" si="46"/>
        <v>0</v>
      </c>
      <c r="J182" s="154">
        <f t="shared" si="47"/>
        <v>0</v>
      </c>
      <c r="K182" s="134">
        <f t="shared" si="48"/>
        <v>0</v>
      </c>
      <c r="L182" s="136">
        <f t="shared" si="49"/>
        <v>0</v>
      </c>
      <c r="M182" s="113"/>
      <c r="N182" s="137">
        <v>175</v>
      </c>
      <c r="O182" s="153">
        <f t="shared" si="50"/>
        <v>0</v>
      </c>
      <c r="P182" s="154">
        <f t="shared" si="51"/>
        <v>0</v>
      </c>
      <c r="Q182" s="134">
        <f t="shared" si="52"/>
        <v>0</v>
      </c>
      <c r="R182" s="135">
        <f t="shared" si="53"/>
        <v>0</v>
      </c>
      <c r="S182" s="219"/>
      <c r="T182" s="137">
        <v>175</v>
      </c>
      <c r="U182" s="153">
        <f t="shared" si="54"/>
        <v>0</v>
      </c>
      <c r="V182" s="154">
        <f t="shared" si="55"/>
        <v>0</v>
      </c>
      <c r="W182" s="134">
        <f t="shared" si="56"/>
        <v>0</v>
      </c>
      <c r="X182" s="135">
        <f t="shared" si="57"/>
        <v>0</v>
      </c>
      <c r="Y182" s="219"/>
      <c r="Z182" s="133">
        <v>175</v>
      </c>
      <c r="AA182" s="134">
        <f t="shared" si="58"/>
        <v>0</v>
      </c>
      <c r="AB182" s="134">
        <f t="shared" si="59"/>
        <v>0</v>
      </c>
      <c r="AC182" s="134">
        <f t="shared" si="60"/>
        <v>0</v>
      </c>
      <c r="AD182" s="135">
        <f t="shared" si="61"/>
        <v>0</v>
      </c>
      <c r="AE182" s="219"/>
      <c r="AF182" s="138">
        <f t="shared" si="62"/>
        <v>0</v>
      </c>
    </row>
    <row r="183" spans="2:32">
      <c r="B183" s="133">
        <v>176</v>
      </c>
      <c r="C183" s="153">
        <f t="shared" si="42"/>
        <v>0</v>
      </c>
      <c r="D183" s="154">
        <f t="shared" si="43"/>
        <v>0</v>
      </c>
      <c r="E183" s="134">
        <f t="shared" si="44"/>
        <v>0</v>
      </c>
      <c r="F183" s="135">
        <f t="shared" si="45"/>
        <v>0</v>
      </c>
      <c r="G183" s="219"/>
      <c r="H183" s="133">
        <v>176</v>
      </c>
      <c r="I183" s="153">
        <f t="shared" si="46"/>
        <v>0</v>
      </c>
      <c r="J183" s="154">
        <f t="shared" si="47"/>
        <v>0</v>
      </c>
      <c r="K183" s="134">
        <f t="shared" si="48"/>
        <v>0</v>
      </c>
      <c r="L183" s="136">
        <f t="shared" si="49"/>
        <v>0</v>
      </c>
      <c r="M183" s="113"/>
      <c r="N183" s="137">
        <v>176</v>
      </c>
      <c r="O183" s="153">
        <f t="shared" si="50"/>
        <v>0</v>
      </c>
      <c r="P183" s="154">
        <f t="shared" si="51"/>
        <v>0</v>
      </c>
      <c r="Q183" s="134">
        <f t="shared" si="52"/>
        <v>0</v>
      </c>
      <c r="R183" s="135">
        <f t="shared" si="53"/>
        <v>0</v>
      </c>
      <c r="S183" s="219"/>
      <c r="T183" s="137">
        <v>176</v>
      </c>
      <c r="U183" s="153">
        <f t="shared" si="54"/>
        <v>0</v>
      </c>
      <c r="V183" s="154">
        <f t="shared" si="55"/>
        <v>0</v>
      </c>
      <c r="W183" s="134">
        <f t="shared" si="56"/>
        <v>0</v>
      </c>
      <c r="X183" s="135">
        <f t="shared" si="57"/>
        <v>0</v>
      </c>
      <c r="Y183" s="219"/>
      <c r="Z183" s="133">
        <v>176</v>
      </c>
      <c r="AA183" s="134">
        <f t="shared" si="58"/>
        <v>0</v>
      </c>
      <c r="AB183" s="134">
        <f t="shared" si="59"/>
        <v>0</v>
      </c>
      <c r="AC183" s="134">
        <f t="shared" si="60"/>
        <v>0</v>
      </c>
      <c r="AD183" s="135">
        <f t="shared" si="61"/>
        <v>0</v>
      </c>
      <c r="AE183" s="219"/>
      <c r="AF183" s="138">
        <f t="shared" si="62"/>
        <v>0</v>
      </c>
    </row>
    <row r="184" spans="2:32">
      <c r="B184" s="133">
        <v>177</v>
      </c>
      <c r="C184" s="153">
        <f t="shared" si="42"/>
        <v>0</v>
      </c>
      <c r="D184" s="154">
        <f t="shared" si="43"/>
        <v>0</v>
      </c>
      <c r="E184" s="134">
        <f t="shared" si="44"/>
        <v>0</v>
      </c>
      <c r="F184" s="135">
        <f t="shared" si="45"/>
        <v>0</v>
      </c>
      <c r="G184" s="219"/>
      <c r="H184" s="133">
        <v>177</v>
      </c>
      <c r="I184" s="153">
        <f t="shared" si="46"/>
        <v>0</v>
      </c>
      <c r="J184" s="154">
        <f t="shared" si="47"/>
        <v>0</v>
      </c>
      <c r="K184" s="134">
        <f t="shared" si="48"/>
        <v>0</v>
      </c>
      <c r="L184" s="136">
        <f t="shared" si="49"/>
        <v>0</v>
      </c>
      <c r="M184" s="113"/>
      <c r="N184" s="137">
        <v>177</v>
      </c>
      <c r="O184" s="153">
        <f t="shared" si="50"/>
        <v>0</v>
      </c>
      <c r="P184" s="154">
        <f t="shared" si="51"/>
        <v>0</v>
      </c>
      <c r="Q184" s="134">
        <f t="shared" si="52"/>
        <v>0</v>
      </c>
      <c r="R184" s="135">
        <f t="shared" si="53"/>
        <v>0</v>
      </c>
      <c r="S184" s="219"/>
      <c r="T184" s="137">
        <v>177</v>
      </c>
      <c r="U184" s="153">
        <f t="shared" si="54"/>
        <v>0</v>
      </c>
      <c r="V184" s="154">
        <f t="shared" si="55"/>
        <v>0</v>
      </c>
      <c r="W184" s="134">
        <f t="shared" si="56"/>
        <v>0</v>
      </c>
      <c r="X184" s="135">
        <f t="shared" si="57"/>
        <v>0</v>
      </c>
      <c r="Y184" s="219"/>
      <c r="Z184" s="133">
        <v>177</v>
      </c>
      <c r="AA184" s="134">
        <f t="shared" si="58"/>
        <v>0</v>
      </c>
      <c r="AB184" s="134">
        <f t="shared" si="59"/>
        <v>0</v>
      </c>
      <c r="AC184" s="134">
        <f t="shared" si="60"/>
        <v>0</v>
      </c>
      <c r="AD184" s="135">
        <f t="shared" si="61"/>
        <v>0</v>
      </c>
      <c r="AE184" s="219"/>
      <c r="AF184" s="138">
        <f t="shared" si="62"/>
        <v>0</v>
      </c>
    </row>
    <row r="185" spans="2:32">
      <c r="B185" s="133">
        <v>178</v>
      </c>
      <c r="C185" s="153">
        <f t="shared" si="42"/>
        <v>0</v>
      </c>
      <c r="D185" s="154">
        <f t="shared" si="43"/>
        <v>0</v>
      </c>
      <c r="E185" s="134">
        <f t="shared" si="44"/>
        <v>0</v>
      </c>
      <c r="F185" s="135">
        <f t="shared" si="45"/>
        <v>0</v>
      </c>
      <c r="G185" s="219"/>
      <c r="H185" s="133">
        <v>178</v>
      </c>
      <c r="I185" s="153">
        <f t="shared" si="46"/>
        <v>0</v>
      </c>
      <c r="J185" s="154">
        <f t="shared" si="47"/>
        <v>0</v>
      </c>
      <c r="K185" s="134">
        <f t="shared" si="48"/>
        <v>0</v>
      </c>
      <c r="L185" s="136">
        <f t="shared" si="49"/>
        <v>0</v>
      </c>
      <c r="M185" s="113"/>
      <c r="N185" s="137">
        <v>178</v>
      </c>
      <c r="O185" s="153">
        <f t="shared" si="50"/>
        <v>0</v>
      </c>
      <c r="P185" s="154">
        <f t="shared" si="51"/>
        <v>0</v>
      </c>
      <c r="Q185" s="134">
        <f t="shared" si="52"/>
        <v>0</v>
      </c>
      <c r="R185" s="135">
        <f t="shared" si="53"/>
        <v>0</v>
      </c>
      <c r="S185" s="219"/>
      <c r="T185" s="137">
        <v>178</v>
      </c>
      <c r="U185" s="153">
        <f t="shared" si="54"/>
        <v>0</v>
      </c>
      <c r="V185" s="154">
        <f t="shared" si="55"/>
        <v>0</v>
      </c>
      <c r="W185" s="134">
        <f t="shared" si="56"/>
        <v>0</v>
      </c>
      <c r="X185" s="135">
        <f t="shared" si="57"/>
        <v>0</v>
      </c>
      <c r="Y185" s="219"/>
      <c r="Z185" s="133">
        <v>178</v>
      </c>
      <c r="AA185" s="134">
        <f t="shared" si="58"/>
        <v>0</v>
      </c>
      <c r="AB185" s="134">
        <f t="shared" si="59"/>
        <v>0</v>
      </c>
      <c r="AC185" s="134">
        <f t="shared" si="60"/>
        <v>0</v>
      </c>
      <c r="AD185" s="135">
        <f t="shared" si="61"/>
        <v>0</v>
      </c>
      <c r="AE185" s="219"/>
      <c r="AF185" s="138">
        <f t="shared" si="62"/>
        <v>0</v>
      </c>
    </row>
    <row r="186" spans="2:32">
      <c r="B186" s="133">
        <v>179</v>
      </c>
      <c r="C186" s="153">
        <f t="shared" si="42"/>
        <v>0</v>
      </c>
      <c r="D186" s="154">
        <f t="shared" si="43"/>
        <v>0</v>
      </c>
      <c r="E186" s="134">
        <f t="shared" si="44"/>
        <v>0</v>
      </c>
      <c r="F186" s="135">
        <f t="shared" si="45"/>
        <v>0</v>
      </c>
      <c r="G186" s="219"/>
      <c r="H186" s="133">
        <v>179</v>
      </c>
      <c r="I186" s="153">
        <f t="shared" si="46"/>
        <v>0</v>
      </c>
      <c r="J186" s="154">
        <f t="shared" si="47"/>
        <v>0</v>
      </c>
      <c r="K186" s="134">
        <f t="shared" si="48"/>
        <v>0</v>
      </c>
      <c r="L186" s="136">
        <f t="shared" si="49"/>
        <v>0</v>
      </c>
      <c r="M186" s="113"/>
      <c r="N186" s="137">
        <v>179</v>
      </c>
      <c r="O186" s="153">
        <f t="shared" si="50"/>
        <v>0</v>
      </c>
      <c r="P186" s="154">
        <f t="shared" si="51"/>
        <v>0</v>
      </c>
      <c r="Q186" s="134">
        <f t="shared" si="52"/>
        <v>0</v>
      </c>
      <c r="R186" s="135">
        <f t="shared" si="53"/>
        <v>0</v>
      </c>
      <c r="S186" s="219"/>
      <c r="T186" s="137">
        <v>179</v>
      </c>
      <c r="U186" s="153">
        <f t="shared" si="54"/>
        <v>0</v>
      </c>
      <c r="V186" s="154">
        <f t="shared" si="55"/>
        <v>0</v>
      </c>
      <c r="W186" s="134">
        <f t="shared" si="56"/>
        <v>0</v>
      </c>
      <c r="X186" s="135">
        <f t="shared" si="57"/>
        <v>0</v>
      </c>
      <c r="Y186" s="219"/>
      <c r="Z186" s="133">
        <v>179</v>
      </c>
      <c r="AA186" s="134">
        <f t="shared" si="58"/>
        <v>0</v>
      </c>
      <c r="AB186" s="134">
        <f t="shared" si="59"/>
        <v>0</v>
      </c>
      <c r="AC186" s="134">
        <f t="shared" si="60"/>
        <v>0</v>
      </c>
      <c r="AD186" s="135">
        <f t="shared" si="61"/>
        <v>0</v>
      </c>
      <c r="AE186" s="219"/>
      <c r="AF186" s="138">
        <f t="shared" si="62"/>
        <v>0</v>
      </c>
    </row>
    <row r="187" spans="2:32">
      <c r="B187" s="133">
        <v>180</v>
      </c>
      <c r="C187" s="153">
        <f t="shared" si="42"/>
        <v>0</v>
      </c>
      <c r="D187" s="154">
        <f t="shared" si="43"/>
        <v>0</v>
      </c>
      <c r="E187" s="134">
        <f t="shared" si="44"/>
        <v>0</v>
      </c>
      <c r="F187" s="135">
        <f t="shared" si="45"/>
        <v>0</v>
      </c>
      <c r="G187" s="219"/>
      <c r="H187" s="133">
        <v>180</v>
      </c>
      <c r="I187" s="153">
        <f t="shared" si="46"/>
        <v>0</v>
      </c>
      <c r="J187" s="154">
        <f t="shared" si="47"/>
        <v>0</v>
      </c>
      <c r="K187" s="134">
        <f t="shared" si="48"/>
        <v>0</v>
      </c>
      <c r="L187" s="136">
        <f t="shared" si="49"/>
        <v>0</v>
      </c>
      <c r="M187" s="113"/>
      <c r="N187" s="137">
        <v>180</v>
      </c>
      <c r="O187" s="153">
        <f t="shared" si="50"/>
        <v>0</v>
      </c>
      <c r="P187" s="154">
        <f t="shared" si="51"/>
        <v>0</v>
      </c>
      <c r="Q187" s="134">
        <f t="shared" si="52"/>
        <v>0</v>
      </c>
      <c r="R187" s="135">
        <f t="shared" si="53"/>
        <v>0</v>
      </c>
      <c r="S187" s="219"/>
      <c r="T187" s="137">
        <v>180</v>
      </c>
      <c r="U187" s="153">
        <f t="shared" si="54"/>
        <v>0</v>
      </c>
      <c r="V187" s="154">
        <f t="shared" si="55"/>
        <v>0</v>
      </c>
      <c r="W187" s="134">
        <f t="shared" si="56"/>
        <v>0</v>
      </c>
      <c r="X187" s="135">
        <f t="shared" si="57"/>
        <v>0</v>
      </c>
      <c r="Y187" s="219"/>
      <c r="Z187" s="133">
        <v>180</v>
      </c>
      <c r="AA187" s="134">
        <f t="shared" si="58"/>
        <v>0</v>
      </c>
      <c r="AB187" s="134">
        <f t="shared" si="59"/>
        <v>0</v>
      </c>
      <c r="AC187" s="134">
        <f t="shared" si="60"/>
        <v>0</v>
      </c>
      <c r="AD187" s="135">
        <f t="shared" si="61"/>
        <v>0</v>
      </c>
      <c r="AE187" s="219"/>
      <c r="AF187" s="138">
        <f t="shared" si="62"/>
        <v>0</v>
      </c>
    </row>
    <row r="188" spans="2:32">
      <c r="B188" s="133">
        <v>181</v>
      </c>
      <c r="C188" s="153">
        <f t="shared" si="42"/>
        <v>0</v>
      </c>
      <c r="D188" s="154">
        <f t="shared" si="43"/>
        <v>0</v>
      </c>
      <c r="E188" s="134">
        <f t="shared" si="44"/>
        <v>0</v>
      </c>
      <c r="F188" s="135">
        <f t="shared" si="45"/>
        <v>0</v>
      </c>
      <c r="G188" s="219"/>
      <c r="H188" s="133">
        <v>181</v>
      </c>
      <c r="I188" s="153">
        <f t="shared" si="46"/>
        <v>0</v>
      </c>
      <c r="J188" s="154">
        <f t="shared" si="47"/>
        <v>0</v>
      </c>
      <c r="K188" s="134">
        <f t="shared" si="48"/>
        <v>0</v>
      </c>
      <c r="L188" s="136">
        <f t="shared" si="49"/>
        <v>0</v>
      </c>
      <c r="M188" s="113"/>
      <c r="N188" s="137">
        <v>181</v>
      </c>
      <c r="O188" s="153">
        <f t="shared" si="50"/>
        <v>0</v>
      </c>
      <c r="P188" s="154">
        <f t="shared" si="51"/>
        <v>0</v>
      </c>
      <c r="Q188" s="134">
        <f t="shared" si="52"/>
        <v>0</v>
      </c>
      <c r="R188" s="135">
        <f t="shared" si="53"/>
        <v>0</v>
      </c>
      <c r="S188" s="219"/>
      <c r="T188" s="137">
        <v>181</v>
      </c>
      <c r="U188" s="153">
        <f t="shared" si="54"/>
        <v>0</v>
      </c>
      <c r="V188" s="154">
        <f t="shared" si="55"/>
        <v>0</v>
      </c>
      <c r="W188" s="134">
        <f t="shared" si="56"/>
        <v>0</v>
      </c>
      <c r="X188" s="135">
        <f t="shared" si="57"/>
        <v>0</v>
      </c>
      <c r="Y188" s="219"/>
      <c r="Z188" s="133">
        <v>181</v>
      </c>
      <c r="AA188" s="134">
        <f t="shared" si="58"/>
        <v>0</v>
      </c>
      <c r="AB188" s="134">
        <f t="shared" si="59"/>
        <v>0</v>
      </c>
      <c r="AC188" s="134">
        <f t="shared" si="60"/>
        <v>0</v>
      </c>
      <c r="AD188" s="135">
        <f t="shared" si="61"/>
        <v>0</v>
      </c>
      <c r="AE188" s="219"/>
      <c r="AF188" s="138">
        <f t="shared" si="62"/>
        <v>0</v>
      </c>
    </row>
    <row r="189" spans="2:32">
      <c r="B189" s="133">
        <v>182</v>
      </c>
      <c r="C189" s="153">
        <f t="shared" si="42"/>
        <v>0</v>
      </c>
      <c r="D189" s="154">
        <f t="shared" si="43"/>
        <v>0</v>
      </c>
      <c r="E189" s="134">
        <f t="shared" si="44"/>
        <v>0</v>
      </c>
      <c r="F189" s="135">
        <f t="shared" si="45"/>
        <v>0</v>
      </c>
      <c r="G189" s="219"/>
      <c r="H189" s="133">
        <v>182</v>
      </c>
      <c r="I189" s="153">
        <f t="shared" si="46"/>
        <v>0</v>
      </c>
      <c r="J189" s="154">
        <f t="shared" si="47"/>
        <v>0</v>
      </c>
      <c r="K189" s="134">
        <f t="shared" si="48"/>
        <v>0</v>
      </c>
      <c r="L189" s="136">
        <f t="shared" si="49"/>
        <v>0</v>
      </c>
      <c r="M189" s="113"/>
      <c r="N189" s="137">
        <v>182</v>
      </c>
      <c r="O189" s="153">
        <f t="shared" si="50"/>
        <v>0</v>
      </c>
      <c r="P189" s="154">
        <f t="shared" si="51"/>
        <v>0</v>
      </c>
      <c r="Q189" s="134">
        <f t="shared" si="52"/>
        <v>0</v>
      </c>
      <c r="R189" s="135">
        <f t="shared" si="53"/>
        <v>0</v>
      </c>
      <c r="S189" s="219"/>
      <c r="T189" s="137">
        <v>182</v>
      </c>
      <c r="U189" s="153">
        <f t="shared" si="54"/>
        <v>0</v>
      </c>
      <c r="V189" s="154">
        <f t="shared" si="55"/>
        <v>0</v>
      </c>
      <c r="W189" s="134">
        <f t="shared" si="56"/>
        <v>0</v>
      </c>
      <c r="X189" s="135">
        <f t="shared" si="57"/>
        <v>0</v>
      </c>
      <c r="Y189" s="219"/>
      <c r="Z189" s="133">
        <v>182</v>
      </c>
      <c r="AA189" s="134">
        <f t="shared" si="58"/>
        <v>0</v>
      </c>
      <c r="AB189" s="134">
        <f t="shared" si="59"/>
        <v>0</v>
      </c>
      <c r="AC189" s="134">
        <f t="shared" si="60"/>
        <v>0</v>
      </c>
      <c r="AD189" s="135">
        <f t="shared" si="61"/>
        <v>0</v>
      </c>
      <c r="AE189" s="219"/>
      <c r="AF189" s="138">
        <f t="shared" si="62"/>
        <v>0</v>
      </c>
    </row>
    <row r="190" spans="2:32">
      <c r="B190" s="133">
        <v>183</v>
      </c>
      <c r="C190" s="153">
        <f t="shared" si="42"/>
        <v>0</v>
      </c>
      <c r="D190" s="154">
        <f t="shared" si="43"/>
        <v>0</v>
      </c>
      <c r="E190" s="134">
        <f t="shared" si="44"/>
        <v>0</v>
      </c>
      <c r="F190" s="135">
        <f t="shared" si="45"/>
        <v>0</v>
      </c>
      <c r="G190" s="219"/>
      <c r="H190" s="133">
        <v>183</v>
      </c>
      <c r="I190" s="153">
        <f t="shared" si="46"/>
        <v>0</v>
      </c>
      <c r="J190" s="154">
        <f t="shared" si="47"/>
        <v>0</v>
      </c>
      <c r="K190" s="134">
        <f t="shared" si="48"/>
        <v>0</v>
      </c>
      <c r="L190" s="136">
        <f t="shared" si="49"/>
        <v>0</v>
      </c>
      <c r="M190" s="113"/>
      <c r="N190" s="137">
        <v>183</v>
      </c>
      <c r="O190" s="153">
        <f t="shared" si="50"/>
        <v>0</v>
      </c>
      <c r="P190" s="154">
        <f t="shared" si="51"/>
        <v>0</v>
      </c>
      <c r="Q190" s="134">
        <f t="shared" si="52"/>
        <v>0</v>
      </c>
      <c r="R190" s="135">
        <f t="shared" si="53"/>
        <v>0</v>
      </c>
      <c r="S190" s="219"/>
      <c r="T190" s="137">
        <v>183</v>
      </c>
      <c r="U190" s="153">
        <f t="shared" si="54"/>
        <v>0</v>
      </c>
      <c r="V190" s="154">
        <f t="shared" si="55"/>
        <v>0</v>
      </c>
      <c r="W190" s="134">
        <f t="shared" si="56"/>
        <v>0</v>
      </c>
      <c r="X190" s="135">
        <f t="shared" si="57"/>
        <v>0</v>
      </c>
      <c r="Y190" s="219"/>
      <c r="Z190" s="133">
        <v>183</v>
      </c>
      <c r="AA190" s="134">
        <f t="shared" si="58"/>
        <v>0</v>
      </c>
      <c r="AB190" s="134">
        <f t="shared" si="59"/>
        <v>0</v>
      </c>
      <c r="AC190" s="134">
        <f t="shared" si="60"/>
        <v>0</v>
      </c>
      <c r="AD190" s="135">
        <f t="shared" si="61"/>
        <v>0</v>
      </c>
      <c r="AE190" s="219"/>
      <c r="AF190" s="138">
        <f t="shared" si="62"/>
        <v>0</v>
      </c>
    </row>
    <row r="191" spans="2:32">
      <c r="B191" s="133">
        <v>184</v>
      </c>
      <c r="C191" s="153">
        <f t="shared" si="42"/>
        <v>0</v>
      </c>
      <c r="D191" s="154">
        <f t="shared" si="43"/>
        <v>0</v>
      </c>
      <c r="E191" s="134">
        <f t="shared" si="44"/>
        <v>0</v>
      </c>
      <c r="F191" s="135">
        <f t="shared" si="45"/>
        <v>0</v>
      </c>
      <c r="G191" s="219"/>
      <c r="H191" s="133">
        <v>184</v>
      </c>
      <c r="I191" s="153">
        <f t="shared" si="46"/>
        <v>0</v>
      </c>
      <c r="J191" s="154">
        <f t="shared" si="47"/>
        <v>0</v>
      </c>
      <c r="K191" s="134">
        <f t="shared" si="48"/>
        <v>0</v>
      </c>
      <c r="L191" s="136">
        <f t="shared" si="49"/>
        <v>0</v>
      </c>
      <c r="M191" s="113"/>
      <c r="N191" s="137">
        <v>184</v>
      </c>
      <c r="O191" s="153">
        <f t="shared" si="50"/>
        <v>0</v>
      </c>
      <c r="P191" s="154">
        <f t="shared" si="51"/>
        <v>0</v>
      </c>
      <c r="Q191" s="134">
        <f t="shared" si="52"/>
        <v>0</v>
      </c>
      <c r="R191" s="135">
        <f t="shared" si="53"/>
        <v>0</v>
      </c>
      <c r="S191" s="219"/>
      <c r="T191" s="137">
        <v>184</v>
      </c>
      <c r="U191" s="153">
        <f t="shared" si="54"/>
        <v>0</v>
      </c>
      <c r="V191" s="154">
        <f t="shared" si="55"/>
        <v>0</v>
      </c>
      <c r="W191" s="134">
        <f t="shared" si="56"/>
        <v>0</v>
      </c>
      <c r="X191" s="135">
        <f t="shared" si="57"/>
        <v>0</v>
      </c>
      <c r="Y191" s="219"/>
      <c r="Z191" s="133">
        <v>184</v>
      </c>
      <c r="AA191" s="134">
        <f t="shared" si="58"/>
        <v>0</v>
      </c>
      <c r="AB191" s="134">
        <f t="shared" si="59"/>
        <v>0</v>
      </c>
      <c r="AC191" s="134">
        <f t="shared" si="60"/>
        <v>0</v>
      </c>
      <c r="AD191" s="135">
        <f t="shared" si="61"/>
        <v>0</v>
      </c>
      <c r="AE191" s="219"/>
      <c r="AF191" s="138">
        <f t="shared" si="62"/>
        <v>0</v>
      </c>
    </row>
    <row r="192" spans="2:32">
      <c r="B192" s="133">
        <v>185</v>
      </c>
      <c r="C192" s="153">
        <f t="shared" si="42"/>
        <v>0</v>
      </c>
      <c r="D192" s="154">
        <f t="shared" si="43"/>
        <v>0</v>
      </c>
      <c r="E192" s="134">
        <f t="shared" si="44"/>
        <v>0</v>
      </c>
      <c r="F192" s="135">
        <f t="shared" si="45"/>
        <v>0</v>
      </c>
      <c r="G192" s="219"/>
      <c r="H192" s="133">
        <v>185</v>
      </c>
      <c r="I192" s="153">
        <f t="shared" si="46"/>
        <v>0</v>
      </c>
      <c r="J192" s="154">
        <f t="shared" si="47"/>
        <v>0</v>
      </c>
      <c r="K192" s="134">
        <f t="shared" si="48"/>
        <v>0</v>
      </c>
      <c r="L192" s="136">
        <f t="shared" si="49"/>
        <v>0</v>
      </c>
      <c r="M192" s="113"/>
      <c r="N192" s="137">
        <v>185</v>
      </c>
      <c r="O192" s="153">
        <f t="shared" si="50"/>
        <v>0</v>
      </c>
      <c r="P192" s="154">
        <f t="shared" si="51"/>
        <v>0</v>
      </c>
      <c r="Q192" s="134">
        <f t="shared" si="52"/>
        <v>0</v>
      </c>
      <c r="R192" s="135">
        <f t="shared" si="53"/>
        <v>0</v>
      </c>
      <c r="S192" s="219"/>
      <c r="T192" s="137">
        <v>185</v>
      </c>
      <c r="U192" s="153">
        <f t="shared" si="54"/>
        <v>0</v>
      </c>
      <c r="V192" s="154">
        <f t="shared" si="55"/>
        <v>0</v>
      </c>
      <c r="W192" s="134">
        <f t="shared" si="56"/>
        <v>0</v>
      </c>
      <c r="X192" s="135">
        <f t="shared" si="57"/>
        <v>0</v>
      </c>
      <c r="Y192" s="219"/>
      <c r="Z192" s="133">
        <v>185</v>
      </c>
      <c r="AA192" s="134">
        <f t="shared" si="58"/>
        <v>0</v>
      </c>
      <c r="AB192" s="134">
        <f t="shared" si="59"/>
        <v>0</v>
      </c>
      <c r="AC192" s="134">
        <f t="shared" si="60"/>
        <v>0</v>
      </c>
      <c r="AD192" s="135">
        <f t="shared" si="61"/>
        <v>0</v>
      </c>
      <c r="AE192" s="219"/>
      <c r="AF192" s="138">
        <f t="shared" si="62"/>
        <v>0</v>
      </c>
    </row>
    <row r="193" spans="2:32">
      <c r="B193" s="133">
        <v>186</v>
      </c>
      <c r="C193" s="153">
        <f t="shared" si="42"/>
        <v>0</v>
      </c>
      <c r="D193" s="154">
        <f t="shared" si="43"/>
        <v>0</v>
      </c>
      <c r="E193" s="134">
        <f t="shared" si="44"/>
        <v>0</v>
      </c>
      <c r="F193" s="135">
        <f t="shared" si="45"/>
        <v>0</v>
      </c>
      <c r="G193" s="219"/>
      <c r="H193" s="133">
        <v>186</v>
      </c>
      <c r="I193" s="153">
        <f t="shared" si="46"/>
        <v>0</v>
      </c>
      <c r="J193" s="154">
        <f t="shared" si="47"/>
        <v>0</v>
      </c>
      <c r="K193" s="134">
        <f t="shared" si="48"/>
        <v>0</v>
      </c>
      <c r="L193" s="136">
        <f t="shared" si="49"/>
        <v>0</v>
      </c>
      <c r="M193" s="113"/>
      <c r="N193" s="137">
        <v>186</v>
      </c>
      <c r="O193" s="153">
        <f t="shared" si="50"/>
        <v>0</v>
      </c>
      <c r="P193" s="154">
        <f t="shared" si="51"/>
        <v>0</v>
      </c>
      <c r="Q193" s="134">
        <f t="shared" si="52"/>
        <v>0</v>
      </c>
      <c r="R193" s="135">
        <f t="shared" si="53"/>
        <v>0</v>
      </c>
      <c r="S193" s="219"/>
      <c r="T193" s="137">
        <v>186</v>
      </c>
      <c r="U193" s="153">
        <f t="shared" si="54"/>
        <v>0</v>
      </c>
      <c r="V193" s="154">
        <f t="shared" si="55"/>
        <v>0</v>
      </c>
      <c r="W193" s="134">
        <f t="shared" si="56"/>
        <v>0</v>
      </c>
      <c r="X193" s="135">
        <f t="shared" si="57"/>
        <v>0</v>
      </c>
      <c r="Y193" s="219"/>
      <c r="Z193" s="133">
        <v>186</v>
      </c>
      <c r="AA193" s="134">
        <f t="shared" si="58"/>
        <v>0</v>
      </c>
      <c r="AB193" s="134">
        <f t="shared" si="59"/>
        <v>0</v>
      </c>
      <c r="AC193" s="134">
        <f t="shared" si="60"/>
        <v>0</v>
      </c>
      <c r="AD193" s="135">
        <f t="shared" si="61"/>
        <v>0</v>
      </c>
      <c r="AE193" s="219"/>
      <c r="AF193" s="138">
        <f t="shared" si="62"/>
        <v>0</v>
      </c>
    </row>
    <row r="194" spans="2:32">
      <c r="B194" s="133">
        <v>187</v>
      </c>
      <c r="C194" s="153">
        <f t="shared" si="42"/>
        <v>0</v>
      </c>
      <c r="D194" s="154">
        <f t="shared" si="43"/>
        <v>0</v>
      </c>
      <c r="E194" s="134">
        <f t="shared" si="44"/>
        <v>0</v>
      </c>
      <c r="F194" s="135">
        <f t="shared" si="45"/>
        <v>0</v>
      </c>
      <c r="G194" s="219"/>
      <c r="H194" s="133">
        <v>187</v>
      </c>
      <c r="I194" s="153">
        <f t="shared" si="46"/>
        <v>0</v>
      </c>
      <c r="J194" s="154">
        <f t="shared" si="47"/>
        <v>0</v>
      </c>
      <c r="K194" s="134">
        <f t="shared" si="48"/>
        <v>0</v>
      </c>
      <c r="L194" s="136">
        <f t="shared" si="49"/>
        <v>0</v>
      </c>
      <c r="M194" s="113"/>
      <c r="N194" s="137">
        <v>187</v>
      </c>
      <c r="O194" s="153">
        <f t="shared" si="50"/>
        <v>0</v>
      </c>
      <c r="P194" s="154">
        <f t="shared" si="51"/>
        <v>0</v>
      </c>
      <c r="Q194" s="134">
        <f t="shared" si="52"/>
        <v>0</v>
      </c>
      <c r="R194" s="135">
        <f t="shared" si="53"/>
        <v>0</v>
      </c>
      <c r="S194" s="219"/>
      <c r="T194" s="137">
        <v>187</v>
      </c>
      <c r="U194" s="153">
        <f t="shared" si="54"/>
        <v>0</v>
      </c>
      <c r="V194" s="154">
        <f t="shared" si="55"/>
        <v>0</v>
      </c>
      <c r="W194" s="134">
        <f t="shared" si="56"/>
        <v>0</v>
      </c>
      <c r="X194" s="135">
        <f t="shared" si="57"/>
        <v>0</v>
      </c>
      <c r="Y194" s="219"/>
      <c r="Z194" s="133">
        <v>187</v>
      </c>
      <c r="AA194" s="134">
        <f t="shared" si="58"/>
        <v>0</v>
      </c>
      <c r="AB194" s="134">
        <f t="shared" si="59"/>
        <v>0</v>
      </c>
      <c r="AC194" s="134">
        <f t="shared" si="60"/>
        <v>0</v>
      </c>
      <c r="AD194" s="135">
        <f t="shared" si="61"/>
        <v>0</v>
      </c>
      <c r="AE194" s="219"/>
      <c r="AF194" s="138">
        <f t="shared" si="62"/>
        <v>0</v>
      </c>
    </row>
    <row r="195" spans="2:32">
      <c r="B195" s="133">
        <v>188</v>
      </c>
      <c r="C195" s="153">
        <f t="shared" si="42"/>
        <v>0</v>
      </c>
      <c r="D195" s="154">
        <f t="shared" si="43"/>
        <v>0</v>
      </c>
      <c r="E195" s="134">
        <f t="shared" si="44"/>
        <v>0</v>
      </c>
      <c r="F195" s="135">
        <f t="shared" si="45"/>
        <v>0</v>
      </c>
      <c r="G195" s="219"/>
      <c r="H195" s="133">
        <v>188</v>
      </c>
      <c r="I195" s="153">
        <f t="shared" si="46"/>
        <v>0</v>
      </c>
      <c r="J195" s="154">
        <f t="shared" si="47"/>
        <v>0</v>
      </c>
      <c r="K195" s="134">
        <f t="shared" si="48"/>
        <v>0</v>
      </c>
      <c r="L195" s="136">
        <f t="shared" si="49"/>
        <v>0</v>
      </c>
      <c r="M195" s="113"/>
      <c r="N195" s="137">
        <v>188</v>
      </c>
      <c r="O195" s="153">
        <f t="shared" si="50"/>
        <v>0</v>
      </c>
      <c r="P195" s="154">
        <f t="shared" si="51"/>
        <v>0</v>
      </c>
      <c r="Q195" s="134">
        <f t="shared" si="52"/>
        <v>0</v>
      </c>
      <c r="R195" s="135">
        <f t="shared" si="53"/>
        <v>0</v>
      </c>
      <c r="S195" s="219"/>
      <c r="T195" s="137">
        <v>188</v>
      </c>
      <c r="U195" s="153">
        <f t="shared" si="54"/>
        <v>0</v>
      </c>
      <c r="V195" s="154">
        <f t="shared" si="55"/>
        <v>0</v>
      </c>
      <c r="W195" s="134">
        <f t="shared" si="56"/>
        <v>0</v>
      </c>
      <c r="X195" s="135">
        <f t="shared" si="57"/>
        <v>0</v>
      </c>
      <c r="Y195" s="219"/>
      <c r="Z195" s="133">
        <v>188</v>
      </c>
      <c r="AA195" s="134">
        <f t="shared" si="58"/>
        <v>0</v>
      </c>
      <c r="AB195" s="134">
        <f t="shared" si="59"/>
        <v>0</v>
      </c>
      <c r="AC195" s="134">
        <f t="shared" si="60"/>
        <v>0</v>
      </c>
      <c r="AD195" s="135">
        <f t="shared" si="61"/>
        <v>0</v>
      </c>
      <c r="AE195" s="219"/>
      <c r="AF195" s="138">
        <f t="shared" si="62"/>
        <v>0</v>
      </c>
    </row>
    <row r="196" spans="2:32">
      <c r="B196" s="133">
        <v>189</v>
      </c>
      <c r="C196" s="153">
        <f t="shared" si="42"/>
        <v>0</v>
      </c>
      <c r="D196" s="154">
        <f t="shared" si="43"/>
        <v>0</v>
      </c>
      <c r="E196" s="134">
        <f t="shared" si="44"/>
        <v>0</v>
      </c>
      <c r="F196" s="135">
        <f t="shared" si="45"/>
        <v>0</v>
      </c>
      <c r="G196" s="219"/>
      <c r="H196" s="133">
        <v>189</v>
      </c>
      <c r="I196" s="153">
        <f t="shared" si="46"/>
        <v>0</v>
      </c>
      <c r="J196" s="154">
        <f t="shared" si="47"/>
        <v>0</v>
      </c>
      <c r="K196" s="134">
        <f t="shared" si="48"/>
        <v>0</v>
      </c>
      <c r="L196" s="136">
        <f t="shared" si="49"/>
        <v>0</v>
      </c>
      <c r="M196" s="113"/>
      <c r="N196" s="137">
        <v>189</v>
      </c>
      <c r="O196" s="153">
        <f t="shared" si="50"/>
        <v>0</v>
      </c>
      <c r="P196" s="154">
        <f t="shared" si="51"/>
        <v>0</v>
      </c>
      <c r="Q196" s="134">
        <f t="shared" si="52"/>
        <v>0</v>
      </c>
      <c r="R196" s="135">
        <f t="shared" si="53"/>
        <v>0</v>
      </c>
      <c r="S196" s="219"/>
      <c r="T196" s="137">
        <v>189</v>
      </c>
      <c r="U196" s="153">
        <f t="shared" si="54"/>
        <v>0</v>
      </c>
      <c r="V196" s="154">
        <f t="shared" si="55"/>
        <v>0</v>
      </c>
      <c r="W196" s="134">
        <f t="shared" si="56"/>
        <v>0</v>
      </c>
      <c r="X196" s="135">
        <f t="shared" si="57"/>
        <v>0</v>
      </c>
      <c r="Y196" s="219"/>
      <c r="Z196" s="133">
        <v>189</v>
      </c>
      <c r="AA196" s="134">
        <f t="shared" si="58"/>
        <v>0</v>
      </c>
      <c r="AB196" s="134">
        <f t="shared" si="59"/>
        <v>0</v>
      </c>
      <c r="AC196" s="134">
        <f t="shared" si="60"/>
        <v>0</v>
      </c>
      <c r="AD196" s="135">
        <f t="shared" si="61"/>
        <v>0</v>
      </c>
      <c r="AE196" s="219"/>
      <c r="AF196" s="138">
        <f t="shared" si="62"/>
        <v>0</v>
      </c>
    </row>
    <row r="197" spans="2:32">
      <c r="B197" s="133">
        <v>190</v>
      </c>
      <c r="C197" s="153">
        <f t="shared" si="42"/>
        <v>0</v>
      </c>
      <c r="D197" s="154">
        <f t="shared" si="43"/>
        <v>0</v>
      </c>
      <c r="E197" s="134">
        <f t="shared" si="44"/>
        <v>0</v>
      </c>
      <c r="F197" s="135">
        <f t="shared" si="45"/>
        <v>0</v>
      </c>
      <c r="G197" s="219"/>
      <c r="H197" s="133">
        <v>190</v>
      </c>
      <c r="I197" s="153">
        <f t="shared" si="46"/>
        <v>0</v>
      </c>
      <c r="J197" s="154">
        <f t="shared" si="47"/>
        <v>0</v>
      </c>
      <c r="K197" s="134">
        <f t="shared" si="48"/>
        <v>0</v>
      </c>
      <c r="L197" s="136">
        <f t="shared" si="49"/>
        <v>0</v>
      </c>
      <c r="M197" s="113"/>
      <c r="N197" s="137">
        <v>190</v>
      </c>
      <c r="O197" s="153">
        <f t="shared" si="50"/>
        <v>0</v>
      </c>
      <c r="P197" s="154">
        <f t="shared" si="51"/>
        <v>0</v>
      </c>
      <c r="Q197" s="134">
        <f t="shared" si="52"/>
        <v>0</v>
      </c>
      <c r="R197" s="135">
        <f t="shared" si="53"/>
        <v>0</v>
      </c>
      <c r="S197" s="219"/>
      <c r="T197" s="137">
        <v>190</v>
      </c>
      <c r="U197" s="153">
        <f t="shared" si="54"/>
        <v>0</v>
      </c>
      <c r="V197" s="154">
        <f t="shared" si="55"/>
        <v>0</v>
      </c>
      <c r="W197" s="134">
        <f t="shared" si="56"/>
        <v>0</v>
      </c>
      <c r="X197" s="135">
        <f t="shared" si="57"/>
        <v>0</v>
      </c>
      <c r="Y197" s="219"/>
      <c r="Z197" s="133">
        <v>190</v>
      </c>
      <c r="AA197" s="134">
        <f t="shared" si="58"/>
        <v>0</v>
      </c>
      <c r="AB197" s="134">
        <f t="shared" si="59"/>
        <v>0</v>
      </c>
      <c r="AC197" s="134">
        <f t="shared" si="60"/>
        <v>0</v>
      </c>
      <c r="AD197" s="135">
        <f t="shared" si="61"/>
        <v>0</v>
      </c>
      <c r="AE197" s="219"/>
      <c r="AF197" s="138">
        <f t="shared" si="62"/>
        <v>0</v>
      </c>
    </row>
    <row r="198" spans="2:32">
      <c r="B198" s="133">
        <v>191</v>
      </c>
      <c r="C198" s="153">
        <f t="shared" si="42"/>
        <v>0</v>
      </c>
      <c r="D198" s="154">
        <f t="shared" si="43"/>
        <v>0</v>
      </c>
      <c r="E198" s="134">
        <f t="shared" si="44"/>
        <v>0</v>
      </c>
      <c r="F198" s="135">
        <f t="shared" si="45"/>
        <v>0</v>
      </c>
      <c r="G198" s="219"/>
      <c r="H198" s="133">
        <v>191</v>
      </c>
      <c r="I198" s="153">
        <f t="shared" si="46"/>
        <v>0</v>
      </c>
      <c r="J198" s="154">
        <f t="shared" si="47"/>
        <v>0</v>
      </c>
      <c r="K198" s="134">
        <f t="shared" si="48"/>
        <v>0</v>
      </c>
      <c r="L198" s="136">
        <f t="shared" si="49"/>
        <v>0</v>
      </c>
      <c r="M198" s="113"/>
      <c r="N198" s="137">
        <v>191</v>
      </c>
      <c r="O198" s="153">
        <f t="shared" si="50"/>
        <v>0</v>
      </c>
      <c r="P198" s="154">
        <f t="shared" si="51"/>
        <v>0</v>
      </c>
      <c r="Q198" s="134">
        <f t="shared" si="52"/>
        <v>0</v>
      </c>
      <c r="R198" s="135">
        <f t="shared" si="53"/>
        <v>0</v>
      </c>
      <c r="S198" s="219"/>
      <c r="T198" s="137">
        <v>191</v>
      </c>
      <c r="U198" s="153">
        <f t="shared" si="54"/>
        <v>0</v>
      </c>
      <c r="V198" s="154">
        <f t="shared" si="55"/>
        <v>0</v>
      </c>
      <c r="W198" s="134">
        <f t="shared" si="56"/>
        <v>0</v>
      </c>
      <c r="X198" s="135">
        <f t="shared" si="57"/>
        <v>0</v>
      </c>
      <c r="Y198" s="219"/>
      <c r="Z198" s="133">
        <v>191</v>
      </c>
      <c r="AA198" s="134">
        <f t="shared" si="58"/>
        <v>0</v>
      </c>
      <c r="AB198" s="134">
        <f t="shared" si="59"/>
        <v>0</v>
      </c>
      <c r="AC198" s="134">
        <f t="shared" si="60"/>
        <v>0</v>
      </c>
      <c r="AD198" s="135">
        <f t="shared" si="61"/>
        <v>0</v>
      </c>
      <c r="AE198" s="219"/>
      <c r="AF198" s="138">
        <f t="shared" si="62"/>
        <v>0</v>
      </c>
    </row>
    <row r="199" spans="2:32">
      <c r="B199" s="133">
        <v>192</v>
      </c>
      <c r="C199" s="153">
        <f t="shared" si="42"/>
        <v>0</v>
      </c>
      <c r="D199" s="154">
        <f t="shared" si="43"/>
        <v>0</v>
      </c>
      <c r="E199" s="134">
        <f t="shared" si="44"/>
        <v>0</v>
      </c>
      <c r="F199" s="135">
        <f t="shared" si="45"/>
        <v>0</v>
      </c>
      <c r="G199" s="219"/>
      <c r="H199" s="133">
        <v>192</v>
      </c>
      <c r="I199" s="153">
        <f t="shared" si="46"/>
        <v>0</v>
      </c>
      <c r="J199" s="154">
        <f t="shared" si="47"/>
        <v>0</v>
      </c>
      <c r="K199" s="134">
        <f t="shared" si="48"/>
        <v>0</v>
      </c>
      <c r="L199" s="136">
        <f t="shared" si="49"/>
        <v>0</v>
      </c>
      <c r="M199" s="113"/>
      <c r="N199" s="137">
        <v>192</v>
      </c>
      <c r="O199" s="153">
        <f t="shared" si="50"/>
        <v>0</v>
      </c>
      <c r="P199" s="154">
        <f t="shared" si="51"/>
        <v>0</v>
      </c>
      <c r="Q199" s="134">
        <f t="shared" si="52"/>
        <v>0</v>
      </c>
      <c r="R199" s="135">
        <f t="shared" si="53"/>
        <v>0</v>
      </c>
      <c r="S199" s="219"/>
      <c r="T199" s="137">
        <v>192</v>
      </c>
      <c r="U199" s="153">
        <f t="shared" si="54"/>
        <v>0</v>
      </c>
      <c r="V199" s="154">
        <f t="shared" si="55"/>
        <v>0</v>
      </c>
      <c r="W199" s="134">
        <f t="shared" si="56"/>
        <v>0</v>
      </c>
      <c r="X199" s="135">
        <f t="shared" si="57"/>
        <v>0</v>
      </c>
      <c r="Y199" s="219"/>
      <c r="Z199" s="133">
        <v>192</v>
      </c>
      <c r="AA199" s="134">
        <f t="shared" si="58"/>
        <v>0</v>
      </c>
      <c r="AB199" s="134">
        <f t="shared" si="59"/>
        <v>0</v>
      </c>
      <c r="AC199" s="134">
        <f t="shared" si="60"/>
        <v>0</v>
      </c>
      <c r="AD199" s="135">
        <f t="shared" si="61"/>
        <v>0</v>
      </c>
      <c r="AE199" s="219"/>
      <c r="AF199" s="138">
        <f t="shared" si="62"/>
        <v>0</v>
      </c>
    </row>
    <row r="200" spans="2:32">
      <c r="B200" s="133">
        <v>193</v>
      </c>
      <c r="C200" s="153">
        <f t="shared" si="42"/>
        <v>0</v>
      </c>
      <c r="D200" s="154">
        <f t="shared" si="43"/>
        <v>0</v>
      </c>
      <c r="E200" s="134">
        <f t="shared" si="44"/>
        <v>0</v>
      </c>
      <c r="F200" s="135">
        <f t="shared" si="45"/>
        <v>0</v>
      </c>
      <c r="G200" s="219"/>
      <c r="H200" s="133">
        <v>193</v>
      </c>
      <c r="I200" s="153">
        <f t="shared" si="46"/>
        <v>0</v>
      </c>
      <c r="J200" s="154">
        <f t="shared" si="47"/>
        <v>0</v>
      </c>
      <c r="K200" s="134">
        <f t="shared" si="48"/>
        <v>0</v>
      </c>
      <c r="L200" s="136">
        <f t="shared" si="49"/>
        <v>0</v>
      </c>
      <c r="M200" s="113"/>
      <c r="N200" s="137">
        <v>193</v>
      </c>
      <c r="O200" s="153">
        <f t="shared" si="50"/>
        <v>0</v>
      </c>
      <c r="P200" s="154">
        <f t="shared" si="51"/>
        <v>0</v>
      </c>
      <c r="Q200" s="134">
        <f t="shared" si="52"/>
        <v>0</v>
      </c>
      <c r="R200" s="135">
        <f t="shared" si="53"/>
        <v>0</v>
      </c>
      <c r="S200" s="219"/>
      <c r="T200" s="137">
        <v>193</v>
      </c>
      <c r="U200" s="153">
        <f t="shared" si="54"/>
        <v>0</v>
      </c>
      <c r="V200" s="154">
        <f t="shared" si="55"/>
        <v>0</v>
      </c>
      <c r="W200" s="134">
        <f t="shared" si="56"/>
        <v>0</v>
      </c>
      <c r="X200" s="135">
        <f t="shared" si="57"/>
        <v>0</v>
      </c>
      <c r="Y200" s="219"/>
      <c r="Z200" s="133">
        <v>193</v>
      </c>
      <c r="AA200" s="134">
        <f t="shared" si="58"/>
        <v>0</v>
      </c>
      <c r="AB200" s="134">
        <f t="shared" si="59"/>
        <v>0</v>
      </c>
      <c r="AC200" s="134">
        <f t="shared" si="60"/>
        <v>0</v>
      </c>
      <c r="AD200" s="135">
        <f t="shared" si="61"/>
        <v>0</v>
      </c>
      <c r="AE200" s="219"/>
      <c r="AF200" s="138">
        <f t="shared" si="62"/>
        <v>0</v>
      </c>
    </row>
    <row r="201" spans="2:32">
      <c r="B201" s="133">
        <v>194</v>
      </c>
      <c r="C201" s="153">
        <f t="shared" ref="C201:C264" si="63">IF($D$4&gt;=B201,(PMT($E$4/12,$D$4,$B$4,0,0))*-1,0)</f>
        <v>0</v>
      </c>
      <c r="D201" s="154">
        <f t="shared" ref="D201:D247" si="64">$E$4*F200/12</f>
        <v>0</v>
      </c>
      <c r="E201" s="134">
        <f t="shared" ref="E201:E247" si="65">C201-D201</f>
        <v>0</v>
      </c>
      <c r="F201" s="135">
        <f t="shared" ref="F201:F264" si="66">IF(F200-E201&lt;=0,0,F200-E201)</f>
        <v>0</v>
      </c>
      <c r="G201" s="219"/>
      <c r="H201" s="133">
        <v>194</v>
      </c>
      <c r="I201" s="153">
        <f t="shared" ref="I201:I264" si="67">IF($J$4&gt;=H201,(PMT($K$4/12,$J$4,$H$4,0,0))*-1,0)</f>
        <v>0</v>
      </c>
      <c r="J201" s="154">
        <f t="shared" ref="J201:J264" si="68">$K$4*L200/12</f>
        <v>0</v>
      </c>
      <c r="K201" s="134">
        <f t="shared" ref="K201:K264" si="69">I201-J201</f>
        <v>0</v>
      </c>
      <c r="L201" s="136">
        <f t="shared" ref="L201:L264" si="70">IF(L200-K201&lt;=0,0,L200-K201)</f>
        <v>0</v>
      </c>
      <c r="M201" s="113"/>
      <c r="N201" s="137">
        <v>194</v>
      </c>
      <c r="O201" s="153">
        <f t="shared" ref="O201:O264" si="71">IF($P$4&gt;=N201,(PMT($Q$4/12,$P$4,$O$4,0,0))*-1,0)</f>
        <v>0</v>
      </c>
      <c r="P201" s="154">
        <f t="shared" ref="P201:P264" si="72">$Q$4*R200/12</f>
        <v>0</v>
      </c>
      <c r="Q201" s="134">
        <f t="shared" ref="Q201:Q264" si="73">O201-P201</f>
        <v>0</v>
      </c>
      <c r="R201" s="135">
        <f t="shared" ref="R201:R264" si="74">IF(R200-Q201&lt;=0,0,R200-Q201)</f>
        <v>0</v>
      </c>
      <c r="S201" s="219"/>
      <c r="T201" s="137">
        <v>194</v>
      </c>
      <c r="U201" s="153">
        <f t="shared" ref="U201:U264" si="75">IF($V$4&gt;=T201,(PMT($W$4/12,$V$4,$T$4,0,0))*-1,0)</f>
        <v>0</v>
      </c>
      <c r="V201" s="154">
        <f t="shared" ref="V201:V264" si="76">$W$4*X200/12</f>
        <v>0</v>
      </c>
      <c r="W201" s="134">
        <f t="shared" ref="W201:W264" si="77">U201-V201</f>
        <v>0</v>
      </c>
      <c r="X201" s="135">
        <f t="shared" ref="X201:X264" si="78">IF(X200-W201&lt;=0,0,X200-W201)</f>
        <v>0</v>
      </c>
      <c r="Y201" s="219"/>
      <c r="Z201" s="133">
        <v>194</v>
      </c>
      <c r="AA201" s="134">
        <f t="shared" ref="AA201:AA264" si="79">C201+I201+O201+U201</f>
        <v>0</v>
      </c>
      <c r="AB201" s="134">
        <f t="shared" ref="AB201:AB264" si="80">D201+J201+P201+V201</f>
        <v>0</v>
      </c>
      <c r="AC201" s="134">
        <f t="shared" ref="AC201:AC264" si="81">E201+K201+Q201+W201</f>
        <v>0</v>
      </c>
      <c r="AD201" s="135">
        <f t="shared" ref="AD201:AD264" si="82">F201+L201+R201+X201</f>
        <v>0</v>
      </c>
      <c r="AE201" s="219"/>
      <c r="AF201" s="138">
        <f t="shared" si="62"/>
        <v>0</v>
      </c>
    </row>
    <row r="202" spans="2:32">
      <c r="B202" s="133">
        <v>195</v>
      </c>
      <c r="C202" s="153">
        <f t="shared" si="63"/>
        <v>0</v>
      </c>
      <c r="D202" s="154">
        <f t="shared" si="64"/>
        <v>0</v>
      </c>
      <c r="E202" s="134">
        <f t="shared" si="65"/>
        <v>0</v>
      </c>
      <c r="F202" s="135">
        <f t="shared" si="66"/>
        <v>0</v>
      </c>
      <c r="G202" s="219"/>
      <c r="H202" s="133">
        <v>195</v>
      </c>
      <c r="I202" s="153">
        <f t="shared" si="67"/>
        <v>0</v>
      </c>
      <c r="J202" s="154">
        <f t="shared" si="68"/>
        <v>0</v>
      </c>
      <c r="K202" s="134">
        <f t="shared" si="69"/>
        <v>0</v>
      </c>
      <c r="L202" s="136">
        <f t="shared" si="70"/>
        <v>0</v>
      </c>
      <c r="M202" s="113"/>
      <c r="N202" s="137">
        <v>195</v>
      </c>
      <c r="O202" s="153">
        <f t="shared" si="71"/>
        <v>0</v>
      </c>
      <c r="P202" s="154">
        <f t="shared" si="72"/>
        <v>0</v>
      </c>
      <c r="Q202" s="134">
        <f t="shared" si="73"/>
        <v>0</v>
      </c>
      <c r="R202" s="135">
        <f t="shared" si="74"/>
        <v>0</v>
      </c>
      <c r="S202" s="219"/>
      <c r="T202" s="137">
        <v>195</v>
      </c>
      <c r="U202" s="153">
        <f t="shared" si="75"/>
        <v>0</v>
      </c>
      <c r="V202" s="154">
        <f t="shared" si="76"/>
        <v>0</v>
      </c>
      <c r="W202" s="134">
        <f t="shared" si="77"/>
        <v>0</v>
      </c>
      <c r="X202" s="135">
        <f t="shared" si="78"/>
        <v>0</v>
      </c>
      <c r="Y202" s="219"/>
      <c r="Z202" s="133">
        <v>195</v>
      </c>
      <c r="AA202" s="134">
        <f t="shared" si="79"/>
        <v>0</v>
      </c>
      <c r="AB202" s="134">
        <f t="shared" si="80"/>
        <v>0</v>
      </c>
      <c r="AC202" s="134">
        <f t="shared" si="81"/>
        <v>0</v>
      </c>
      <c r="AD202" s="135">
        <f t="shared" si="82"/>
        <v>0</v>
      </c>
      <c r="AE202" s="219"/>
      <c r="AF202" s="138">
        <f t="shared" si="62"/>
        <v>0</v>
      </c>
    </row>
    <row r="203" spans="2:32">
      <c r="B203" s="133">
        <v>196</v>
      </c>
      <c r="C203" s="153">
        <f t="shared" si="63"/>
        <v>0</v>
      </c>
      <c r="D203" s="154">
        <f t="shared" si="64"/>
        <v>0</v>
      </c>
      <c r="E203" s="134">
        <f t="shared" si="65"/>
        <v>0</v>
      </c>
      <c r="F203" s="135">
        <f t="shared" si="66"/>
        <v>0</v>
      </c>
      <c r="G203" s="219"/>
      <c r="H203" s="133">
        <v>196</v>
      </c>
      <c r="I203" s="153">
        <f t="shared" si="67"/>
        <v>0</v>
      </c>
      <c r="J203" s="154">
        <f t="shared" si="68"/>
        <v>0</v>
      </c>
      <c r="K203" s="134">
        <f t="shared" si="69"/>
        <v>0</v>
      </c>
      <c r="L203" s="136">
        <f t="shared" si="70"/>
        <v>0</v>
      </c>
      <c r="M203" s="113"/>
      <c r="N203" s="137">
        <v>196</v>
      </c>
      <c r="O203" s="153">
        <f t="shared" si="71"/>
        <v>0</v>
      </c>
      <c r="P203" s="154">
        <f t="shared" si="72"/>
        <v>0</v>
      </c>
      <c r="Q203" s="134">
        <f t="shared" si="73"/>
        <v>0</v>
      </c>
      <c r="R203" s="135">
        <f t="shared" si="74"/>
        <v>0</v>
      </c>
      <c r="S203" s="219"/>
      <c r="T203" s="137">
        <v>196</v>
      </c>
      <c r="U203" s="153">
        <f t="shared" si="75"/>
        <v>0</v>
      </c>
      <c r="V203" s="154">
        <f t="shared" si="76"/>
        <v>0</v>
      </c>
      <c r="W203" s="134">
        <f t="shared" si="77"/>
        <v>0</v>
      </c>
      <c r="X203" s="135">
        <f t="shared" si="78"/>
        <v>0</v>
      </c>
      <c r="Y203" s="219"/>
      <c r="Z203" s="133">
        <v>196</v>
      </c>
      <c r="AA203" s="134">
        <f t="shared" si="79"/>
        <v>0</v>
      </c>
      <c r="AB203" s="134">
        <f t="shared" si="80"/>
        <v>0</v>
      </c>
      <c r="AC203" s="134">
        <f t="shared" si="81"/>
        <v>0</v>
      </c>
      <c r="AD203" s="135">
        <f t="shared" si="82"/>
        <v>0</v>
      </c>
      <c r="AE203" s="219"/>
      <c r="AF203" s="138">
        <f t="shared" ref="AF203:AF266" si="83">AA203*-1</f>
        <v>0</v>
      </c>
    </row>
    <row r="204" spans="2:32">
      <c r="B204" s="133">
        <v>197</v>
      </c>
      <c r="C204" s="153">
        <f t="shared" si="63"/>
        <v>0</v>
      </c>
      <c r="D204" s="154">
        <f t="shared" si="64"/>
        <v>0</v>
      </c>
      <c r="E204" s="134">
        <f t="shared" si="65"/>
        <v>0</v>
      </c>
      <c r="F204" s="135">
        <f t="shared" si="66"/>
        <v>0</v>
      </c>
      <c r="G204" s="219"/>
      <c r="H204" s="133">
        <v>197</v>
      </c>
      <c r="I204" s="153">
        <f t="shared" si="67"/>
        <v>0</v>
      </c>
      <c r="J204" s="154">
        <f t="shared" si="68"/>
        <v>0</v>
      </c>
      <c r="K204" s="134">
        <f t="shared" si="69"/>
        <v>0</v>
      </c>
      <c r="L204" s="136">
        <f t="shared" si="70"/>
        <v>0</v>
      </c>
      <c r="M204" s="113"/>
      <c r="N204" s="137">
        <v>197</v>
      </c>
      <c r="O204" s="153">
        <f t="shared" si="71"/>
        <v>0</v>
      </c>
      <c r="P204" s="154">
        <f t="shared" si="72"/>
        <v>0</v>
      </c>
      <c r="Q204" s="134">
        <f t="shared" si="73"/>
        <v>0</v>
      </c>
      <c r="R204" s="135">
        <f t="shared" si="74"/>
        <v>0</v>
      </c>
      <c r="S204" s="219"/>
      <c r="T204" s="137">
        <v>197</v>
      </c>
      <c r="U204" s="153">
        <f t="shared" si="75"/>
        <v>0</v>
      </c>
      <c r="V204" s="154">
        <f t="shared" si="76"/>
        <v>0</v>
      </c>
      <c r="W204" s="134">
        <f t="shared" si="77"/>
        <v>0</v>
      </c>
      <c r="X204" s="135">
        <f t="shared" si="78"/>
        <v>0</v>
      </c>
      <c r="Y204" s="219"/>
      <c r="Z204" s="133">
        <v>197</v>
      </c>
      <c r="AA204" s="134">
        <f t="shared" si="79"/>
        <v>0</v>
      </c>
      <c r="AB204" s="134">
        <f t="shared" si="80"/>
        <v>0</v>
      </c>
      <c r="AC204" s="134">
        <f t="shared" si="81"/>
        <v>0</v>
      </c>
      <c r="AD204" s="135">
        <f t="shared" si="82"/>
        <v>0</v>
      </c>
      <c r="AE204" s="219"/>
      <c r="AF204" s="138">
        <f t="shared" si="83"/>
        <v>0</v>
      </c>
    </row>
    <row r="205" spans="2:32">
      <c r="B205" s="133">
        <v>198</v>
      </c>
      <c r="C205" s="153">
        <f t="shared" si="63"/>
        <v>0</v>
      </c>
      <c r="D205" s="154">
        <f t="shared" si="64"/>
        <v>0</v>
      </c>
      <c r="E205" s="134">
        <f t="shared" si="65"/>
        <v>0</v>
      </c>
      <c r="F205" s="135">
        <f t="shared" si="66"/>
        <v>0</v>
      </c>
      <c r="G205" s="219"/>
      <c r="H205" s="133">
        <v>198</v>
      </c>
      <c r="I205" s="153">
        <f t="shared" si="67"/>
        <v>0</v>
      </c>
      <c r="J205" s="154">
        <f t="shared" si="68"/>
        <v>0</v>
      </c>
      <c r="K205" s="134">
        <f t="shared" si="69"/>
        <v>0</v>
      </c>
      <c r="L205" s="136">
        <f t="shared" si="70"/>
        <v>0</v>
      </c>
      <c r="M205" s="113"/>
      <c r="N205" s="137">
        <v>198</v>
      </c>
      <c r="O205" s="153">
        <f t="shared" si="71"/>
        <v>0</v>
      </c>
      <c r="P205" s="154">
        <f t="shared" si="72"/>
        <v>0</v>
      </c>
      <c r="Q205" s="134">
        <f t="shared" si="73"/>
        <v>0</v>
      </c>
      <c r="R205" s="135">
        <f t="shared" si="74"/>
        <v>0</v>
      </c>
      <c r="S205" s="219"/>
      <c r="T205" s="137">
        <v>198</v>
      </c>
      <c r="U205" s="153">
        <f t="shared" si="75"/>
        <v>0</v>
      </c>
      <c r="V205" s="154">
        <f t="shared" si="76"/>
        <v>0</v>
      </c>
      <c r="W205" s="134">
        <f t="shared" si="77"/>
        <v>0</v>
      </c>
      <c r="X205" s="135">
        <f t="shared" si="78"/>
        <v>0</v>
      </c>
      <c r="Y205" s="219"/>
      <c r="Z205" s="133">
        <v>198</v>
      </c>
      <c r="AA205" s="134">
        <f t="shared" si="79"/>
        <v>0</v>
      </c>
      <c r="AB205" s="134">
        <f t="shared" si="80"/>
        <v>0</v>
      </c>
      <c r="AC205" s="134">
        <f t="shared" si="81"/>
        <v>0</v>
      </c>
      <c r="AD205" s="135">
        <f t="shared" si="82"/>
        <v>0</v>
      </c>
      <c r="AE205" s="219"/>
      <c r="AF205" s="138">
        <f t="shared" si="83"/>
        <v>0</v>
      </c>
    </row>
    <row r="206" spans="2:32">
      <c r="B206" s="133">
        <v>199</v>
      </c>
      <c r="C206" s="153">
        <f t="shared" si="63"/>
        <v>0</v>
      </c>
      <c r="D206" s="154">
        <f t="shared" si="64"/>
        <v>0</v>
      </c>
      <c r="E206" s="134">
        <f t="shared" si="65"/>
        <v>0</v>
      </c>
      <c r="F206" s="135">
        <f t="shared" si="66"/>
        <v>0</v>
      </c>
      <c r="G206" s="219"/>
      <c r="H206" s="133">
        <v>199</v>
      </c>
      <c r="I206" s="153">
        <f t="shared" si="67"/>
        <v>0</v>
      </c>
      <c r="J206" s="154">
        <f t="shared" si="68"/>
        <v>0</v>
      </c>
      <c r="K206" s="134">
        <f t="shared" si="69"/>
        <v>0</v>
      </c>
      <c r="L206" s="136">
        <f t="shared" si="70"/>
        <v>0</v>
      </c>
      <c r="M206" s="113"/>
      <c r="N206" s="137">
        <v>199</v>
      </c>
      <c r="O206" s="153">
        <f t="shared" si="71"/>
        <v>0</v>
      </c>
      <c r="P206" s="154">
        <f t="shared" si="72"/>
        <v>0</v>
      </c>
      <c r="Q206" s="134">
        <f t="shared" si="73"/>
        <v>0</v>
      </c>
      <c r="R206" s="135">
        <f t="shared" si="74"/>
        <v>0</v>
      </c>
      <c r="S206" s="219"/>
      <c r="T206" s="137">
        <v>199</v>
      </c>
      <c r="U206" s="153">
        <f t="shared" si="75"/>
        <v>0</v>
      </c>
      <c r="V206" s="154">
        <f t="shared" si="76"/>
        <v>0</v>
      </c>
      <c r="W206" s="134">
        <f t="shared" si="77"/>
        <v>0</v>
      </c>
      <c r="X206" s="135">
        <f t="shared" si="78"/>
        <v>0</v>
      </c>
      <c r="Y206" s="219"/>
      <c r="Z206" s="133">
        <v>199</v>
      </c>
      <c r="AA206" s="134">
        <f t="shared" si="79"/>
        <v>0</v>
      </c>
      <c r="AB206" s="134">
        <f t="shared" si="80"/>
        <v>0</v>
      </c>
      <c r="AC206" s="134">
        <f t="shared" si="81"/>
        <v>0</v>
      </c>
      <c r="AD206" s="135">
        <f t="shared" si="82"/>
        <v>0</v>
      </c>
      <c r="AE206" s="219"/>
      <c r="AF206" s="138">
        <f t="shared" si="83"/>
        <v>0</v>
      </c>
    </row>
    <row r="207" spans="2:32">
      <c r="B207" s="133">
        <v>200</v>
      </c>
      <c r="C207" s="153">
        <f t="shared" si="63"/>
        <v>0</v>
      </c>
      <c r="D207" s="154">
        <f t="shared" si="64"/>
        <v>0</v>
      </c>
      <c r="E207" s="134">
        <f t="shared" si="65"/>
        <v>0</v>
      </c>
      <c r="F207" s="135">
        <f t="shared" si="66"/>
        <v>0</v>
      </c>
      <c r="G207" s="219"/>
      <c r="H207" s="133">
        <v>200</v>
      </c>
      <c r="I207" s="153">
        <f t="shared" si="67"/>
        <v>0</v>
      </c>
      <c r="J207" s="154">
        <f t="shared" si="68"/>
        <v>0</v>
      </c>
      <c r="K207" s="134">
        <f t="shared" si="69"/>
        <v>0</v>
      </c>
      <c r="L207" s="136">
        <f t="shared" si="70"/>
        <v>0</v>
      </c>
      <c r="M207" s="113"/>
      <c r="N207" s="137">
        <v>200</v>
      </c>
      <c r="O207" s="153">
        <f t="shared" si="71"/>
        <v>0</v>
      </c>
      <c r="P207" s="154">
        <f t="shared" si="72"/>
        <v>0</v>
      </c>
      <c r="Q207" s="134">
        <f t="shared" si="73"/>
        <v>0</v>
      </c>
      <c r="R207" s="135">
        <f t="shared" si="74"/>
        <v>0</v>
      </c>
      <c r="S207" s="219"/>
      <c r="T207" s="137">
        <v>200</v>
      </c>
      <c r="U207" s="153">
        <f t="shared" si="75"/>
        <v>0</v>
      </c>
      <c r="V207" s="154">
        <f t="shared" si="76"/>
        <v>0</v>
      </c>
      <c r="W207" s="134">
        <f t="shared" si="77"/>
        <v>0</v>
      </c>
      <c r="X207" s="135">
        <f t="shared" si="78"/>
        <v>0</v>
      </c>
      <c r="Y207" s="219"/>
      <c r="Z207" s="133">
        <v>200</v>
      </c>
      <c r="AA207" s="134">
        <f t="shared" si="79"/>
        <v>0</v>
      </c>
      <c r="AB207" s="134">
        <f t="shared" si="80"/>
        <v>0</v>
      </c>
      <c r="AC207" s="134">
        <f t="shared" si="81"/>
        <v>0</v>
      </c>
      <c r="AD207" s="135">
        <f t="shared" si="82"/>
        <v>0</v>
      </c>
      <c r="AE207" s="219"/>
      <c r="AF207" s="138">
        <f t="shared" si="83"/>
        <v>0</v>
      </c>
    </row>
    <row r="208" spans="2:32">
      <c r="B208" s="133">
        <v>201</v>
      </c>
      <c r="C208" s="153">
        <f t="shared" si="63"/>
        <v>0</v>
      </c>
      <c r="D208" s="154">
        <f t="shared" si="64"/>
        <v>0</v>
      </c>
      <c r="E208" s="134">
        <f t="shared" si="65"/>
        <v>0</v>
      </c>
      <c r="F208" s="135">
        <f t="shared" si="66"/>
        <v>0</v>
      </c>
      <c r="G208" s="219"/>
      <c r="H208" s="133">
        <v>201</v>
      </c>
      <c r="I208" s="153">
        <f t="shared" si="67"/>
        <v>0</v>
      </c>
      <c r="J208" s="154">
        <f t="shared" si="68"/>
        <v>0</v>
      </c>
      <c r="K208" s="134">
        <f t="shared" si="69"/>
        <v>0</v>
      </c>
      <c r="L208" s="136">
        <f t="shared" si="70"/>
        <v>0</v>
      </c>
      <c r="M208" s="113"/>
      <c r="N208" s="137">
        <v>201</v>
      </c>
      <c r="O208" s="153">
        <f t="shared" si="71"/>
        <v>0</v>
      </c>
      <c r="P208" s="154">
        <f t="shared" si="72"/>
        <v>0</v>
      </c>
      <c r="Q208" s="134">
        <f t="shared" si="73"/>
        <v>0</v>
      </c>
      <c r="R208" s="135">
        <f t="shared" si="74"/>
        <v>0</v>
      </c>
      <c r="S208" s="219"/>
      <c r="T208" s="137">
        <v>201</v>
      </c>
      <c r="U208" s="153">
        <f t="shared" si="75"/>
        <v>0</v>
      </c>
      <c r="V208" s="154">
        <f t="shared" si="76"/>
        <v>0</v>
      </c>
      <c r="W208" s="134">
        <f t="shared" si="77"/>
        <v>0</v>
      </c>
      <c r="X208" s="135">
        <f t="shared" si="78"/>
        <v>0</v>
      </c>
      <c r="Y208" s="219"/>
      <c r="Z208" s="133">
        <v>201</v>
      </c>
      <c r="AA208" s="134">
        <f t="shared" si="79"/>
        <v>0</v>
      </c>
      <c r="AB208" s="134">
        <f t="shared" si="80"/>
        <v>0</v>
      </c>
      <c r="AC208" s="134">
        <f t="shared" si="81"/>
        <v>0</v>
      </c>
      <c r="AD208" s="135">
        <f t="shared" si="82"/>
        <v>0</v>
      </c>
      <c r="AE208" s="219"/>
      <c r="AF208" s="138">
        <f t="shared" si="83"/>
        <v>0</v>
      </c>
    </row>
    <row r="209" spans="2:32">
      <c r="B209" s="133">
        <v>202</v>
      </c>
      <c r="C209" s="153">
        <f t="shared" si="63"/>
        <v>0</v>
      </c>
      <c r="D209" s="154">
        <f t="shared" si="64"/>
        <v>0</v>
      </c>
      <c r="E209" s="134">
        <f t="shared" si="65"/>
        <v>0</v>
      </c>
      <c r="F209" s="135">
        <f t="shared" si="66"/>
        <v>0</v>
      </c>
      <c r="G209" s="219"/>
      <c r="H209" s="133">
        <v>202</v>
      </c>
      <c r="I209" s="153">
        <f t="shared" si="67"/>
        <v>0</v>
      </c>
      <c r="J209" s="154">
        <f t="shared" si="68"/>
        <v>0</v>
      </c>
      <c r="K209" s="134">
        <f t="shared" si="69"/>
        <v>0</v>
      </c>
      <c r="L209" s="136">
        <f t="shared" si="70"/>
        <v>0</v>
      </c>
      <c r="M209" s="113"/>
      <c r="N209" s="137">
        <v>202</v>
      </c>
      <c r="O209" s="153">
        <f t="shared" si="71"/>
        <v>0</v>
      </c>
      <c r="P209" s="154">
        <f t="shared" si="72"/>
        <v>0</v>
      </c>
      <c r="Q209" s="134">
        <f t="shared" si="73"/>
        <v>0</v>
      </c>
      <c r="R209" s="135">
        <f t="shared" si="74"/>
        <v>0</v>
      </c>
      <c r="S209" s="219"/>
      <c r="T209" s="137">
        <v>202</v>
      </c>
      <c r="U209" s="153">
        <f t="shared" si="75"/>
        <v>0</v>
      </c>
      <c r="V209" s="154">
        <f t="shared" si="76"/>
        <v>0</v>
      </c>
      <c r="W209" s="134">
        <f t="shared" si="77"/>
        <v>0</v>
      </c>
      <c r="X209" s="135">
        <f t="shared" si="78"/>
        <v>0</v>
      </c>
      <c r="Y209" s="219"/>
      <c r="Z209" s="133">
        <v>202</v>
      </c>
      <c r="AA209" s="134">
        <f t="shared" si="79"/>
        <v>0</v>
      </c>
      <c r="AB209" s="134">
        <f t="shared" si="80"/>
        <v>0</v>
      </c>
      <c r="AC209" s="134">
        <f t="shared" si="81"/>
        <v>0</v>
      </c>
      <c r="AD209" s="135">
        <f t="shared" si="82"/>
        <v>0</v>
      </c>
      <c r="AE209" s="219"/>
      <c r="AF209" s="138">
        <f t="shared" si="83"/>
        <v>0</v>
      </c>
    </row>
    <row r="210" spans="2:32">
      <c r="B210" s="133">
        <v>203</v>
      </c>
      <c r="C210" s="153">
        <f t="shared" si="63"/>
        <v>0</v>
      </c>
      <c r="D210" s="154">
        <f t="shared" si="64"/>
        <v>0</v>
      </c>
      <c r="E210" s="134">
        <f t="shared" si="65"/>
        <v>0</v>
      </c>
      <c r="F210" s="135">
        <f t="shared" si="66"/>
        <v>0</v>
      </c>
      <c r="G210" s="219"/>
      <c r="H210" s="133">
        <v>203</v>
      </c>
      <c r="I210" s="153">
        <f t="shared" si="67"/>
        <v>0</v>
      </c>
      <c r="J210" s="154">
        <f t="shared" si="68"/>
        <v>0</v>
      </c>
      <c r="K210" s="134">
        <f t="shared" si="69"/>
        <v>0</v>
      </c>
      <c r="L210" s="136">
        <f t="shared" si="70"/>
        <v>0</v>
      </c>
      <c r="M210" s="113"/>
      <c r="N210" s="137">
        <v>203</v>
      </c>
      <c r="O210" s="153">
        <f t="shared" si="71"/>
        <v>0</v>
      </c>
      <c r="P210" s="154">
        <f t="shared" si="72"/>
        <v>0</v>
      </c>
      <c r="Q210" s="134">
        <f t="shared" si="73"/>
        <v>0</v>
      </c>
      <c r="R210" s="135">
        <f t="shared" si="74"/>
        <v>0</v>
      </c>
      <c r="S210" s="219"/>
      <c r="T210" s="137">
        <v>203</v>
      </c>
      <c r="U210" s="153">
        <f t="shared" si="75"/>
        <v>0</v>
      </c>
      <c r="V210" s="154">
        <f t="shared" si="76"/>
        <v>0</v>
      </c>
      <c r="W210" s="134">
        <f t="shared" si="77"/>
        <v>0</v>
      </c>
      <c r="X210" s="135">
        <f t="shared" si="78"/>
        <v>0</v>
      </c>
      <c r="Y210" s="219"/>
      <c r="Z210" s="133">
        <v>203</v>
      </c>
      <c r="AA210" s="134">
        <f t="shared" si="79"/>
        <v>0</v>
      </c>
      <c r="AB210" s="134">
        <f t="shared" si="80"/>
        <v>0</v>
      </c>
      <c r="AC210" s="134">
        <f t="shared" si="81"/>
        <v>0</v>
      </c>
      <c r="AD210" s="135">
        <f t="shared" si="82"/>
        <v>0</v>
      </c>
      <c r="AE210" s="219"/>
      <c r="AF210" s="138">
        <f t="shared" si="83"/>
        <v>0</v>
      </c>
    </row>
    <row r="211" spans="2:32">
      <c r="B211" s="133">
        <v>204</v>
      </c>
      <c r="C211" s="153">
        <f t="shared" si="63"/>
        <v>0</v>
      </c>
      <c r="D211" s="154">
        <f t="shared" si="64"/>
        <v>0</v>
      </c>
      <c r="E211" s="134">
        <f t="shared" si="65"/>
        <v>0</v>
      </c>
      <c r="F211" s="135">
        <f t="shared" si="66"/>
        <v>0</v>
      </c>
      <c r="G211" s="219"/>
      <c r="H211" s="133">
        <v>204</v>
      </c>
      <c r="I211" s="153">
        <f t="shared" si="67"/>
        <v>0</v>
      </c>
      <c r="J211" s="154">
        <f t="shared" si="68"/>
        <v>0</v>
      </c>
      <c r="K211" s="134">
        <f t="shared" si="69"/>
        <v>0</v>
      </c>
      <c r="L211" s="136">
        <f t="shared" si="70"/>
        <v>0</v>
      </c>
      <c r="M211" s="113"/>
      <c r="N211" s="137">
        <v>204</v>
      </c>
      <c r="O211" s="153">
        <f t="shared" si="71"/>
        <v>0</v>
      </c>
      <c r="P211" s="154">
        <f t="shared" si="72"/>
        <v>0</v>
      </c>
      <c r="Q211" s="134">
        <f t="shared" si="73"/>
        <v>0</v>
      </c>
      <c r="R211" s="135">
        <f t="shared" si="74"/>
        <v>0</v>
      </c>
      <c r="S211" s="219"/>
      <c r="T211" s="137">
        <v>204</v>
      </c>
      <c r="U211" s="153">
        <f t="shared" si="75"/>
        <v>0</v>
      </c>
      <c r="V211" s="154">
        <f t="shared" si="76"/>
        <v>0</v>
      </c>
      <c r="W211" s="134">
        <f t="shared" si="77"/>
        <v>0</v>
      </c>
      <c r="X211" s="135">
        <f t="shared" si="78"/>
        <v>0</v>
      </c>
      <c r="Y211" s="219"/>
      <c r="Z211" s="133">
        <v>204</v>
      </c>
      <c r="AA211" s="134">
        <f t="shared" si="79"/>
        <v>0</v>
      </c>
      <c r="AB211" s="134">
        <f t="shared" si="80"/>
        <v>0</v>
      </c>
      <c r="AC211" s="134">
        <f t="shared" si="81"/>
        <v>0</v>
      </c>
      <c r="AD211" s="135">
        <f t="shared" si="82"/>
        <v>0</v>
      </c>
      <c r="AE211" s="219"/>
      <c r="AF211" s="138">
        <f t="shared" si="83"/>
        <v>0</v>
      </c>
    </row>
    <row r="212" spans="2:32">
      <c r="B212" s="133">
        <v>205</v>
      </c>
      <c r="C212" s="153">
        <f t="shared" si="63"/>
        <v>0</v>
      </c>
      <c r="D212" s="154">
        <f t="shared" si="64"/>
        <v>0</v>
      </c>
      <c r="E212" s="134">
        <f t="shared" si="65"/>
        <v>0</v>
      </c>
      <c r="F212" s="135">
        <f t="shared" si="66"/>
        <v>0</v>
      </c>
      <c r="G212" s="219"/>
      <c r="H212" s="133">
        <v>205</v>
      </c>
      <c r="I212" s="153">
        <f t="shared" si="67"/>
        <v>0</v>
      </c>
      <c r="J212" s="154">
        <f t="shared" si="68"/>
        <v>0</v>
      </c>
      <c r="K212" s="134">
        <f t="shared" si="69"/>
        <v>0</v>
      </c>
      <c r="L212" s="136">
        <f t="shared" si="70"/>
        <v>0</v>
      </c>
      <c r="M212" s="113"/>
      <c r="N212" s="137">
        <v>205</v>
      </c>
      <c r="O212" s="153">
        <f t="shared" si="71"/>
        <v>0</v>
      </c>
      <c r="P212" s="154">
        <f t="shared" si="72"/>
        <v>0</v>
      </c>
      <c r="Q212" s="134">
        <f t="shared" si="73"/>
        <v>0</v>
      </c>
      <c r="R212" s="135">
        <f t="shared" si="74"/>
        <v>0</v>
      </c>
      <c r="S212" s="219"/>
      <c r="T212" s="137">
        <v>205</v>
      </c>
      <c r="U212" s="153">
        <f t="shared" si="75"/>
        <v>0</v>
      </c>
      <c r="V212" s="154">
        <f t="shared" si="76"/>
        <v>0</v>
      </c>
      <c r="W212" s="134">
        <f t="shared" si="77"/>
        <v>0</v>
      </c>
      <c r="X212" s="135">
        <f t="shared" si="78"/>
        <v>0</v>
      </c>
      <c r="Y212" s="219"/>
      <c r="Z212" s="133">
        <v>205</v>
      </c>
      <c r="AA212" s="134">
        <f t="shared" si="79"/>
        <v>0</v>
      </c>
      <c r="AB212" s="134">
        <f t="shared" si="80"/>
        <v>0</v>
      </c>
      <c r="AC212" s="134">
        <f t="shared" si="81"/>
        <v>0</v>
      </c>
      <c r="AD212" s="135">
        <f t="shared" si="82"/>
        <v>0</v>
      </c>
      <c r="AE212" s="219"/>
      <c r="AF212" s="138">
        <f t="shared" si="83"/>
        <v>0</v>
      </c>
    </row>
    <row r="213" spans="2:32">
      <c r="B213" s="133">
        <v>206</v>
      </c>
      <c r="C213" s="153">
        <f t="shared" si="63"/>
        <v>0</v>
      </c>
      <c r="D213" s="154">
        <f t="shared" si="64"/>
        <v>0</v>
      </c>
      <c r="E213" s="134">
        <f t="shared" si="65"/>
        <v>0</v>
      </c>
      <c r="F213" s="135">
        <f t="shared" si="66"/>
        <v>0</v>
      </c>
      <c r="G213" s="219"/>
      <c r="H213" s="133">
        <v>206</v>
      </c>
      <c r="I213" s="153">
        <f t="shared" si="67"/>
        <v>0</v>
      </c>
      <c r="J213" s="154">
        <f t="shared" si="68"/>
        <v>0</v>
      </c>
      <c r="K213" s="134">
        <f t="shared" si="69"/>
        <v>0</v>
      </c>
      <c r="L213" s="136">
        <f t="shared" si="70"/>
        <v>0</v>
      </c>
      <c r="M213" s="113"/>
      <c r="N213" s="137">
        <v>206</v>
      </c>
      <c r="O213" s="153">
        <f t="shared" si="71"/>
        <v>0</v>
      </c>
      <c r="P213" s="154">
        <f t="shared" si="72"/>
        <v>0</v>
      </c>
      <c r="Q213" s="134">
        <f t="shared" si="73"/>
        <v>0</v>
      </c>
      <c r="R213" s="135">
        <f t="shared" si="74"/>
        <v>0</v>
      </c>
      <c r="S213" s="219"/>
      <c r="T213" s="137">
        <v>206</v>
      </c>
      <c r="U213" s="153">
        <f t="shared" si="75"/>
        <v>0</v>
      </c>
      <c r="V213" s="154">
        <f t="shared" si="76"/>
        <v>0</v>
      </c>
      <c r="W213" s="134">
        <f t="shared" si="77"/>
        <v>0</v>
      </c>
      <c r="X213" s="135">
        <f t="shared" si="78"/>
        <v>0</v>
      </c>
      <c r="Y213" s="219"/>
      <c r="Z213" s="133">
        <v>206</v>
      </c>
      <c r="AA213" s="134">
        <f t="shared" si="79"/>
        <v>0</v>
      </c>
      <c r="AB213" s="134">
        <f t="shared" si="80"/>
        <v>0</v>
      </c>
      <c r="AC213" s="134">
        <f t="shared" si="81"/>
        <v>0</v>
      </c>
      <c r="AD213" s="135">
        <f t="shared" si="82"/>
        <v>0</v>
      </c>
      <c r="AE213" s="219"/>
      <c r="AF213" s="138">
        <f t="shared" si="83"/>
        <v>0</v>
      </c>
    </row>
    <row r="214" spans="2:32">
      <c r="B214" s="133">
        <v>207</v>
      </c>
      <c r="C214" s="153">
        <f t="shared" si="63"/>
        <v>0</v>
      </c>
      <c r="D214" s="154">
        <f t="shared" si="64"/>
        <v>0</v>
      </c>
      <c r="E214" s="134">
        <f t="shared" si="65"/>
        <v>0</v>
      </c>
      <c r="F214" s="135">
        <f t="shared" si="66"/>
        <v>0</v>
      </c>
      <c r="G214" s="219"/>
      <c r="H214" s="133">
        <v>207</v>
      </c>
      <c r="I214" s="153">
        <f t="shared" si="67"/>
        <v>0</v>
      </c>
      <c r="J214" s="154">
        <f t="shared" si="68"/>
        <v>0</v>
      </c>
      <c r="K214" s="134">
        <f t="shared" si="69"/>
        <v>0</v>
      </c>
      <c r="L214" s="136">
        <f t="shared" si="70"/>
        <v>0</v>
      </c>
      <c r="M214" s="113"/>
      <c r="N214" s="137">
        <v>207</v>
      </c>
      <c r="O214" s="153">
        <f t="shared" si="71"/>
        <v>0</v>
      </c>
      <c r="P214" s="154">
        <f t="shared" si="72"/>
        <v>0</v>
      </c>
      <c r="Q214" s="134">
        <f t="shared" si="73"/>
        <v>0</v>
      </c>
      <c r="R214" s="135">
        <f t="shared" si="74"/>
        <v>0</v>
      </c>
      <c r="S214" s="219"/>
      <c r="T214" s="137">
        <v>207</v>
      </c>
      <c r="U214" s="153">
        <f t="shared" si="75"/>
        <v>0</v>
      </c>
      <c r="V214" s="154">
        <f t="shared" si="76"/>
        <v>0</v>
      </c>
      <c r="W214" s="134">
        <f t="shared" si="77"/>
        <v>0</v>
      </c>
      <c r="X214" s="135">
        <f t="shared" si="78"/>
        <v>0</v>
      </c>
      <c r="Y214" s="219"/>
      <c r="Z214" s="133">
        <v>207</v>
      </c>
      <c r="AA214" s="134">
        <f t="shared" si="79"/>
        <v>0</v>
      </c>
      <c r="AB214" s="134">
        <f t="shared" si="80"/>
        <v>0</v>
      </c>
      <c r="AC214" s="134">
        <f t="shared" si="81"/>
        <v>0</v>
      </c>
      <c r="AD214" s="135">
        <f t="shared" si="82"/>
        <v>0</v>
      </c>
      <c r="AE214" s="219"/>
      <c r="AF214" s="138">
        <f t="shared" si="83"/>
        <v>0</v>
      </c>
    </row>
    <row r="215" spans="2:32">
      <c r="B215" s="133">
        <v>208</v>
      </c>
      <c r="C215" s="153">
        <f t="shared" si="63"/>
        <v>0</v>
      </c>
      <c r="D215" s="154">
        <f t="shared" si="64"/>
        <v>0</v>
      </c>
      <c r="E215" s="134">
        <f t="shared" si="65"/>
        <v>0</v>
      </c>
      <c r="F215" s="135">
        <f t="shared" si="66"/>
        <v>0</v>
      </c>
      <c r="G215" s="219"/>
      <c r="H215" s="133">
        <v>208</v>
      </c>
      <c r="I215" s="153">
        <f t="shared" si="67"/>
        <v>0</v>
      </c>
      <c r="J215" s="154">
        <f t="shared" si="68"/>
        <v>0</v>
      </c>
      <c r="K215" s="134">
        <f t="shared" si="69"/>
        <v>0</v>
      </c>
      <c r="L215" s="136">
        <f t="shared" si="70"/>
        <v>0</v>
      </c>
      <c r="M215" s="113"/>
      <c r="N215" s="137">
        <v>208</v>
      </c>
      <c r="O215" s="153">
        <f t="shared" si="71"/>
        <v>0</v>
      </c>
      <c r="P215" s="154">
        <f t="shared" si="72"/>
        <v>0</v>
      </c>
      <c r="Q215" s="134">
        <f t="shared" si="73"/>
        <v>0</v>
      </c>
      <c r="R215" s="135">
        <f t="shared" si="74"/>
        <v>0</v>
      </c>
      <c r="S215" s="219"/>
      <c r="T215" s="137">
        <v>208</v>
      </c>
      <c r="U215" s="153">
        <f t="shared" si="75"/>
        <v>0</v>
      </c>
      <c r="V215" s="154">
        <f t="shared" si="76"/>
        <v>0</v>
      </c>
      <c r="W215" s="134">
        <f t="shared" si="77"/>
        <v>0</v>
      </c>
      <c r="X215" s="135">
        <f t="shared" si="78"/>
        <v>0</v>
      </c>
      <c r="Y215" s="219"/>
      <c r="Z215" s="133">
        <v>208</v>
      </c>
      <c r="AA215" s="134">
        <f t="shared" si="79"/>
        <v>0</v>
      </c>
      <c r="AB215" s="134">
        <f t="shared" si="80"/>
        <v>0</v>
      </c>
      <c r="AC215" s="134">
        <f t="shared" si="81"/>
        <v>0</v>
      </c>
      <c r="AD215" s="135">
        <f t="shared" si="82"/>
        <v>0</v>
      </c>
      <c r="AE215" s="219"/>
      <c r="AF215" s="138">
        <f t="shared" si="83"/>
        <v>0</v>
      </c>
    </row>
    <row r="216" spans="2:32">
      <c r="B216" s="133">
        <v>209</v>
      </c>
      <c r="C216" s="153">
        <f t="shared" si="63"/>
        <v>0</v>
      </c>
      <c r="D216" s="154">
        <f t="shared" si="64"/>
        <v>0</v>
      </c>
      <c r="E216" s="134">
        <f t="shared" si="65"/>
        <v>0</v>
      </c>
      <c r="F216" s="135">
        <f t="shared" si="66"/>
        <v>0</v>
      </c>
      <c r="G216" s="219"/>
      <c r="H216" s="133">
        <v>209</v>
      </c>
      <c r="I216" s="153">
        <f t="shared" si="67"/>
        <v>0</v>
      </c>
      <c r="J216" s="154">
        <f t="shared" si="68"/>
        <v>0</v>
      </c>
      <c r="K216" s="134">
        <f t="shared" si="69"/>
        <v>0</v>
      </c>
      <c r="L216" s="136">
        <f t="shared" si="70"/>
        <v>0</v>
      </c>
      <c r="M216" s="113"/>
      <c r="N216" s="137">
        <v>209</v>
      </c>
      <c r="O216" s="153">
        <f t="shared" si="71"/>
        <v>0</v>
      </c>
      <c r="P216" s="154">
        <f t="shared" si="72"/>
        <v>0</v>
      </c>
      <c r="Q216" s="134">
        <f t="shared" si="73"/>
        <v>0</v>
      </c>
      <c r="R216" s="135">
        <f t="shared" si="74"/>
        <v>0</v>
      </c>
      <c r="S216" s="219"/>
      <c r="T216" s="137">
        <v>209</v>
      </c>
      <c r="U216" s="153">
        <f t="shared" si="75"/>
        <v>0</v>
      </c>
      <c r="V216" s="154">
        <f t="shared" si="76"/>
        <v>0</v>
      </c>
      <c r="W216" s="134">
        <f t="shared" si="77"/>
        <v>0</v>
      </c>
      <c r="X216" s="135">
        <f t="shared" si="78"/>
        <v>0</v>
      </c>
      <c r="Y216" s="219"/>
      <c r="Z216" s="133">
        <v>209</v>
      </c>
      <c r="AA216" s="134">
        <f t="shared" si="79"/>
        <v>0</v>
      </c>
      <c r="AB216" s="134">
        <f t="shared" si="80"/>
        <v>0</v>
      </c>
      <c r="AC216" s="134">
        <f t="shared" si="81"/>
        <v>0</v>
      </c>
      <c r="AD216" s="135">
        <f t="shared" si="82"/>
        <v>0</v>
      </c>
      <c r="AE216" s="219"/>
      <c r="AF216" s="138">
        <f t="shared" si="83"/>
        <v>0</v>
      </c>
    </row>
    <row r="217" spans="2:32">
      <c r="B217" s="133">
        <v>210</v>
      </c>
      <c r="C217" s="153">
        <f t="shared" si="63"/>
        <v>0</v>
      </c>
      <c r="D217" s="154">
        <f t="shared" si="64"/>
        <v>0</v>
      </c>
      <c r="E217" s="134">
        <f t="shared" si="65"/>
        <v>0</v>
      </c>
      <c r="F217" s="135">
        <f t="shared" si="66"/>
        <v>0</v>
      </c>
      <c r="G217" s="219"/>
      <c r="H217" s="133">
        <v>210</v>
      </c>
      <c r="I217" s="153">
        <f t="shared" si="67"/>
        <v>0</v>
      </c>
      <c r="J217" s="154">
        <f t="shared" si="68"/>
        <v>0</v>
      </c>
      <c r="K217" s="134">
        <f t="shared" si="69"/>
        <v>0</v>
      </c>
      <c r="L217" s="136">
        <f t="shared" si="70"/>
        <v>0</v>
      </c>
      <c r="M217" s="113"/>
      <c r="N217" s="137">
        <v>210</v>
      </c>
      <c r="O217" s="153">
        <f t="shared" si="71"/>
        <v>0</v>
      </c>
      <c r="P217" s="154">
        <f t="shared" si="72"/>
        <v>0</v>
      </c>
      <c r="Q217" s="134">
        <f t="shared" si="73"/>
        <v>0</v>
      </c>
      <c r="R217" s="135">
        <f t="shared" si="74"/>
        <v>0</v>
      </c>
      <c r="S217" s="219"/>
      <c r="T217" s="137">
        <v>210</v>
      </c>
      <c r="U217" s="153">
        <f t="shared" si="75"/>
        <v>0</v>
      </c>
      <c r="V217" s="154">
        <f t="shared" si="76"/>
        <v>0</v>
      </c>
      <c r="W217" s="134">
        <f t="shared" si="77"/>
        <v>0</v>
      </c>
      <c r="X217" s="135">
        <f t="shared" si="78"/>
        <v>0</v>
      </c>
      <c r="Y217" s="219"/>
      <c r="Z217" s="133">
        <v>210</v>
      </c>
      <c r="AA217" s="134">
        <f t="shared" si="79"/>
        <v>0</v>
      </c>
      <c r="AB217" s="134">
        <f t="shared" si="80"/>
        <v>0</v>
      </c>
      <c r="AC217" s="134">
        <f t="shared" si="81"/>
        <v>0</v>
      </c>
      <c r="AD217" s="135">
        <f t="shared" si="82"/>
        <v>0</v>
      </c>
      <c r="AE217" s="219"/>
      <c r="AF217" s="138">
        <f t="shared" si="83"/>
        <v>0</v>
      </c>
    </row>
    <row r="218" spans="2:32">
      <c r="B218" s="133">
        <v>211</v>
      </c>
      <c r="C218" s="153">
        <f t="shared" si="63"/>
        <v>0</v>
      </c>
      <c r="D218" s="154">
        <f t="shared" si="64"/>
        <v>0</v>
      </c>
      <c r="E218" s="134">
        <f t="shared" si="65"/>
        <v>0</v>
      </c>
      <c r="F218" s="135">
        <f t="shared" si="66"/>
        <v>0</v>
      </c>
      <c r="G218" s="219"/>
      <c r="H218" s="133">
        <v>211</v>
      </c>
      <c r="I218" s="153">
        <f t="shared" si="67"/>
        <v>0</v>
      </c>
      <c r="J218" s="154">
        <f t="shared" si="68"/>
        <v>0</v>
      </c>
      <c r="K218" s="134">
        <f t="shared" si="69"/>
        <v>0</v>
      </c>
      <c r="L218" s="136">
        <f t="shared" si="70"/>
        <v>0</v>
      </c>
      <c r="M218" s="113"/>
      <c r="N218" s="137">
        <v>211</v>
      </c>
      <c r="O218" s="153">
        <f t="shared" si="71"/>
        <v>0</v>
      </c>
      <c r="P218" s="154">
        <f t="shared" si="72"/>
        <v>0</v>
      </c>
      <c r="Q218" s="134">
        <f t="shared" si="73"/>
        <v>0</v>
      </c>
      <c r="R218" s="135">
        <f t="shared" si="74"/>
        <v>0</v>
      </c>
      <c r="S218" s="219"/>
      <c r="T218" s="137">
        <v>211</v>
      </c>
      <c r="U218" s="153">
        <f t="shared" si="75"/>
        <v>0</v>
      </c>
      <c r="V218" s="154">
        <f t="shared" si="76"/>
        <v>0</v>
      </c>
      <c r="W218" s="134">
        <f t="shared" si="77"/>
        <v>0</v>
      </c>
      <c r="X218" s="135">
        <f t="shared" si="78"/>
        <v>0</v>
      </c>
      <c r="Y218" s="219"/>
      <c r="Z218" s="133">
        <v>211</v>
      </c>
      <c r="AA218" s="134">
        <f t="shared" si="79"/>
        <v>0</v>
      </c>
      <c r="AB218" s="134">
        <f t="shared" si="80"/>
        <v>0</v>
      </c>
      <c r="AC218" s="134">
        <f t="shared" si="81"/>
        <v>0</v>
      </c>
      <c r="AD218" s="135">
        <f t="shared" si="82"/>
        <v>0</v>
      </c>
      <c r="AE218" s="219"/>
      <c r="AF218" s="138">
        <f t="shared" si="83"/>
        <v>0</v>
      </c>
    </row>
    <row r="219" spans="2:32">
      <c r="B219" s="133">
        <v>212</v>
      </c>
      <c r="C219" s="153">
        <f t="shared" si="63"/>
        <v>0</v>
      </c>
      <c r="D219" s="154">
        <f t="shared" si="64"/>
        <v>0</v>
      </c>
      <c r="E219" s="134">
        <f t="shared" si="65"/>
        <v>0</v>
      </c>
      <c r="F219" s="135">
        <f t="shared" si="66"/>
        <v>0</v>
      </c>
      <c r="G219" s="219"/>
      <c r="H219" s="133">
        <v>212</v>
      </c>
      <c r="I219" s="153">
        <f t="shared" si="67"/>
        <v>0</v>
      </c>
      <c r="J219" s="154">
        <f t="shared" si="68"/>
        <v>0</v>
      </c>
      <c r="K219" s="134">
        <f t="shared" si="69"/>
        <v>0</v>
      </c>
      <c r="L219" s="136">
        <f t="shared" si="70"/>
        <v>0</v>
      </c>
      <c r="M219" s="113"/>
      <c r="N219" s="137">
        <v>212</v>
      </c>
      <c r="O219" s="153">
        <f t="shared" si="71"/>
        <v>0</v>
      </c>
      <c r="P219" s="154">
        <f t="shared" si="72"/>
        <v>0</v>
      </c>
      <c r="Q219" s="134">
        <f t="shared" si="73"/>
        <v>0</v>
      </c>
      <c r="R219" s="135">
        <f t="shared" si="74"/>
        <v>0</v>
      </c>
      <c r="S219" s="219"/>
      <c r="T219" s="137">
        <v>212</v>
      </c>
      <c r="U219" s="153">
        <f t="shared" si="75"/>
        <v>0</v>
      </c>
      <c r="V219" s="154">
        <f t="shared" si="76"/>
        <v>0</v>
      </c>
      <c r="W219" s="134">
        <f t="shared" si="77"/>
        <v>0</v>
      </c>
      <c r="X219" s="135">
        <f t="shared" si="78"/>
        <v>0</v>
      </c>
      <c r="Y219" s="219"/>
      <c r="Z219" s="133">
        <v>212</v>
      </c>
      <c r="AA219" s="134">
        <f t="shared" si="79"/>
        <v>0</v>
      </c>
      <c r="AB219" s="134">
        <f t="shared" si="80"/>
        <v>0</v>
      </c>
      <c r="AC219" s="134">
        <f t="shared" si="81"/>
        <v>0</v>
      </c>
      <c r="AD219" s="135">
        <f t="shared" si="82"/>
        <v>0</v>
      </c>
      <c r="AE219" s="219"/>
      <c r="AF219" s="138">
        <f t="shared" si="83"/>
        <v>0</v>
      </c>
    </row>
    <row r="220" spans="2:32">
      <c r="B220" s="133">
        <v>213</v>
      </c>
      <c r="C220" s="153">
        <f t="shared" si="63"/>
        <v>0</v>
      </c>
      <c r="D220" s="154">
        <f t="shared" si="64"/>
        <v>0</v>
      </c>
      <c r="E220" s="134">
        <f t="shared" si="65"/>
        <v>0</v>
      </c>
      <c r="F220" s="135">
        <f t="shared" si="66"/>
        <v>0</v>
      </c>
      <c r="G220" s="219"/>
      <c r="H220" s="133">
        <v>213</v>
      </c>
      <c r="I220" s="153">
        <f t="shared" si="67"/>
        <v>0</v>
      </c>
      <c r="J220" s="154">
        <f t="shared" si="68"/>
        <v>0</v>
      </c>
      <c r="K220" s="134">
        <f t="shared" si="69"/>
        <v>0</v>
      </c>
      <c r="L220" s="136">
        <f t="shared" si="70"/>
        <v>0</v>
      </c>
      <c r="M220" s="113"/>
      <c r="N220" s="137">
        <v>213</v>
      </c>
      <c r="O220" s="153">
        <f t="shared" si="71"/>
        <v>0</v>
      </c>
      <c r="P220" s="154">
        <f t="shared" si="72"/>
        <v>0</v>
      </c>
      <c r="Q220" s="134">
        <f t="shared" si="73"/>
        <v>0</v>
      </c>
      <c r="R220" s="135">
        <f t="shared" si="74"/>
        <v>0</v>
      </c>
      <c r="S220" s="219"/>
      <c r="T220" s="137">
        <v>213</v>
      </c>
      <c r="U220" s="153">
        <f t="shared" si="75"/>
        <v>0</v>
      </c>
      <c r="V220" s="154">
        <f t="shared" si="76"/>
        <v>0</v>
      </c>
      <c r="W220" s="134">
        <f t="shared" si="77"/>
        <v>0</v>
      </c>
      <c r="X220" s="135">
        <f t="shared" si="78"/>
        <v>0</v>
      </c>
      <c r="Y220" s="219"/>
      <c r="Z220" s="133">
        <v>213</v>
      </c>
      <c r="AA220" s="134">
        <f t="shared" si="79"/>
        <v>0</v>
      </c>
      <c r="AB220" s="134">
        <f t="shared" si="80"/>
        <v>0</v>
      </c>
      <c r="AC220" s="134">
        <f t="shared" si="81"/>
        <v>0</v>
      </c>
      <c r="AD220" s="135">
        <f t="shared" si="82"/>
        <v>0</v>
      </c>
      <c r="AE220" s="219"/>
      <c r="AF220" s="138">
        <f t="shared" si="83"/>
        <v>0</v>
      </c>
    </row>
    <row r="221" spans="2:32">
      <c r="B221" s="133">
        <v>214</v>
      </c>
      <c r="C221" s="153">
        <f t="shared" si="63"/>
        <v>0</v>
      </c>
      <c r="D221" s="154">
        <f t="shared" si="64"/>
        <v>0</v>
      </c>
      <c r="E221" s="134">
        <f t="shared" si="65"/>
        <v>0</v>
      </c>
      <c r="F221" s="135">
        <f t="shared" si="66"/>
        <v>0</v>
      </c>
      <c r="G221" s="219"/>
      <c r="H221" s="133">
        <v>214</v>
      </c>
      <c r="I221" s="153">
        <f t="shared" si="67"/>
        <v>0</v>
      </c>
      <c r="J221" s="154">
        <f t="shared" si="68"/>
        <v>0</v>
      </c>
      <c r="K221" s="134">
        <f t="shared" si="69"/>
        <v>0</v>
      </c>
      <c r="L221" s="136">
        <f t="shared" si="70"/>
        <v>0</v>
      </c>
      <c r="M221" s="113"/>
      <c r="N221" s="137">
        <v>214</v>
      </c>
      <c r="O221" s="153">
        <f t="shared" si="71"/>
        <v>0</v>
      </c>
      <c r="P221" s="154">
        <f t="shared" si="72"/>
        <v>0</v>
      </c>
      <c r="Q221" s="134">
        <f t="shared" si="73"/>
        <v>0</v>
      </c>
      <c r="R221" s="135">
        <f t="shared" si="74"/>
        <v>0</v>
      </c>
      <c r="S221" s="219"/>
      <c r="T221" s="137">
        <v>214</v>
      </c>
      <c r="U221" s="153">
        <f t="shared" si="75"/>
        <v>0</v>
      </c>
      <c r="V221" s="154">
        <f t="shared" si="76"/>
        <v>0</v>
      </c>
      <c r="W221" s="134">
        <f t="shared" si="77"/>
        <v>0</v>
      </c>
      <c r="X221" s="135">
        <f t="shared" si="78"/>
        <v>0</v>
      </c>
      <c r="Y221" s="219"/>
      <c r="Z221" s="133">
        <v>214</v>
      </c>
      <c r="AA221" s="134">
        <f t="shared" si="79"/>
        <v>0</v>
      </c>
      <c r="AB221" s="134">
        <f t="shared" si="80"/>
        <v>0</v>
      </c>
      <c r="AC221" s="134">
        <f t="shared" si="81"/>
        <v>0</v>
      </c>
      <c r="AD221" s="135">
        <f t="shared" si="82"/>
        <v>0</v>
      </c>
      <c r="AE221" s="219"/>
      <c r="AF221" s="138">
        <f t="shared" si="83"/>
        <v>0</v>
      </c>
    </row>
    <row r="222" spans="2:32">
      <c r="B222" s="133">
        <v>215</v>
      </c>
      <c r="C222" s="153">
        <f t="shared" si="63"/>
        <v>0</v>
      </c>
      <c r="D222" s="154">
        <f t="shared" si="64"/>
        <v>0</v>
      </c>
      <c r="E222" s="134">
        <f t="shared" si="65"/>
        <v>0</v>
      </c>
      <c r="F222" s="135">
        <f t="shared" si="66"/>
        <v>0</v>
      </c>
      <c r="G222" s="219"/>
      <c r="H222" s="133">
        <v>215</v>
      </c>
      <c r="I222" s="153">
        <f t="shared" si="67"/>
        <v>0</v>
      </c>
      <c r="J222" s="154">
        <f t="shared" si="68"/>
        <v>0</v>
      </c>
      <c r="K222" s="134">
        <f t="shared" si="69"/>
        <v>0</v>
      </c>
      <c r="L222" s="136">
        <f t="shared" si="70"/>
        <v>0</v>
      </c>
      <c r="M222" s="113"/>
      <c r="N222" s="137">
        <v>215</v>
      </c>
      <c r="O222" s="153">
        <f t="shared" si="71"/>
        <v>0</v>
      </c>
      <c r="P222" s="154">
        <f t="shared" si="72"/>
        <v>0</v>
      </c>
      <c r="Q222" s="134">
        <f t="shared" si="73"/>
        <v>0</v>
      </c>
      <c r="R222" s="135">
        <f t="shared" si="74"/>
        <v>0</v>
      </c>
      <c r="S222" s="219"/>
      <c r="T222" s="137">
        <v>215</v>
      </c>
      <c r="U222" s="153">
        <f t="shared" si="75"/>
        <v>0</v>
      </c>
      <c r="V222" s="154">
        <f t="shared" si="76"/>
        <v>0</v>
      </c>
      <c r="W222" s="134">
        <f t="shared" si="77"/>
        <v>0</v>
      </c>
      <c r="X222" s="135">
        <f t="shared" si="78"/>
        <v>0</v>
      </c>
      <c r="Y222" s="219"/>
      <c r="Z222" s="133">
        <v>215</v>
      </c>
      <c r="AA222" s="134">
        <f t="shared" si="79"/>
        <v>0</v>
      </c>
      <c r="AB222" s="134">
        <f t="shared" si="80"/>
        <v>0</v>
      </c>
      <c r="AC222" s="134">
        <f t="shared" si="81"/>
        <v>0</v>
      </c>
      <c r="AD222" s="135">
        <f t="shared" si="82"/>
        <v>0</v>
      </c>
      <c r="AE222" s="219"/>
      <c r="AF222" s="138">
        <f t="shared" si="83"/>
        <v>0</v>
      </c>
    </row>
    <row r="223" spans="2:32">
      <c r="B223" s="133">
        <v>216</v>
      </c>
      <c r="C223" s="153">
        <f t="shared" si="63"/>
        <v>0</v>
      </c>
      <c r="D223" s="154">
        <f t="shared" si="64"/>
        <v>0</v>
      </c>
      <c r="E223" s="134">
        <f t="shared" si="65"/>
        <v>0</v>
      </c>
      <c r="F223" s="135">
        <f t="shared" si="66"/>
        <v>0</v>
      </c>
      <c r="G223" s="219"/>
      <c r="H223" s="133">
        <v>216</v>
      </c>
      <c r="I223" s="153">
        <f t="shared" si="67"/>
        <v>0</v>
      </c>
      <c r="J223" s="154">
        <f t="shared" si="68"/>
        <v>0</v>
      </c>
      <c r="K223" s="134">
        <f t="shared" si="69"/>
        <v>0</v>
      </c>
      <c r="L223" s="136">
        <f t="shared" si="70"/>
        <v>0</v>
      </c>
      <c r="M223" s="113"/>
      <c r="N223" s="137">
        <v>216</v>
      </c>
      <c r="O223" s="153">
        <f t="shared" si="71"/>
        <v>0</v>
      </c>
      <c r="P223" s="154">
        <f t="shared" si="72"/>
        <v>0</v>
      </c>
      <c r="Q223" s="134">
        <f t="shared" si="73"/>
        <v>0</v>
      </c>
      <c r="R223" s="135">
        <f t="shared" si="74"/>
        <v>0</v>
      </c>
      <c r="S223" s="219"/>
      <c r="T223" s="137">
        <v>216</v>
      </c>
      <c r="U223" s="153">
        <f t="shared" si="75"/>
        <v>0</v>
      </c>
      <c r="V223" s="154">
        <f t="shared" si="76"/>
        <v>0</v>
      </c>
      <c r="W223" s="134">
        <f t="shared" si="77"/>
        <v>0</v>
      </c>
      <c r="X223" s="135">
        <f t="shared" si="78"/>
        <v>0</v>
      </c>
      <c r="Y223" s="219"/>
      <c r="Z223" s="133">
        <v>216</v>
      </c>
      <c r="AA223" s="134">
        <f t="shared" si="79"/>
        <v>0</v>
      </c>
      <c r="AB223" s="134">
        <f t="shared" si="80"/>
        <v>0</v>
      </c>
      <c r="AC223" s="134">
        <f t="shared" si="81"/>
        <v>0</v>
      </c>
      <c r="AD223" s="135">
        <f t="shared" si="82"/>
        <v>0</v>
      </c>
      <c r="AE223" s="219"/>
      <c r="AF223" s="138">
        <f t="shared" si="83"/>
        <v>0</v>
      </c>
    </row>
    <row r="224" spans="2:32">
      <c r="B224" s="133">
        <v>217</v>
      </c>
      <c r="C224" s="153">
        <f t="shared" si="63"/>
        <v>0</v>
      </c>
      <c r="D224" s="154">
        <f t="shared" si="64"/>
        <v>0</v>
      </c>
      <c r="E224" s="134">
        <f t="shared" si="65"/>
        <v>0</v>
      </c>
      <c r="F224" s="135">
        <f t="shared" si="66"/>
        <v>0</v>
      </c>
      <c r="G224" s="219"/>
      <c r="H224" s="133">
        <v>217</v>
      </c>
      <c r="I224" s="153">
        <f t="shared" si="67"/>
        <v>0</v>
      </c>
      <c r="J224" s="154">
        <f t="shared" si="68"/>
        <v>0</v>
      </c>
      <c r="K224" s="134">
        <f t="shared" si="69"/>
        <v>0</v>
      </c>
      <c r="L224" s="136">
        <f t="shared" si="70"/>
        <v>0</v>
      </c>
      <c r="M224" s="113"/>
      <c r="N224" s="137">
        <v>217</v>
      </c>
      <c r="O224" s="153">
        <f t="shared" si="71"/>
        <v>0</v>
      </c>
      <c r="P224" s="154">
        <f t="shared" si="72"/>
        <v>0</v>
      </c>
      <c r="Q224" s="134">
        <f t="shared" si="73"/>
        <v>0</v>
      </c>
      <c r="R224" s="135">
        <f t="shared" si="74"/>
        <v>0</v>
      </c>
      <c r="S224" s="219"/>
      <c r="T224" s="137">
        <v>217</v>
      </c>
      <c r="U224" s="153">
        <f t="shared" si="75"/>
        <v>0</v>
      </c>
      <c r="V224" s="154">
        <f t="shared" si="76"/>
        <v>0</v>
      </c>
      <c r="W224" s="134">
        <f t="shared" si="77"/>
        <v>0</v>
      </c>
      <c r="X224" s="135">
        <f t="shared" si="78"/>
        <v>0</v>
      </c>
      <c r="Y224" s="219"/>
      <c r="Z224" s="133">
        <v>217</v>
      </c>
      <c r="AA224" s="134">
        <f t="shared" si="79"/>
        <v>0</v>
      </c>
      <c r="AB224" s="134">
        <f t="shared" si="80"/>
        <v>0</v>
      </c>
      <c r="AC224" s="134">
        <f t="shared" si="81"/>
        <v>0</v>
      </c>
      <c r="AD224" s="135">
        <f t="shared" si="82"/>
        <v>0</v>
      </c>
      <c r="AE224" s="219"/>
      <c r="AF224" s="138">
        <f t="shared" si="83"/>
        <v>0</v>
      </c>
    </row>
    <row r="225" spans="2:32">
      <c r="B225" s="133">
        <v>218</v>
      </c>
      <c r="C225" s="153">
        <f t="shared" si="63"/>
        <v>0</v>
      </c>
      <c r="D225" s="154">
        <f t="shared" si="64"/>
        <v>0</v>
      </c>
      <c r="E225" s="134">
        <f t="shared" si="65"/>
        <v>0</v>
      </c>
      <c r="F225" s="135">
        <f t="shared" si="66"/>
        <v>0</v>
      </c>
      <c r="G225" s="219"/>
      <c r="H225" s="133">
        <v>218</v>
      </c>
      <c r="I225" s="153">
        <f t="shared" si="67"/>
        <v>0</v>
      </c>
      <c r="J225" s="154">
        <f t="shared" si="68"/>
        <v>0</v>
      </c>
      <c r="K225" s="134">
        <f t="shared" si="69"/>
        <v>0</v>
      </c>
      <c r="L225" s="136">
        <f t="shared" si="70"/>
        <v>0</v>
      </c>
      <c r="M225" s="113"/>
      <c r="N225" s="137">
        <v>218</v>
      </c>
      <c r="O225" s="153">
        <f t="shared" si="71"/>
        <v>0</v>
      </c>
      <c r="P225" s="154">
        <f t="shared" si="72"/>
        <v>0</v>
      </c>
      <c r="Q225" s="134">
        <f t="shared" si="73"/>
        <v>0</v>
      </c>
      <c r="R225" s="135">
        <f t="shared" si="74"/>
        <v>0</v>
      </c>
      <c r="S225" s="219"/>
      <c r="T225" s="137">
        <v>218</v>
      </c>
      <c r="U225" s="153">
        <f t="shared" si="75"/>
        <v>0</v>
      </c>
      <c r="V225" s="154">
        <f t="shared" si="76"/>
        <v>0</v>
      </c>
      <c r="W225" s="134">
        <f t="shared" si="77"/>
        <v>0</v>
      </c>
      <c r="X225" s="135">
        <f t="shared" si="78"/>
        <v>0</v>
      </c>
      <c r="Y225" s="219"/>
      <c r="Z225" s="133">
        <v>218</v>
      </c>
      <c r="AA225" s="134">
        <f t="shared" si="79"/>
        <v>0</v>
      </c>
      <c r="AB225" s="134">
        <f t="shared" si="80"/>
        <v>0</v>
      </c>
      <c r="AC225" s="134">
        <f t="shared" si="81"/>
        <v>0</v>
      </c>
      <c r="AD225" s="135">
        <f t="shared" si="82"/>
        <v>0</v>
      </c>
      <c r="AE225" s="219"/>
      <c r="AF225" s="138">
        <f t="shared" si="83"/>
        <v>0</v>
      </c>
    </row>
    <row r="226" spans="2:32">
      <c r="B226" s="133">
        <v>219</v>
      </c>
      <c r="C226" s="153">
        <f t="shared" si="63"/>
        <v>0</v>
      </c>
      <c r="D226" s="154">
        <f t="shared" si="64"/>
        <v>0</v>
      </c>
      <c r="E226" s="134">
        <f t="shared" si="65"/>
        <v>0</v>
      </c>
      <c r="F226" s="135">
        <f t="shared" si="66"/>
        <v>0</v>
      </c>
      <c r="G226" s="219"/>
      <c r="H226" s="133">
        <v>219</v>
      </c>
      <c r="I226" s="153">
        <f t="shared" si="67"/>
        <v>0</v>
      </c>
      <c r="J226" s="154">
        <f t="shared" si="68"/>
        <v>0</v>
      </c>
      <c r="K226" s="134">
        <f t="shared" si="69"/>
        <v>0</v>
      </c>
      <c r="L226" s="136">
        <f t="shared" si="70"/>
        <v>0</v>
      </c>
      <c r="M226" s="113"/>
      <c r="N226" s="137">
        <v>219</v>
      </c>
      <c r="O226" s="153">
        <f t="shared" si="71"/>
        <v>0</v>
      </c>
      <c r="P226" s="154">
        <f t="shared" si="72"/>
        <v>0</v>
      </c>
      <c r="Q226" s="134">
        <f t="shared" si="73"/>
        <v>0</v>
      </c>
      <c r="R226" s="135">
        <f t="shared" si="74"/>
        <v>0</v>
      </c>
      <c r="S226" s="219"/>
      <c r="T226" s="137">
        <v>219</v>
      </c>
      <c r="U226" s="153">
        <f t="shared" si="75"/>
        <v>0</v>
      </c>
      <c r="V226" s="154">
        <f t="shared" si="76"/>
        <v>0</v>
      </c>
      <c r="W226" s="134">
        <f t="shared" si="77"/>
        <v>0</v>
      </c>
      <c r="X226" s="135">
        <f t="shared" si="78"/>
        <v>0</v>
      </c>
      <c r="Y226" s="219"/>
      <c r="Z226" s="133">
        <v>219</v>
      </c>
      <c r="AA226" s="134">
        <f t="shared" si="79"/>
        <v>0</v>
      </c>
      <c r="AB226" s="134">
        <f t="shared" si="80"/>
        <v>0</v>
      </c>
      <c r="AC226" s="134">
        <f t="shared" si="81"/>
        <v>0</v>
      </c>
      <c r="AD226" s="135">
        <f t="shared" si="82"/>
        <v>0</v>
      </c>
      <c r="AE226" s="219"/>
      <c r="AF226" s="138">
        <f t="shared" si="83"/>
        <v>0</v>
      </c>
    </row>
    <row r="227" spans="2:32">
      <c r="B227" s="133">
        <v>220</v>
      </c>
      <c r="C227" s="153">
        <f t="shared" si="63"/>
        <v>0</v>
      </c>
      <c r="D227" s="154">
        <f t="shared" si="64"/>
        <v>0</v>
      </c>
      <c r="E227" s="134">
        <f t="shared" si="65"/>
        <v>0</v>
      </c>
      <c r="F227" s="135">
        <f t="shared" si="66"/>
        <v>0</v>
      </c>
      <c r="G227" s="219"/>
      <c r="H227" s="133">
        <v>220</v>
      </c>
      <c r="I227" s="153">
        <f t="shared" si="67"/>
        <v>0</v>
      </c>
      <c r="J227" s="154">
        <f t="shared" si="68"/>
        <v>0</v>
      </c>
      <c r="K227" s="134">
        <f t="shared" si="69"/>
        <v>0</v>
      </c>
      <c r="L227" s="136">
        <f t="shared" si="70"/>
        <v>0</v>
      </c>
      <c r="M227" s="113"/>
      <c r="N227" s="137">
        <v>220</v>
      </c>
      <c r="O227" s="153">
        <f t="shared" si="71"/>
        <v>0</v>
      </c>
      <c r="P227" s="154">
        <f t="shared" si="72"/>
        <v>0</v>
      </c>
      <c r="Q227" s="134">
        <f t="shared" si="73"/>
        <v>0</v>
      </c>
      <c r="R227" s="135">
        <f t="shared" si="74"/>
        <v>0</v>
      </c>
      <c r="S227" s="219"/>
      <c r="T227" s="137">
        <v>220</v>
      </c>
      <c r="U227" s="153">
        <f t="shared" si="75"/>
        <v>0</v>
      </c>
      <c r="V227" s="154">
        <f t="shared" si="76"/>
        <v>0</v>
      </c>
      <c r="W227" s="134">
        <f t="shared" si="77"/>
        <v>0</v>
      </c>
      <c r="X227" s="135">
        <f t="shared" si="78"/>
        <v>0</v>
      </c>
      <c r="Y227" s="219"/>
      <c r="Z227" s="133">
        <v>220</v>
      </c>
      <c r="AA227" s="134">
        <f t="shared" si="79"/>
        <v>0</v>
      </c>
      <c r="AB227" s="134">
        <f t="shared" si="80"/>
        <v>0</v>
      </c>
      <c r="AC227" s="134">
        <f t="shared" si="81"/>
        <v>0</v>
      </c>
      <c r="AD227" s="135">
        <f t="shared" si="82"/>
        <v>0</v>
      </c>
      <c r="AE227" s="219"/>
      <c r="AF227" s="138">
        <f t="shared" si="83"/>
        <v>0</v>
      </c>
    </row>
    <row r="228" spans="2:32">
      <c r="B228" s="133">
        <v>221</v>
      </c>
      <c r="C228" s="153">
        <f t="shared" si="63"/>
        <v>0</v>
      </c>
      <c r="D228" s="154">
        <f t="shared" si="64"/>
        <v>0</v>
      </c>
      <c r="E228" s="134">
        <f t="shared" si="65"/>
        <v>0</v>
      </c>
      <c r="F228" s="135">
        <f t="shared" si="66"/>
        <v>0</v>
      </c>
      <c r="G228" s="219"/>
      <c r="H228" s="133">
        <v>221</v>
      </c>
      <c r="I228" s="153">
        <f t="shared" si="67"/>
        <v>0</v>
      </c>
      <c r="J228" s="154">
        <f t="shared" si="68"/>
        <v>0</v>
      </c>
      <c r="K228" s="134">
        <f t="shared" si="69"/>
        <v>0</v>
      </c>
      <c r="L228" s="136">
        <f t="shared" si="70"/>
        <v>0</v>
      </c>
      <c r="M228" s="113"/>
      <c r="N228" s="137">
        <v>221</v>
      </c>
      <c r="O228" s="153">
        <f t="shared" si="71"/>
        <v>0</v>
      </c>
      <c r="P228" s="154">
        <f t="shared" si="72"/>
        <v>0</v>
      </c>
      <c r="Q228" s="134">
        <f t="shared" si="73"/>
        <v>0</v>
      </c>
      <c r="R228" s="135">
        <f t="shared" si="74"/>
        <v>0</v>
      </c>
      <c r="S228" s="219"/>
      <c r="T228" s="137">
        <v>221</v>
      </c>
      <c r="U228" s="153">
        <f t="shared" si="75"/>
        <v>0</v>
      </c>
      <c r="V228" s="154">
        <f t="shared" si="76"/>
        <v>0</v>
      </c>
      <c r="W228" s="134">
        <f t="shared" si="77"/>
        <v>0</v>
      </c>
      <c r="X228" s="135">
        <f t="shared" si="78"/>
        <v>0</v>
      </c>
      <c r="Y228" s="219"/>
      <c r="Z228" s="133">
        <v>221</v>
      </c>
      <c r="AA228" s="134">
        <f t="shared" si="79"/>
        <v>0</v>
      </c>
      <c r="AB228" s="134">
        <f t="shared" si="80"/>
        <v>0</v>
      </c>
      <c r="AC228" s="134">
        <f t="shared" si="81"/>
        <v>0</v>
      </c>
      <c r="AD228" s="135">
        <f t="shared" si="82"/>
        <v>0</v>
      </c>
      <c r="AE228" s="219"/>
      <c r="AF228" s="138">
        <f t="shared" si="83"/>
        <v>0</v>
      </c>
    </row>
    <row r="229" spans="2:32">
      <c r="B229" s="133">
        <v>222</v>
      </c>
      <c r="C229" s="153">
        <f t="shared" si="63"/>
        <v>0</v>
      </c>
      <c r="D229" s="154">
        <f t="shared" si="64"/>
        <v>0</v>
      </c>
      <c r="E229" s="134">
        <f t="shared" si="65"/>
        <v>0</v>
      </c>
      <c r="F229" s="135">
        <f t="shared" si="66"/>
        <v>0</v>
      </c>
      <c r="G229" s="219"/>
      <c r="H229" s="133">
        <v>222</v>
      </c>
      <c r="I229" s="153">
        <f t="shared" si="67"/>
        <v>0</v>
      </c>
      <c r="J229" s="154">
        <f t="shared" si="68"/>
        <v>0</v>
      </c>
      <c r="K229" s="134">
        <f t="shared" si="69"/>
        <v>0</v>
      </c>
      <c r="L229" s="136">
        <f t="shared" si="70"/>
        <v>0</v>
      </c>
      <c r="M229" s="113"/>
      <c r="N229" s="137">
        <v>222</v>
      </c>
      <c r="O229" s="153">
        <f t="shared" si="71"/>
        <v>0</v>
      </c>
      <c r="P229" s="154">
        <f t="shared" si="72"/>
        <v>0</v>
      </c>
      <c r="Q229" s="134">
        <f t="shared" si="73"/>
        <v>0</v>
      </c>
      <c r="R229" s="135">
        <f t="shared" si="74"/>
        <v>0</v>
      </c>
      <c r="S229" s="219"/>
      <c r="T229" s="137">
        <v>222</v>
      </c>
      <c r="U229" s="153">
        <f t="shared" si="75"/>
        <v>0</v>
      </c>
      <c r="V229" s="154">
        <f t="shared" si="76"/>
        <v>0</v>
      </c>
      <c r="W229" s="134">
        <f t="shared" si="77"/>
        <v>0</v>
      </c>
      <c r="X229" s="135">
        <f t="shared" si="78"/>
        <v>0</v>
      </c>
      <c r="Y229" s="219"/>
      <c r="Z229" s="133">
        <v>222</v>
      </c>
      <c r="AA229" s="134">
        <f t="shared" si="79"/>
        <v>0</v>
      </c>
      <c r="AB229" s="134">
        <f t="shared" si="80"/>
        <v>0</v>
      </c>
      <c r="AC229" s="134">
        <f t="shared" si="81"/>
        <v>0</v>
      </c>
      <c r="AD229" s="135">
        <f t="shared" si="82"/>
        <v>0</v>
      </c>
      <c r="AE229" s="219"/>
      <c r="AF229" s="138">
        <f t="shared" si="83"/>
        <v>0</v>
      </c>
    </row>
    <row r="230" spans="2:32">
      <c r="B230" s="133">
        <v>223</v>
      </c>
      <c r="C230" s="153">
        <f t="shared" si="63"/>
        <v>0</v>
      </c>
      <c r="D230" s="154">
        <f t="shared" si="64"/>
        <v>0</v>
      </c>
      <c r="E230" s="134">
        <f t="shared" si="65"/>
        <v>0</v>
      </c>
      <c r="F230" s="135">
        <f t="shared" si="66"/>
        <v>0</v>
      </c>
      <c r="G230" s="219"/>
      <c r="H230" s="133">
        <v>223</v>
      </c>
      <c r="I230" s="153">
        <f t="shared" si="67"/>
        <v>0</v>
      </c>
      <c r="J230" s="154">
        <f t="shared" si="68"/>
        <v>0</v>
      </c>
      <c r="K230" s="134">
        <f t="shared" si="69"/>
        <v>0</v>
      </c>
      <c r="L230" s="136">
        <f t="shared" si="70"/>
        <v>0</v>
      </c>
      <c r="M230" s="113"/>
      <c r="N230" s="137">
        <v>223</v>
      </c>
      <c r="O230" s="153">
        <f t="shared" si="71"/>
        <v>0</v>
      </c>
      <c r="P230" s="154">
        <f t="shared" si="72"/>
        <v>0</v>
      </c>
      <c r="Q230" s="134">
        <f t="shared" si="73"/>
        <v>0</v>
      </c>
      <c r="R230" s="135">
        <f t="shared" si="74"/>
        <v>0</v>
      </c>
      <c r="S230" s="219"/>
      <c r="T230" s="137">
        <v>223</v>
      </c>
      <c r="U230" s="153">
        <f t="shared" si="75"/>
        <v>0</v>
      </c>
      <c r="V230" s="154">
        <f t="shared" si="76"/>
        <v>0</v>
      </c>
      <c r="W230" s="134">
        <f t="shared" si="77"/>
        <v>0</v>
      </c>
      <c r="X230" s="135">
        <f t="shared" si="78"/>
        <v>0</v>
      </c>
      <c r="Y230" s="219"/>
      <c r="Z230" s="133">
        <v>223</v>
      </c>
      <c r="AA230" s="134">
        <f t="shared" si="79"/>
        <v>0</v>
      </c>
      <c r="AB230" s="134">
        <f t="shared" si="80"/>
        <v>0</v>
      </c>
      <c r="AC230" s="134">
        <f t="shared" si="81"/>
        <v>0</v>
      </c>
      <c r="AD230" s="135">
        <f t="shared" si="82"/>
        <v>0</v>
      </c>
      <c r="AE230" s="219"/>
      <c r="AF230" s="138">
        <f t="shared" si="83"/>
        <v>0</v>
      </c>
    </row>
    <row r="231" spans="2:32">
      <c r="B231" s="133">
        <v>224</v>
      </c>
      <c r="C231" s="153">
        <f t="shared" si="63"/>
        <v>0</v>
      </c>
      <c r="D231" s="154">
        <f t="shared" si="64"/>
        <v>0</v>
      </c>
      <c r="E231" s="134">
        <f t="shared" si="65"/>
        <v>0</v>
      </c>
      <c r="F231" s="135">
        <f t="shared" si="66"/>
        <v>0</v>
      </c>
      <c r="G231" s="219"/>
      <c r="H231" s="133">
        <v>224</v>
      </c>
      <c r="I231" s="153">
        <f t="shared" si="67"/>
        <v>0</v>
      </c>
      <c r="J231" s="154">
        <f t="shared" si="68"/>
        <v>0</v>
      </c>
      <c r="K231" s="134">
        <f t="shared" si="69"/>
        <v>0</v>
      </c>
      <c r="L231" s="136">
        <f t="shared" si="70"/>
        <v>0</v>
      </c>
      <c r="M231" s="113"/>
      <c r="N231" s="137">
        <v>224</v>
      </c>
      <c r="O231" s="153">
        <f t="shared" si="71"/>
        <v>0</v>
      </c>
      <c r="P231" s="154">
        <f t="shared" si="72"/>
        <v>0</v>
      </c>
      <c r="Q231" s="134">
        <f t="shared" si="73"/>
        <v>0</v>
      </c>
      <c r="R231" s="135">
        <f t="shared" si="74"/>
        <v>0</v>
      </c>
      <c r="S231" s="219"/>
      <c r="T231" s="137">
        <v>224</v>
      </c>
      <c r="U231" s="153">
        <f t="shared" si="75"/>
        <v>0</v>
      </c>
      <c r="V231" s="154">
        <f t="shared" si="76"/>
        <v>0</v>
      </c>
      <c r="W231" s="134">
        <f t="shared" si="77"/>
        <v>0</v>
      </c>
      <c r="X231" s="135">
        <f t="shared" si="78"/>
        <v>0</v>
      </c>
      <c r="Y231" s="219"/>
      <c r="Z231" s="133">
        <v>224</v>
      </c>
      <c r="AA231" s="134">
        <f t="shared" si="79"/>
        <v>0</v>
      </c>
      <c r="AB231" s="134">
        <f t="shared" si="80"/>
        <v>0</v>
      </c>
      <c r="AC231" s="134">
        <f t="shared" si="81"/>
        <v>0</v>
      </c>
      <c r="AD231" s="135">
        <f t="shared" si="82"/>
        <v>0</v>
      </c>
      <c r="AE231" s="219"/>
      <c r="AF231" s="138">
        <f t="shared" si="83"/>
        <v>0</v>
      </c>
    </row>
    <row r="232" spans="2:32">
      <c r="B232" s="133">
        <v>225</v>
      </c>
      <c r="C232" s="153">
        <f t="shared" si="63"/>
        <v>0</v>
      </c>
      <c r="D232" s="154">
        <f t="shared" si="64"/>
        <v>0</v>
      </c>
      <c r="E232" s="134">
        <f t="shared" si="65"/>
        <v>0</v>
      </c>
      <c r="F232" s="135">
        <f t="shared" si="66"/>
        <v>0</v>
      </c>
      <c r="G232" s="219"/>
      <c r="H232" s="133">
        <v>225</v>
      </c>
      <c r="I232" s="153">
        <f t="shared" si="67"/>
        <v>0</v>
      </c>
      <c r="J232" s="154">
        <f t="shared" si="68"/>
        <v>0</v>
      </c>
      <c r="K232" s="134">
        <f t="shared" si="69"/>
        <v>0</v>
      </c>
      <c r="L232" s="136">
        <f t="shared" si="70"/>
        <v>0</v>
      </c>
      <c r="M232" s="113"/>
      <c r="N232" s="137">
        <v>225</v>
      </c>
      <c r="O232" s="153">
        <f t="shared" si="71"/>
        <v>0</v>
      </c>
      <c r="P232" s="154">
        <f t="shared" si="72"/>
        <v>0</v>
      </c>
      <c r="Q232" s="134">
        <f t="shared" si="73"/>
        <v>0</v>
      </c>
      <c r="R232" s="135">
        <f t="shared" si="74"/>
        <v>0</v>
      </c>
      <c r="S232" s="219"/>
      <c r="T232" s="137">
        <v>225</v>
      </c>
      <c r="U232" s="153">
        <f t="shared" si="75"/>
        <v>0</v>
      </c>
      <c r="V232" s="154">
        <f t="shared" si="76"/>
        <v>0</v>
      </c>
      <c r="W232" s="134">
        <f t="shared" si="77"/>
        <v>0</v>
      </c>
      <c r="X232" s="135">
        <f t="shared" si="78"/>
        <v>0</v>
      </c>
      <c r="Y232" s="219"/>
      <c r="Z232" s="133">
        <v>225</v>
      </c>
      <c r="AA232" s="134">
        <f t="shared" si="79"/>
        <v>0</v>
      </c>
      <c r="AB232" s="134">
        <f t="shared" si="80"/>
        <v>0</v>
      </c>
      <c r="AC232" s="134">
        <f t="shared" si="81"/>
        <v>0</v>
      </c>
      <c r="AD232" s="135">
        <f t="shared" si="82"/>
        <v>0</v>
      </c>
      <c r="AE232" s="219"/>
      <c r="AF232" s="138">
        <f t="shared" si="83"/>
        <v>0</v>
      </c>
    </row>
    <row r="233" spans="2:32">
      <c r="B233" s="133">
        <v>226</v>
      </c>
      <c r="C233" s="153">
        <f t="shared" si="63"/>
        <v>0</v>
      </c>
      <c r="D233" s="154">
        <f t="shared" si="64"/>
        <v>0</v>
      </c>
      <c r="E233" s="134">
        <f t="shared" si="65"/>
        <v>0</v>
      </c>
      <c r="F233" s="135">
        <f t="shared" si="66"/>
        <v>0</v>
      </c>
      <c r="G233" s="219"/>
      <c r="H233" s="133">
        <v>226</v>
      </c>
      <c r="I233" s="153">
        <f t="shared" si="67"/>
        <v>0</v>
      </c>
      <c r="J233" s="154">
        <f t="shared" si="68"/>
        <v>0</v>
      </c>
      <c r="K233" s="134">
        <f t="shared" si="69"/>
        <v>0</v>
      </c>
      <c r="L233" s="136">
        <f t="shared" si="70"/>
        <v>0</v>
      </c>
      <c r="M233" s="113"/>
      <c r="N233" s="137">
        <v>226</v>
      </c>
      <c r="O233" s="153">
        <f t="shared" si="71"/>
        <v>0</v>
      </c>
      <c r="P233" s="154">
        <f t="shared" si="72"/>
        <v>0</v>
      </c>
      <c r="Q233" s="134">
        <f t="shared" si="73"/>
        <v>0</v>
      </c>
      <c r="R233" s="135">
        <f t="shared" si="74"/>
        <v>0</v>
      </c>
      <c r="S233" s="219"/>
      <c r="T233" s="137">
        <v>226</v>
      </c>
      <c r="U233" s="153">
        <f t="shared" si="75"/>
        <v>0</v>
      </c>
      <c r="V233" s="154">
        <f t="shared" si="76"/>
        <v>0</v>
      </c>
      <c r="W233" s="134">
        <f t="shared" si="77"/>
        <v>0</v>
      </c>
      <c r="X233" s="135">
        <f t="shared" si="78"/>
        <v>0</v>
      </c>
      <c r="Y233" s="219"/>
      <c r="Z233" s="133">
        <v>226</v>
      </c>
      <c r="AA233" s="134">
        <f t="shared" si="79"/>
        <v>0</v>
      </c>
      <c r="AB233" s="134">
        <f t="shared" si="80"/>
        <v>0</v>
      </c>
      <c r="AC233" s="134">
        <f t="shared" si="81"/>
        <v>0</v>
      </c>
      <c r="AD233" s="135">
        <f t="shared" si="82"/>
        <v>0</v>
      </c>
      <c r="AE233" s="219"/>
      <c r="AF233" s="138">
        <f t="shared" si="83"/>
        <v>0</v>
      </c>
    </row>
    <row r="234" spans="2:32">
      <c r="B234" s="133">
        <v>227</v>
      </c>
      <c r="C234" s="153">
        <f t="shared" si="63"/>
        <v>0</v>
      </c>
      <c r="D234" s="154">
        <f t="shared" si="64"/>
        <v>0</v>
      </c>
      <c r="E234" s="134">
        <f t="shared" si="65"/>
        <v>0</v>
      </c>
      <c r="F234" s="135">
        <f t="shared" si="66"/>
        <v>0</v>
      </c>
      <c r="G234" s="219"/>
      <c r="H234" s="133">
        <v>227</v>
      </c>
      <c r="I234" s="153">
        <f t="shared" si="67"/>
        <v>0</v>
      </c>
      <c r="J234" s="154">
        <f t="shared" si="68"/>
        <v>0</v>
      </c>
      <c r="K234" s="134">
        <f t="shared" si="69"/>
        <v>0</v>
      </c>
      <c r="L234" s="136">
        <f t="shared" si="70"/>
        <v>0</v>
      </c>
      <c r="M234" s="113"/>
      <c r="N234" s="137">
        <v>227</v>
      </c>
      <c r="O234" s="153">
        <f t="shared" si="71"/>
        <v>0</v>
      </c>
      <c r="P234" s="154">
        <f t="shared" si="72"/>
        <v>0</v>
      </c>
      <c r="Q234" s="134">
        <f t="shared" si="73"/>
        <v>0</v>
      </c>
      <c r="R234" s="135">
        <f t="shared" si="74"/>
        <v>0</v>
      </c>
      <c r="S234" s="219"/>
      <c r="T234" s="137">
        <v>227</v>
      </c>
      <c r="U234" s="153">
        <f t="shared" si="75"/>
        <v>0</v>
      </c>
      <c r="V234" s="154">
        <f t="shared" si="76"/>
        <v>0</v>
      </c>
      <c r="W234" s="134">
        <f t="shared" si="77"/>
        <v>0</v>
      </c>
      <c r="X234" s="135">
        <f t="shared" si="78"/>
        <v>0</v>
      </c>
      <c r="Y234" s="219"/>
      <c r="Z234" s="133">
        <v>227</v>
      </c>
      <c r="AA234" s="134">
        <f t="shared" si="79"/>
        <v>0</v>
      </c>
      <c r="AB234" s="134">
        <f t="shared" si="80"/>
        <v>0</v>
      </c>
      <c r="AC234" s="134">
        <f t="shared" si="81"/>
        <v>0</v>
      </c>
      <c r="AD234" s="135">
        <f t="shared" si="82"/>
        <v>0</v>
      </c>
      <c r="AE234" s="219"/>
      <c r="AF234" s="138">
        <f t="shared" si="83"/>
        <v>0</v>
      </c>
    </row>
    <row r="235" spans="2:32">
      <c r="B235" s="133">
        <v>228</v>
      </c>
      <c r="C235" s="153">
        <f t="shared" si="63"/>
        <v>0</v>
      </c>
      <c r="D235" s="154">
        <f t="shared" si="64"/>
        <v>0</v>
      </c>
      <c r="E235" s="134">
        <f t="shared" si="65"/>
        <v>0</v>
      </c>
      <c r="F235" s="135">
        <f t="shared" si="66"/>
        <v>0</v>
      </c>
      <c r="G235" s="219"/>
      <c r="H235" s="133">
        <v>228</v>
      </c>
      <c r="I235" s="153">
        <f t="shared" si="67"/>
        <v>0</v>
      </c>
      <c r="J235" s="154">
        <f t="shared" si="68"/>
        <v>0</v>
      </c>
      <c r="K235" s="134">
        <f t="shared" si="69"/>
        <v>0</v>
      </c>
      <c r="L235" s="136">
        <f t="shared" si="70"/>
        <v>0</v>
      </c>
      <c r="M235" s="113"/>
      <c r="N235" s="137">
        <v>228</v>
      </c>
      <c r="O235" s="153">
        <f t="shared" si="71"/>
        <v>0</v>
      </c>
      <c r="P235" s="154">
        <f t="shared" si="72"/>
        <v>0</v>
      </c>
      <c r="Q235" s="134">
        <f t="shared" si="73"/>
        <v>0</v>
      </c>
      <c r="R235" s="135">
        <f t="shared" si="74"/>
        <v>0</v>
      </c>
      <c r="S235" s="219"/>
      <c r="T235" s="137">
        <v>228</v>
      </c>
      <c r="U235" s="153">
        <f t="shared" si="75"/>
        <v>0</v>
      </c>
      <c r="V235" s="154">
        <f t="shared" si="76"/>
        <v>0</v>
      </c>
      <c r="W235" s="134">
        <f t="shared" si="77"/>
        <v>0</v>
      </c>
      <c r="X235" s="135">
        <f t="shared" si="78"/>
        <v>0</v>
      </c>
      <c r="Y235" s="219"/>
      <c r="Z235" s="133">
        <v>228</v>
      </c>
      <c r="AA235" s="134">
        <f t="shared" si="79"/>
        <v>0</v>
      </c>
      <c r="AB235" s="134">
        <f t="shared" si="80"/>
        <v>0</v>
      </c>
      <c r="AC235" s="134">
        <f t="shared" si="81"/>
        <v>0</v>
      </c>
      <c r="AD235" s="135">
        <f t="shared" si="82"/>
        <v>0</v>
      </c>
      <c r="AE235" s="219"/>
      <c r="AF235" s="138">
        <f t="shared" si="83"/>
        <v>0</v>
      </c>
    </row>
    <row r="236" spans="2:32">
      <c r="B236" s="133">
        <v>229</v>
      </c>
      <c r="C236" s="153">
        <f t="shared" si="63"/>
        <v>0</v>
      </c>
      <c r="D236" s="154">
        <f t="shared" si="64"/>
        <v>0</v>
      </c>
      <c r="E236" s="134">
        <f t="shared" si="65"/>
        <v>0</v>
      </c>
      <c r="F236" s="135">
        <f t="shared" si="66"/>
        <v>0</v>
      </c>
      <c r="G236" s="219"/>
      <c r="H236" s="133">
        <v>229</v>
      </c>
      <c r="I236" s="153">
        <f t="shared" si="67"/>
        <v>0</v>
      </c>
      <c r="J236" s="154">
        <f t="shared" si="68"/>
        <v>0</v>
      </c>
      <c r="K236" s="134">
        <f t="shared" si="69"/>
        <v>0</v>
      </c>
      <c r="L236" s="136">
        <f t="shared" si="70"/>
        <v>0</v>
      </c>
      <c r="M236" s="113"/>
      <c r="N236" s="137">
        <v>229</v>
      </c>
      <c r="O236" s="153">
        <f t="shared" si="71"/>
        <v>0</v>
      </c>
      <c r="P236" s="154">
        <f t="shared" si="72"/>
        <v>0</v>
      </c>
      <c r="Q236" s="134">
        <f t="shared" si="73"/>
        <v>0</v>
      </c>
      <c r="R236" s="135">
        <f t="shared" si="74"/>
        <v>0</v>
      </c>
      <c r="S236" s="219"/>
      <c r="T236" s="137">
        <v>229</v>
      </c>
      <c r="U236" s="153">
        <f t="shared" si="75"/>
        <v>0</v>
      </c>
      <c r="V236" s="154">
        <f t="shared" si="76"/>
        <v>0</v>
      </c>
      <c r="W236" s="134">
        <f t="shared" si="77"/>
        <v>0</v>
      </c>
      <c r="X236" s="135">
        <f t="shared" si="78"/>
        <v>0</v>
      </c>
      <c r="Y236" s="219"/>
      <c r="Z236" s="133">
        <v>229</v>
      </c>
      <c r="AA236" s="134">
        <f t="shared" si="79"/>
        <v>0</v>
      </c>
      <c r="AB236" s="134">
        <f t="shared" si="80"/>
        <v>0</v>
      </c>
      <c r="AC236" s="134">
        <f t="shared" si="81"/>
        <v>0</v>
      </c>
      <c r="AD236" s="135">
        <f t="shared" si="82"/>
        <v>0</v>
      </c>
      <c r="AE236" s="219"/>
      <c r="AF236" s="138">
        <f t="shared" si="83"/>
        <v>0</v>
      </c>
    </row>
    <row r="237" spans="2:32">
      <c r="B237" s="133">
        <v>230</v>
      </c>
      <c r="C237" s="153">
        <f t="shared" si="63"/>
        <v>0</v>
      </c>
      <c r="D237" s="154">
        <f t="shared" si="64"/>
        <v>0</v>
      </c>
      <c r="E237" s="134">
        <f t="shared" si="65"/>
        <v>0</v>
      </c>
      <c r="F237" s="135">
        <f t="shared" si="66"/>
        <v>0</v>
      </c>
      <c r="G237" s="219"/>
      <c r="H237" s="133">
        <v>230</v>
      </c>
      <c r="I237" s="153">
        <f t="shared" si="67"/>
        <v>0</v>
      </c>
      <c r="J237" s="154">
        <f t="shared" si="68"/>
        <v>0</v>
      </c>
      <c r="K237" s="134">
        <f t="shared" si="69"/>
        <v>0</v>
      </c>
      <c r="L237" s="136">
        <f t="shared" si="70"/>
        <v>0</v>
      </c>
      <c r="M237" s="113"/>
      <c r="N237" s="137">
        <v>230</v>
      </c>
      <c r="O237" s="153">
        <f t="shared" si="71"/>
        <v>0</v>
      </c>
      <c r="P237" s="154">
        <f t="shared" si="72"/>
        <v>0</v>
      </c>
      <c r="Q237" s="134">
        <f t="shared" si="73"/>
        <v>0</v>
      </c>
      <c r="R237" s="135">
        <f t="shared" si="74"/>
        <v>0</v>
      </c>
      <c r="S237" s="219"/>
      <c r="T237" s="137">
        <v>230</v>
      </c>
      <c r="U237" s="153">
        <f t="shared" si="75"/>
        <v>0</v>
      </c>
      <c r="V237" s="154">
        <f t="shared" si="76"/>
        <v>0</v>
      </c>
      <c r="W237" s="134">
        <f t="shared" si="77"/>
        <v>0</v>
      </c>
      <c r="X237" s="135">
        <f t="shared" si="78"/>
        <v>0</v>
      </c>
      <c r="Y237" s="219"/>
      <c r="Z237" s="133">
        <v>230</v>
      </c>
      <c r="AA237" s="134">
        <f t="shared" si="79"/>
        <v>0</v>
      </c>
      <c r="AB237" s="134">
        <f t="shared" si="80"/>
        <v>0</v>
      </c>
      <c r="AC237" s="134">
        <f t="shared" si="81"/>
        <v>0</v>
      </c>
      <c r="AD237" s="135">
        <f t="shared" si="82"/>
        <v>0</v>
      </c>
      <c r="AE237" s="219"/>
      <c r="AF237" s="138">
        <f t="shared" si="83"/>
        <v>0</v>
      </c>
    </row>
    <row r="238" spans="2:32">
      <c r="B238" s="133">
        <v>231</v>
      </c>
      <c r="C238" s="153">
        <f t="shared" si="63"/>
        <v>0</v>
      </c>
      <c r="D238" s="154">
        <f t="shared" si="64"/>
        <v>0</v>
      </c>
      <c r="E238" s="134">
        <f t="shared" si="65"/>
        <v>0</v>
      </c>
      <c r="F238" s="135">
        <f t="shared" si="66"/>
        <v>0</v>
      </c>
      <c r="G238" s="219"/>
      <c r="H238" s="133">
        <v>231</v>
      </c>
      <c r="I238" s="153">
        <f t="shared" si="67"/>
        <v>0</v>
      </c>
      <c r="J238" s="154">
        <f t="shared" si="68"/>
        <v>0</v>
      </c>
      <c r="K238" s="134">
        <f t="shared" si="69"/>
        <v>0</v>
      </c>
      <c r="L238" s="136">
        <f t="shared" si="70"/>
        <v>0</v>
      </c>
      <c r="M238" s="113"/>
      <c r="N238" s="137">
        <v>231</v>
      </c>
      <c r="O238" s="153">
        <f t="shared" si="71"/>
        <v>0</v>
      </c>
      <c r="P238" s="154">
        <f t="shared" si="72"/>
        <v>0</v>
      </c>
      <c r="Q238" s="134">
        <f t="shared" si="73"/>
        <v>0</v>
      </c>
      <c r="R238" s="135">
        <f t="shared" si="74"/>
        <v>0</v>
      </c>
      <c r="S238" s="219"/>
      <c r="T238" s="137">
        <v>231</v>
      </c>
      <c r="U238" s="153">
        <f t="shared" si="75"/>
        <v>0</v>
      </c>
      <c r="V238" s="154">
        <f t="shared" si="76"/>
        <v>0</v>
      </c>
      <c r="W238" s="134">
        <f t="shared" si="77"/>
        <v>0</v>
      </c>
      <c r="X238" s="135">
        <f t="shared" si="78"/>
        <v>0</v>
      </c>
      <c r="Y238" s="219"/>
      <c r="Z238" s="133">
        <v>231</v>
      </c>
      <c r="AA238" s="134">
        <f t="shared" si="79"/>
        <v>0</v>
      </c>
      <c r="AB238" s="134">
        <f t="shared" si="80"/>
        <v>0</v>
      </c>
      <c r="AC238" s="134">
        <f t="shared" si="81"/>
        <v>0</v>
      </c>
      <c r="AD238" s="135">
        <f t="shared" si="82"/>
        <v>0</v>
      </c>
      <c r="AE238" s="219"/>
      <c r="AF238" s="138">
        <f t="shared" si="83"/>
        <v>0</v>
      </c>
    </row>
    <row r="239" spans="2:32">
      <c r="B239" s="133">
        <v>232</v>
      </c>
      <c r="C239" s="153">
        <f t="shared" si="63"/>
        <v>0</v>
      </c>
      <c r="D239" s="154">
        <f t="shared" si="64"/>
        <v>0</v>
      </c>
      <c r="E239" s="134">
        <f t="shared" si="65"/>
        <v>0</v>
      </c>
      <c r="F239" s="135">
        <f t="shared" si="66"/>
        <v>0</v>
      </c>
      <c r="G239" s="219"/>
      <c r="H239" s="133">
        <v>232</v>
      </c>
      <c r="I239" s="153">
        <f t="shared" si="67"/>
        <v>0</v>
      </c>
      <c r="J239" s="154">
        <f t="shared" si="68"/>
        <v>0</v>
      </c>
      <c r="K239" s="134">
        <f t="shared" si="69"/>
        <v>0</v>
      </c>
      <c r="L239" s="136">
        <f t="shared" si="70"/>
        <v>0</v>
      </c>
      <c r="M239" s="113"/>
      <c r="N239" s="137">
        <v>232</v>
      </c>
      <c r="O239" s="153">
        <f t="shared" si="71"/>
        <v>0</v>
      </c>
      <c r="P239" s="154">
        <f t="shared" si="72"/>
        <v>0</v>
      </c>
      <c r="Q239" s="134">
        <f t="shared" si="73"/>
        <v>0</v>
      </c>
      <c r="R239" s="135">
        <f t="shared" si="74"/>
        <v>0</v>
      </c>
      <c r="S239" s="219"/>
      <c r="T239" s="137">
        <v>232</v>
      </c>
      <c r="U239" s="153">
        <f t="shared" si="75"/>
        <v>0</v>
      </c>
      <c r="V239" s="154">
        <f t="shared" si="76"/>
        <v>0</v>
      </c>
      <c r="W239" s="134">
        <f t="shared" si="77"/>
        <v>0</v>
      </c>
      <c r="X239" s="135">
        <f t="shared" si="78"/>
        <v>0</v>
      </c>
      <c r="Y239" s="219"/>
      <c r="Z239" s="133">
        <v>232</v>
      </c>
      <c r="AA239" s="134">
        <f t="shared" si="79"/>
        <v>0</v>
      </c>
      <c r="AB239" s="134">
        <f t="shared" si="80"/>
        <v>0</v>
      </c>
      <c r="AC239" s="134">
        <f t="shared" si="81"/>
        <v>0</v>
      </c>
      <c r="AD239" s="135">
        <f t="shared" si="82"/>
        <v>0</v>
      </c>
      <c r="AE239" s="219"/>
      <c r="AF239" s="138">
        <f t="shared" si="83"/>
        <v>0</v>
      </c>
    </row>
    <row r="240" spans="2:32">
      <c r="B240" s="133">
        <v>233</v>
      </c>
      <c r="C240" s="153">
        <f t="shared" si="63"/>
        <v>0</v>
      </c>
      <c r="D240" s="154">
        <f t="shared" si="64"/>
        <v>0</v>
      </c>
      <c r="E240" s="134">
        <f t="shared" si="65"/>
        <v>0</v>
      </c>
      <c r="F240" s="135">
        <f t="shared" si="66"/>
        <v>0</v>
      </c>
      <c r="G240" s="219"/>
      <c r="H240" s="133">
        <v>233</v>
      </c>
      <c r="I240" s="153">
        <f t="shared" si="67"/>
        <v>0</v>
      </c>
      <c r="J240" s="154">
        <f t="shared" si="68"/>
        <v>0</v>
      </c>
      <c r="K240" s="134">
        <f t="shared" si="69"/>
        <v>0</v>
      </c>
      <c r="L240" s="136">
        <f t="shared" si="70"/>
        <v>0</v>
      </c>
      <c r="M240" s="113"/>
      <c r="N240" s="137">
        <v>233</v>
      </c>
      <c r="O240" s="153">
        <f t="shared" si="71"/>
        <v>0</v>
      </c>
      <c r="P240" s="154">
        <f t="shared" si="72"/>
        <v>0</v>
      </c>
      <c r="Q240" s="134">
        <f t="shared" si="73"/>
        <v>0</v>
      </c>
      <c r="R240" s="135">
        <f t="shared" si="74"/>
        <v>0</v>
      </c>
      <c r="S240" s="219"/>
      <c r="T240" s="137">
        <v>233</v>
      </c>
      <c r="U240" s="153">
        <f t="shared" si="75"/>
        <v>0</v>
      </c>
      <c r="V240" s="154">
        <f t="shared" si="76"/>
        <v>0</v>
      </c>
      <c r="W240" s="134">
        <f t="shared" si="77"/>
        <v>0</v>
      </c>
      <c r="X240" s="135">
        <f t="shared" si="78"/>
        <v>0</v>
      </c>
      <c r="Y240" s="219"/>
      <c r="Z240" s="133">
        <v>233</v>
      </c>
      <c r="AA240" s="134">
        <f t="shared" si="79"/>
        <v>0</v>
      </c>
      <c r="AB240" s="134">
        <f t="shared" si="80"/>
        <v>0</v>
      </c>
      <c r="AC240" s="134">
        <f t="shared" si="81"/>
        <v>0</v>
      </c>
      <c r="AD240" s="135">
        <f t="shared" si="82"/>
        <v>0</v>
      </c>
      <c r="AE240" s="219"/>
      <c r="AF240" s="138">
        <f t="shared" si="83"/>
        <v>0</v>
      </c>
    </row>
    <row r="241" spans="2:33">
      <c r="B241" s="133">
        <v>234</v>
      </c>
      <c r="C241" s="153">
        <f t="shared" si="63"/>
        <v>0</v>
      </c>
      <c r="D241" s="154">
        <f t="shared" si="64"/>
        <v>0</v>
      </c>
      <c r="E241" s="134">
        <f t="shared" si="65"/>
        <v>0</v>
      </c>
      <c r="F241" s="135">
        <f t="shared" si="66"/>
        <v>0</v>
      </c>
      <c r="G241" s="219"/>
      <c r="H241" s="133">
        <v>234</v>
      </c>
      <c r="I241" s="153">
        <f t="shared" si="67"/>
        <v>0</v>
      </c>
      <c r="J241" s="154">
        <f t="shared" si="68"/>
        <v>0</v>
      </c>
      <c r="K241" s="134">
        <f t="shared" si="69"/>
        <v>0</v>
      </c>
      <c r="L241" s="136">
        <f t="shared" si="70"/>
        <v>0</v>
      </c>
      <c r="M241" s="113"/>
      <c r="N241" s="137">
        <v>234</v>
      </c>
      <c r="O241" s="153">
        <f t="shared" si="71"/>
        <v>0</v>
      </c>
      <c r="P241" s="154">
        <f t="shared" si="72"/>
        <v>0</v>
      </c>
      <c r="Q241" s="134">
        <f t="shared" si="73"/>
        <v>0</v>
      </c>
      <c r="R241" s="135">
        <f t="shared" si="74"/>
        <v>0</v>
      </c>
      <c r="S241" s="219"/>
      <c r="T241" s="137">
        <v>234</v>
      </c>
      <c r="U241" s="153">
        <f t="shared" si="75"/>
        <v>0</v>
      </c>
      <c r="V241" s="154">
        <f t="shared" si="76"/>
        <v>0</v>
      </c>
      <c r="W241" s="134">
        <f t="shared" si="77"/>
        <v>0</v>
      </c>
      <c r="X241" s="135">
        <f t="shared" si="78"/>
        <v>0</v>
      </c>
      <c r="Y241" s="219"/>
      <c r="Z241" s="133">
        <v>234</v>
      </c>
      <c r="AA241" s="134">
        <f t="shared" si="79"/>
        <v>0</v>
      </c>
      <c r="AB241" s="134">
        <f t="shared" si="80"/>
        <v>0</v>
      </c>
      <c r="AC241" s="134">
        <f t="shared" si="81"/>
        <v>0</v>
      </c>
      <c r="AD241" s="135">
        <f t="shared" si="82"/>
        <v>0</v>
      </c>
      <c r="AE241" s="219"/>
      <c r="AF241" s="138">
        <f t="shared" si="83"/>
        <v>0</v>
      </c>
    </row>
    <row r="242" spans="2:33">
      <c r="B242" s="133">
        <v>235</v>
      </c>
      <c r="C242" s="153">
        <f t="shared" si="63"/>
        <v>0</v>
      </c>
      <c r="D242" s="154">
        <f t="shared" si="64"/>
        <v>0</v>
      </c>
      <c r="E242" s="134">
        <f t="shared" si="65"/>
        <v>0</v>
      </c>
      <c r="F242" s="135">
        <f t="shared" si="66"/>
        <v>0</v>
      </c>
      <c r="G242" s="219"/>
      <c r="H242" s="133">
        <v>235</v>
      </c>
      <c r="I242" s="153">
        <f t="shared" si="67"/>
        <v>0</v>
      </c>
      <c r="J242" s="154">
        <f t="shared" si="68"/>
        <v>0</v>
      </c>
      <c r="K242" s="134">
        <f t="shared" si="69"/>
        <v>0</v>
      </c>
      <c r="L242" s="136">
        <f t="shared" si="70"/>
        <v>0</v>
      </c>
      <c r="M242" s="113"/>
      <c r="N242" s="137">
        <v>235</v>
      </c>
      <c r="O242" s="153">
        <f t="shared" si="71"/>
        <v>0</v>
      </c>
      <c r="P242" s="154">
        <f t="shared" si="72"/>
        <v>0</v>
      </c>
      <c r="Q242" s="134">
        <f t="shared" si="73"/>
        <v>0</v>
      </c>
      <c r="R242" s="135">
        <f t="shared" si="74"/>
        <v>0</v>
      </c>
      <c r="S242" s="219"/>
      <c r="T242" s="137">
        <v>235</v>
      </c>
      <c r="U242" s="153">
        <f t="shared" si="75"/>
        <v>0</v>
      </c>
      <c r="V242" s="154">
        <f t="shared" si="76"/>
        <v>0</v>
      </c>
      <c r="W242" s="134">
        <f t="shared" si="77"/>
        <v>0</v>
      </c>
      <c r="X242" s="135">
        <f t="shared" si="78"/>
        <v>0</v>
      </c>
      <c r="Y242" s="219"/>
      <c r="Z242" s="133">
        <v>235</v>
      </c>
      <c r="AA242" s="134">
        <f t="shared" si="79"/>
        <v>0</v>
      </c>
      <c r="AB242" s="134">
        <f t="shared" si="80"/>
        <v>0</v>
      </c>
      <c r="AC242" s="134">
        <f t="shared" si="81"/>
        <v>0</v>
      </c>
      <c r="AD242" s="135">
        <f t="shared" si="82"/>
        <v>0</v>
      </c>
      <c r="AE242" s="219"/>
      <c r="AF242" s="138">
        <f t="shared" si="83"/>
        <v>0</v>
      </c>
    </row>
    <row r="243" spans="2:33">
      <c r="B243" s="133">
        <v>236</v>
      </c>
      <c r="C243" s="153">
        <f t="shared" si="63"/>
        <v>0</v>
      </c>
      <c r="D243" s="154">
        <f t="shared" si="64"/>
        <v>0</v>
      </c>
      <c r="E243" s="134">
        <f t="shared" si="65"/>
        <v>0</v>
      </c>
      <c r="F243" s="135">
        <f t="shared" si="66"/>
        <v>0</v>
      </c>
      <c r="G243" s="219"/>
      <c r="H243" s="133">
        <v>236</v>
      </c>
      <c r="I243" s="153">
        <f t="shared" si="67"/>
        <v>0</v>
      </c>
      <c r="J243" s="154">
        <f t="shared" si="68"/>
        <v>0</v>
      </c>
      <c r="K243" s="134">
        <f t="shared" si="69"/>
        <v>0</v>
      </c>
      <c r="L243" s="136">
        <f t="shared" si="70"/>
        <v>0</v>
      </c>
      <c r="M243" s="113"/>
      <c r="N243" s="137">
        <v>236</v>
      </c>
      <c r="O243" s="153">
        <f t="shared" si="71"/>
        <v>0</v>
      </c>
      <c r="P243" s="154">
        <f t="shared" si="72"/>
        <v>0</v>
      </c>
      <c r="Q243" s="134">
        <f t="shared" si="73"/>
        <v>0</v>
      </c>
      <c r="R243" s="135">
        <f t="shared" si="74"/>
        <v>0</v>
      </c>
      <c r="S243" s="219"/>
      <c r="T243" s="137">
        <v>236</v>
      </c>
      <c r="U243" s="153">
        <f t="shared" si="75"/>
        <v>0</v>
      </c>
      <c r="V243" s="154">
        <f t="shared" si="76"/>
        <v>0</v>
      </c>
      <c r="W243" s="134">
        <f t="shared" si="77"/>
        <v>0</v>
      </c>
      <c r="X243" s="135">
        <f t="shared" si="78"/>
        <v>0</v>
      </c>
      <c r="Y243" s="219"/>
      <c r="Z243" s="133">
        <v>236</v>
      </c>
      <c r="AA243" s="134">
        <f t="shared" si="79"/>
        <v>0</v>
      </c>
      <c r="AB243" s="134">
        <f t="shared" si="80"/>
        <v>0</v>
      </c>
      <c r="AC243" s="134">
        <f t="shared" si="81"/>
        <v>0</v>
      </c>
      <c r="AD243" s="135">
        <f t="shared" si="82"/>
        <v>0</v>
      </c>
      <c r="AE243" s="219"/>
      <c r="AF243" s="138">
        <f t="shared" si="83"/>
        <v>0</v>
      </c>
    </row>
    <row r="244" spans="2:33">
      <c r="B244" s="133">
        <v>237</v>
      </c>
      <c r="C244" s="153">
        <f t="shared" si="63"/>
        <v>0</v>
      </c>
      <c r="D244" s="154">
        <f t="shared" si="64"/>
        <v>0</v>
      </c>
      <c r="E244" s="134">
        <f t="shared" si="65"/>
        <v>0</v>
      </c>
      <c r="F244" s="135">
        <f t="shared" si="66"/>
        <v>0</v>
      </c>
      <c r="G244" s="219"/>
      <c r="H244" s="133">
        <v>237</v>
      </c>
      <c r="I244" s="153">
        <f t="shared" si="67"/>
        <v>0</v>
      </c>
      <c r="J244" s="154">
        <f t="shared" si="68"/>
        <v>0</v>
      </c>
      <c r="K244" s="134">
        <f t="shared" si="69"/>
        <v>0</v>
      </c>
      <c r="L244" s="136">
        <f t="shared" si="70"/>
        <v>0</v>
      </c>
      <c r="M244" s="113"/>
      <c r="N244" s="137">
        <v>237</v>
      </c>
      <c r="O244" s="153">
        <f t="shared" si="71"/>
        <v>0</v>
      </c>
      <c r="P244" s="154">
        <f t="shared" si="72"/>
        <v>0</v>
      </c>
      <c r="Q244" s="134">
        <f t="shared" si="73"/>
        <v>0</v>
      </c>
      <c r="R244" s="135">
        <f t="shared" si="74"/>
        <v>0</v>
      </c>
      <c r="S244" s="219"/>
      <c r="T244" s="137">
        <v>237</v>
      </c>
      <c r="U244" s="153">
        <f t="shared" si="75"/>
        <v>0</v>
      </c>
      <c r="V244" s="154">
        <f t="shared" si="76"/>
        <v>0</v>
      </c>
      <c r="W244" s="134">
        <f t="shared" si="77"/>
        <v>0</v>
      </c>
      <c r="X244" s="135">
        <f t="shared" si="78"/>
        <v>0</v>
      </c>
      <c r="Y244" s="219"/>
      <c r="Z244" s="133">
        <v>237</v>
      </c>
      <c r="AA244" s="134">
        <f t="shared" si="79"/>
        <v>0</v>
      </c>
      <c r="AB244" s="134">
        <f t="shared" si="80"/>
        <v>0</v>
      </c>
      <c r="AC244" s="134">
        <f t="shared" si="81"/>
        <v>0</v>
      </c>
      <c r="AD244" s="135">
        <f t="shared" si="82"/>
        <v>0</v>
      </c>
      <c r="AE244" s="219"/>
      <c r="AF244" s="138">
        <f t="shared" si="83"/>
        <v>0</v>
      </c>
    </row>
    <row r="245" spans="2:33">
      <c r="B245" s="133">
        <v>238</v>
      </c>
      <c r="C245" s="153">
        <f t="shared" si="63"/>
        <v>0</v>
      </c>
      <c r="D245" s="154">
        <f t="shared" si="64"/>
        <v>0</v>
      </c>
      <c r="E245" s="134">
        <f t="shared" si="65"/>
        <v>0</v>
      </c>
      <c r="F245" s="135">
        <f t="shared" si="66"/>
        <v>0</v>
      </c>
      <c r="G245" s="219"/>
      <c r="H245" s="133">
        <v>238</v>
      </c>
      <c r="I245" s="153">
        <f t="shared" si="67"/>
        <v>0</v>
      </c>
      <c r="J245" s="154">
        <f t="shared" si="68"/>
        <v>0</v>
      </c>
      <c r="K245" s="134">
        <f t="shared" si="69"/>
        <v>0</v>
      </c>
      <c r="L245" s="136">
        <f t="shared" si="70"/>
        <v>0</v>
      </c>
      <c r="M245" s="113"/>
      <c r="N245" s="137">
        <v>238</v>
      </c>
      <c r="O245" s="153">
        <f t="shared" si="71"/>
        <v>0</v>
      </c>
      <c r="P245" s="154">
        <f t="shared" si="72"/>
        <v>0</v>
      </c>
      <c r="Q245" s="134">
        <f t="shared" si="73"/>
        <v>0</v>
      </c>
      <c r="R245" s="135">
        <f t="shared" si="74"/>
        <v>0</v>
      </c>
      <c r="S245" s="219"/>
      <c r="T245" s="137">
        <v>238</v>
      </c>
      <c r="U245" s="153">
        <f t="shared" si="75"/>
        <v>0</v>
      </c>
      <c r="V245" s="154">
        <f t="shared" si="76"/>
        <v>0</v>
      </c>
      <c r="W245" s="134">
        <f t="shared" si="77"/>
        <v>0</v>
      </c>
      <c r="X245" s="135">
        <f t="shared" si="78"/>
        <v>0</v>
      </c>
      <c r="Y245" s="219"/>
      <c r="Z245" s="133">
        <v>238</v>
      </c>
      <c r="AA245" s="134">
        <f t="shared" si="79"/>
        <v>0</v>
      </c>
      <c r="AB245" s="134">
        <f t="shared" si="80"/>
        <v>0</v>
      </c>
      <c r="AC245" s="134">
        <f t="shared" si="81"/>
        <v>0</v>
      </c>
      <c r="AD245" s="135">
        <f t="shared" si="82"/>
        <v>0</v>
      </c>
      <c r="AE245" s="219"/>
      <c r="AF245" s="138">
        <f t="shared" si="83"/>
        <v>0</v>
      </c>
    </row>
    <row r="246" spans="2:33">
      <c r="B246" s="133">
        <v>239</v>
      </c>
      <c r="C246" s="153">
        <f t="shared" si="63"/>
        <v>0</v>
      </c>
      <c r="D246" s="154">
        <f t="shared" si="64"/>
        <v>0</v>
      </c>
      <c r="E246" s="134">
        <f t="shared" si="65"/>
        <v>0</v>
      </c>
      <c r="F246" s="135">
        <f t="shared" si="66"/>
        <v>0</v>
      </c>
      <c r="G246" s="219"/>
      <c r="H246" s="133">
        <v>239</v>
      </c>
      <c r="I246" s="153">
        <f t="shared" si="67"/>
        <v>0</v>
      </c>
      <c r="J246" s="154">
        <f t="shared" si="68"/>
        <v>0</v>
      </c>
      <c r="K246" s="134">
        <f t="shared" si="69"/>
        <v>0</v>
      </c>
      <c r="L246" s="136">
        <f t="shared" si="70"/>
        <v>0</v>
      </c>
      <c r="M246" s="113"/>
      <c r="N246" s="137">
        <v>239</v>
      </c>
      <c r="O246" s="153">
        <f t="shared" si="71"/>
        <v>0</v>
      </c>
      <c r="P246" s="154">
        <f t="shared" si="72"/>
        <v>0</v>
      </c>
      <c r="Q246" s="134">
        <f t="shared" si="73"/>
        <v>0</v>
      </c>
      <c r="R246" s="135">
        <f t="shared" si="74"/>
        <v>0</v>
      </c>
      <c r="S246" s="219"/>
      <c r="T246" s="137">
        <v>239</v>
      </c>
      <c r="U246" s="153">
        <f t="shared" si="75"/>
        <v>0</v>
      </c>
      <c r="V246" s="154">
        <f t="shared" si="76"/>
        <v>0</v>
      </c>
      <c r="W246" s="134">
        <f t="shared" si="77"/>
        <v>0</v>
      </c>
      <c r="X246" s="135">
        <f t="shared" si="78"/>
        <v>0</v>
      </c>
      <c r="Y246" s="219"/>
      <c r="Z246" s="133">
        <v>239</v>
      </c>
      <c r="AA246" s="134">
        <f t="shared" si="79"/>
        <v>0</v>
      </c>
      <c r="AB246" s="134">
        <f t="shared" si="80"/>
        <v>0</v>
      </c>
      <c r="AC246" s="134">
        <f t="shared" si="81"/>
        <v>0</v>
      </c>
      <c r="AD246" s="135">
        <f t="shared" si="82"/>
        <v>0</v>
      </c>
      <c r="AE246" s="219"/>
      <c r="AF246" s="138">
        <f t="shared" si="83"/>
        <v>0</v>
      </c>
    </row>
    <row r="247" spans="2:33">
      <c r="B247" s="139">
        <v>240</v>
      </c>
      <c r="C247" s="153">
        <f t="shared" si="63"/>
        <v>0</v>
      </c>
      <c r="D247" s="155">
        <f t="shared" si="64"/>
        <v>0</v>
      </c>
      <c r="E247" s="140">
        <f t="shared" si="65"/>
        <v>0</v>
      </c>
      <c r="F247" s="135">
        <f t="shared" si="66"/>
        <v>0</v>
      </c>
      <c r="G247" s="219"/>
      <c r="H247" s="139">
        <v>240</v>
      </c>
      <c r="I247" s="153">
        <f t="shared" si="67"/>
        <v>0</v>
      </c>
      <c r="J247" s="155">
        <f t="shared" si="68"/>
        <v>0</v>
      </c>
      <c r="K247" s="140">
        <f t="shared" si="69"/>
        <v>0</v>
      </c>
      <c r="L247" s="136">
        <f t="shared" si="70"/>
        <v>0</v>
      </c>
      <c r="M247" s="113"/>
      <c r="N247" s="141">
        <v>240</v>
      </c>
      <c r="O247" s="153">
        <f t="shared" si="71"/>
        <v>0</v>
      </c>
      <c r="P247" s="154">
        <f t="shared" si="72"/>
        <v>0</v>
      </c>
      <c r="Q247" s="134">
        <f t="shared" si="73"/>
        <v>0</v>
      </c>
      <c r="R247" s="135">
        <f t="shared" si="74"/>
        <v>0</v>
      </c>
      <c r="S247" s="219"/>
      <c r="T247" s="141">
        <v>240</v>
      </c>
      <c r="U247" s="153">
        <f t="shared" si="75"/>
        <v>0</v>
      </c>
      <c r="V247" s="155">
        <f t="shared" si="76"/>
        <v>0</v>
      </c>
      <c r="W247" s="140">
        <f t="shared" si="77"/>
        <v>0</v>
      </c>
      <c r="X247" s="135">
        <f t="shared" si="78"/>
        <v>0</v>
      </c>
      <c r="Y247" s="219"/>
      <c r="Z247" s="139">
        <v>240</v>
      </c>
      <c r="AA247" s="134">
        <f t="shared" si="79"/>
        <v>0</v>
      </c>
      <c r="AB247" s="134">
        <f t="shared" si="80"/>
        <v>0</v>
      </c>
      <c r="AC247" s="134">
        <f t="shared" si="81"/>
        <v>0</v>
      </c>
      <c r="AD247" s="135">
        <f t="shared" si="82"/>
        <v>0</v>
      </c>
      <c r="AE247" s="219"/>
      <c r="AF247" s="138">
        <f t="shared" si="83"/>
        <v>0</v>
      </c>
    </row>
    <row r="248" spans="2:33">
      <c r="B248" s="139">
        <v>241</v>
      </c>
      <c r="C248" s="153">
        <f t="shared" si="63"/>
        <v>0</v>
      </c>
      <c r="D248" s="155">
        <f t="shared" ref="D248:D307" si="84">$E$4*F247/12</f>
        <v>0</v>
      </c>
      <c r="E248" s="140">
        <f t="shared" ref="E248:E307" si="85">C248-D248</f>
        <v>0</v>
      </c>
      <c r="F248" s="135">
        <f t="shared" si="66"/>
        <v>0</v>
      </c>
      <c r="G248" s="219"/>
      <c r="H248" s="139">
        <v>241</v>
      </c>
      <c r="I248" s="153">
        <f t="shared" si="67"/>
        <v>0</v>
      </c>
      <c r="J248" s="155">
        <f t="shared" si="68"/>
        <v>0</v>
      </c>
      <c r="K248" s="140">
        <f t="shared" si="69"/>
        <v>0</v>
      </c>
      <c r="L248" s="136">
        <f t="shared" si="70"/>
        <v>0</v>
      </c>
      <c r="M248" s="113"/>
      <c r="N248" s="141">
        <v>241</v>
      </c>
      <c r="O248" s="153">
        <f t="shared" si="71"/>
        <v>0</v>
      </c>
      <c r="P248" s="154">
        <f t="shared" si="72"/>
        <v>0</v>
      </c>
      <c r="Q248" s="134">
        <f t="shared" si="73"/>
        <v>0</v>
      </c>
      <c r="R248" s="135">
        <f t="shared" si="74"/>
        <v>0</v>
      </c>
      <c r="S248" s="219"/>
      <c r="T248" s="141">
        <v>241</v>
      </c>
      <c r="U248" s="153">
        <f t="shared" si="75"/>
        <v>0</v>
      </c>
      <c r="V248" s="155">
        <f t="shared" si="76"/>
        <v>0</v>
      </c>
      <c r="W248" s="140">
        <f t="shared" si="77"/>
        <v>0</v>
      </c>
      <c r="X248" s="135">
        <f t="shared" si="78"/>
        <v>0</v>
      </c>
      <c r="Y248" s="219"/>
      <c r="Z248" s="139">
        <v>241</v>
      </c>
      <c r="AA248" s="134">
        <f t="shared" si="79"/>
        <v>0</v>
      </c>
      <c r="AB248" s="134">
        <f t="shared" si="80"/>
        <v>0</v>
      </c>
      <c r="AC248" s="134">
        <f t="shared" si="81"/>
        <v>0</v>
      </c>
      <c r="AD248" s="135">
        <f t="shared" si="82"/>
        <v>0</v>
      </c>
      <c r="AE248" s="219"/>
      <c r="AF248" s="138">
        <f t="shared" si="83"/>
        <v>0</v>
      </c>
      <c r="AG248" s="142"/>
    </row>
    <row r="249" spans="2:33">
      <c r="B249" s="139">
        <v>242</v>
      </c>
      <c r="C249" s="153">
        <f t="shared" si="63"/>
        <v>0</v>
      </c>
      <c r="D249" s="155">
        <f t="shared" si="84"/>
        <v>0</v>
      </c>
      <c r="E249" s="140">
        <f t="shared" si="85"/>
        <v>0</v>
      </c>
      <c r="F249" s="135">
        <f t="shared" si="66"/>
        <v>0</v>
      </c>
      <c r="G249" s="219"/>
      <c r="H249" s="139">
        <v>242</v>
      </c>
      <c r="I249" s="153">
        <f t="shared" si="67"/>
        <v>0</v>
      </c>
      <c r="J249" s="155">
        <f t="shared" si="68"/>
        <v>0</v>
      </c>
      <c r="K249" s="140">
        <f t="shared" si="69"/>
        <v>0</v>
      </c>
      <c r="L249" s="136">
        <f t="shared" si="70"/>
        <v>0</v>
      </c>
      <c r="M249" s="113"/>
      <c r="N249" s="141">
        <v>242</v>
      </c>
      <c r="O249" s="153">
        <f t="shared" si="71"/>
        <v>0</v>
      </c>
      <c r="P249" s="154">
        <f t="shared" si="72"/>
        <v>0</v>
      </c>
      <c r="Q249" s="134">
        <f t="shared" si="73"/>
        <v>0</v>
      </c>
      <c r="R249" s="135">
        <f t="shared" si="74"/>
        <v>0</v>
      </c>
      <c r="S249" s="219"/>
      <c r="T249" s="141">
        <v>242</v>
      </c>
      <c r="U249" s="153">
        <f t="shared" si="75"/>
        <v>0</v>
      </c>
      <c r="V249" s="155">
        <f t="shared" si="76"/>
        <v>0</v>
      </c>
      <c r="W249" s="140">
        <f t="shared" si="77"/>
        <v>0</v>
      </c>
      <c r="X249" s="135">
        <f t="shared" si="78"/>
        <v>0</v>
      </c>
      <c r="Y249" s="219"/>
      <c r="Z249" s="139">
        <v>242</v>
      </c>
      <c r="AA249" s="134">
        <f t="shared" si="79"/>
        <v>0</v>
      </c>
      <c r="AB249" s="134">
        <f t="shared" si="80"/>
        <v>0</v>
      </c>
      <c r="AC249" s="134">
        <f t="shared" si="81"/>
        <v>0</v>
      </c>
      <c r="AD249" s="135">
        <f t="shared" si="82"/>
        <v>0</v>
      </c>
      <c r="AE249" s="219"/>
      <c r="AF249" s="138">
        <f t="shared" si="83"/>
        <v>0</v>
      </c>
    </row>
    <row r="250" spans="2:33">
      <c r="B250" s="139">
        <v>243</v>
      </c>
      <c r="C250" s="153">
        <f t="shared" si="63"/>
        <v>0</v>
      </c>
      <c r="D250" s="155">
        <f t="shared" si="84"/>
        <v>0</v>
      </c>
      <c r="E250" s="140">
        <f t="shared" si="85"/>
        <v>0</v>
      </c>
      <c r="F250" s="135">
        <f t="shared" si="66"/>
        <v>0</v>
      </c>
      <c r="G250" s="219"/>
      <c r="H250" s="139">
        <v>243</v>
      </c>
      <c r="I250" s="153">
        <f t="shared" si="67"/>
        <v>0</v>
      </c>
      <c r="J250" s="155">
        <f t="shared" si="68"/>
        <v>0</v>
      </c>
      <c r="K250" s="140">
        <f t="shared" si="69"/>
        <v>0</v>
      </c>
      <c r="L250" s="136">
        <f t="shared" si="70"/>
        <v>0</v>
      </c>
      <c r="M250" s="113"/>
      <c r="N250" s="141">
        <v>243</v>
      </c>
      <c r="O250" s="153">
        <f t="shared" si="71"/>
        <v>0</v>
      </c>
      <c r="P250" s="154">
        <f t="shared" si="72"/>
        <v>0</v>
      </c>
      <c r="Q250" s="134">
        <f t="shared" si="73"/>
        <v>0</v>
      </c>
      <c r="R250" s="135">
        <f t="shared" si="74"/>
        <v>0</v>
      </c>
      <c r="S250" s="219"/>
      <c r="T250" s="141">
        <v>243</v>
      </c>
      <c r="U250" s="153">
        <f t="shared" si="75"/>
        <v>0</v>
      </c>
      <c r="V250" s="155">
        <f t="shared" si="76"/>
        <v>0</v>
      </c>
      <c r="W250" s="140">
        <f t="shared" si="77"/>
        <v>0</v>
      </c>
      <c r="X250" s="135">
        <f t="shared" si="78"/>
        <v>0</v>
      </c>
      <c r="Y250" s="219"/>
      <c r="Z250" s="139">
        <v>243</v>
      </c>
      <c r="AA250" s="134">
        <f t="shared" si="79"/>
        <v>0</v>
      </c>
      <c r="AB250" s="134">
        <f t="shared" si="80"/>
        <v>0</v>
      </c>
      <c r="AC250" s="134">
        <f t="shared" si="81"/>
        <v>0</v>
      </c>
      <c r="AD250" s="135">
        <f t="shared" si="82"/>
        <v>0</v>
      </c>
      <c r="AE250" s="219"/>
      <c r="AF250" s="138">
        <f t="shared" si="83"/>
        <v>0</v>
      </c>
    </row>
    <row r="251" spans="2:33">
      <c r="B251" s="139">
        <v>244</v>
      </c>
      <c r="C251" s="153">
        <f t="shared" si="63"/>
        <v>0</v>
      </c>
      <c r="D251" s="155">
        <f t="shared" si="84"/>
        <v>0</v>
      </c>
      <c r="E251" s="140">
        <f t="shared" si="85"/>
        <v>0</v>
      </c>
      <c r="F251" s="135">
        <f t="shared" si="66"/>
        <v>0</v>
      </c>
      <c r="G251" s="219"/>
      <c r="H251" s="139">
        <v>244</v>
      </c>
      <c r="I251" s="153">
        <f t="shared" si="67"/>
        <v>0</v>
      </c>
      <c r="J251" s="155">
        <f t="shared" si="68"/>
        <v>0</v>
      </c>
      <c r="K251" s="140">
        <f t="shared" si="69"/>
        <v>0</v>
      </c>
      <c r="L251" s="136">
        <f t="shared" si="70"/>
        <v>0</v>
      </c>
      <c r="M251" s="113"/>
      <c r="N251" s="141">
        <v>244</v>
      </c>
      <c r="O251" s="153">
        <f t="shared" si="71"/>
        <v>0</v>
      </c>
      <c r="P251" s="154">
        <f t="shared" si="72"/>
        <v>0</v>
      </c>
      <c r="Q251" s="134">
        <f t="shared" si="73"/>
        <v>0</v>
      </c>
      <c r="R251" s="135">
        <f t="shared" si="74"/>
        <v>0</v>
      </c>
      <c r="S251" s="219"/>
      <c r="T251" s="141">
        <v>244</v>
      </c>
      <c r="U251" s="153">
        <f t="shared" si="75"/>
        <v>0</v>
      </c>
      <c r="V251" s="155">
        <f t="shared" si="76"/>
        <v>0</v>
      </c>
      <c r="W251" s="140">
        <f t="shared" si="77"/>
        <v>0</v>
      </c>
      <c r="X251" s="135">
        <f t="shared" si="78"/>
        <v>0</v>
      </c>
      <c r="Y251" s="219"/>
      <c r="Z251" s="139">
        <v>244</v>
      </c>
      <c r="AA251" s="134">
        <f t="shared" si="79"/>
        <v>0</v>
      </c>
      <c r="AB251" s="134">
        <f t="shared" si="80"/>
        <v>0</v>
      </c>
      <c r="AC251" s="134">
        <f t="shared" si="81"/>
        <v>0</v>
      </c>
      <c r="AD251" s="135">
        <f t="shared" si="82"/>
        <v>0</v>
      </c>
      <c r="AE251" s="219"/>
      <c r="AF251" s="138">
        <f t="shared" si="83"/>
        <v>0</v>
      </c>
    </row>
    <row r="252" spans="2:33">
      <c r="B252" s="139">
        <v>245</v>
      </c>
      <c r="C252" s="153">
        <f t="shared" si="63"/>
        <v>0</v>
      </c>
      <c r="D252" s="155">
        <f t="shared" si="84"/>
        <v>0</v>
      </c>
      <c r="E252" s="140">
        <f t="shared" si="85"/>
        <v>0</v>
      </c>
      <c r="F252" s="135">
        <f t="shared" si="66"/>
        <v>0</v>
      </c>
      <c r="G252" s="219"/>
      <c r="H252" s="139">
        <v>245</v>
      </c>
      <c r="I252" s="153">
        <f t="shared" si="67"/>
        <v>0</v>
      </c>
      <c r="J252" s="155">
        <f t="shared" si="68"/>
        <v>0</v>
      </c>
      <c r="K252" s="140">
        <f t="shared" si="69"/>
        <v>0</v>
      </c>
      <c r="L252" s="136">
        <f t="shared" si="70"/>
        <v>0</v>
      </c>
      <c r="M252" s="113"/>
      <c r="N252" s="141">
        <v>245</v>
      </c>
      <c r="O252" s="153">
        <f t="shared" si="71"/>
        <v>0</v>
      </c>
      <c r="P252" s="154">
        <f t="shared" si="72"/>
        <v>0</v>
      </c>
      <c r="Q252" s="134">
        <f t="shared" si="73"/>
        <v>0</v>
      </c>
      <c r="R252" s="135">
        <f t="shared" si="74"/>
        <v>0</v>
      </c>
      <c r="S252" s="219"/>
      <c r="T252" s="141">
        <v>245</v>
      </c>
      <c r="U252" s="153">
        <f t="shared" si="75"/>
        <v>0</v>
      </c>
      <c r="V252" s="155">
        <f t="shared" si="76"/>
        <v>0</v>
      </c>
      <c r="W252" s="140">
        <f t="shared" si="77"/>
        <v>0</v>
      </c>
      <c r="X252" s="135">
        <f t="shared" si="78"/>
        <v>0</v>
      </c>
      <c r="Y252" s="219"/>
      <c r="Z252" s="139">
        <v>245</v>
      </c>
      <c r="AA252" s="134">
        <f t="shared" si="79"/>
        <v>0</v>
      </c>
      <c r="AB252" s="134">
        <f t="shared" si="80"/>
        <v>0</v>
      </c>
      <c r="AC252" s="134">
        <f t="shared" si="81"/>
        <v>0</v>
      </c>
      <c r="AD252" s="135">
        <f t="shared" si="82"/>
        <v>0</v>
      </c>
      <c r="AE252" s="219"/>
      <c r="AF252" s="138">
        <f t="shared" si="83"/>
        <v>0</v>
      </c>
    </row>
    <row r="253" spans="2:33">
      <c r="B253" s="139">
        <v>246</v>
      </c>
      <c r="C253" s="153">
        <f t="shared" si="63"/>
        <v>0</v>
      </c>
      <c r="D253" s="155">
        <f t="shared" si="84"/>
        <v>0</v>
      </c>
      <c r="E253" s="140">
        <f t="shared" si="85"/>
        <v>0</v>
      </c>
      <c r="F253" s="135">
        <f t="shared" si="66"/>
        <v>0</v>
      </c>
      <c r="G253" s="219"/>
      <c r="H253" s="139">
        <v>246</v>
      </c>
      <c r="I253" s="153">
        <f t="shared" si="67"/>
        <v>0</v>
      </c>
      <c r="J253" s="155">
        <f t="shared" si="68"/>
        <v>0</v>
      </c>
      <c r="K253" s="140">
        <f t="shared" si="69"/>
        <v>0</v>
      </c>
      <c r="L253" s="136">
        <f t="shared" si="70"/>
        <v>0</v>
      </c>
      <c r="M253" s="113"/>
      <c r="N253" s="141">
        <v>246</v>
      </c>
      <c r="O253" s="153">
        <f t="shared" si="71"/>
        <v>0</v>
      </c>
      <c r="P253" s="154">
        <f t="shared" si="72"/>
        <v>0</v>
      </c>
      <c r="Q253" s="134">
        <f t="shared" si="73"/>
        <v>0</v>
      </c>
      <c r="R253" s="135">
        <f t="shared" si="74"/>
        <v>0</v>
      </c>
      <c r="S253" s="219"/>
      <c r="T253" s="141">
        <v>246</v>
      </c>
      <c r="U253" s="153">
        <f t="shared" si="75"/>
        <v>0</v>
      </c>
      <c r="V253" s="155">
        <f t="shared" si="76"/>
        <v>0</v>
      </c>
      <c r="W253" s="140">
        <f t="shared" si="77"/>
        <v>0</v>
      </c>
      <c r="X253" s="135">
        <f t="shared" si="78"/>
        <v>0</v>
      </c>
      <c r="Y253" s="219"/>
      <c r="Z253" s="139">
        <v>246</v>
      </c>
      <c r="AA253" s="134">
        <f t="shared" si="79"/>
        <v>0</v>
      </c>
      <c r="AB253" s="134">
        <f t="shared" si="80"/>
        <v>0</v>
      </c>
      <c r="AC253" s="134">
        <f t="shared" si="81"/>
        <v>0</v>
      </c>
      <c r="AD253" s="135">
        <f t="shared" si="82"/>
        <v>0</v>
      </c>
      <c r="AE253" s="219"/>
      <c r="AF253" s="138">
        <f t="shared" si="83"/>
        <v>0</v>
      </c>
    </row>
    <row r="254" spans="2:33">
      <c r="B254" s="139">
        <v>247</v>
      </c>
      <c r="C254" s="153">
        <f t="shared" si="63"/>
        <v>0</v>
      </c>
      <c r="D254" s="155">
        <f t="shared" si="84"/>
        <v>0</v>
      </c>
      <c r="E254" s="140">
        <f t="shared" si="85"/>
        <v>0</v>
      </c>
      <c r="F254" s="135">
        <f t="shared" si="66"/>
        <v>0</v>
      </c>
      <c r="G254" s="219"/>
      <c r="H254" s="139">
        <v>247</v>
      </c>
      <c r="I254" s="153">
        <f t="shared" si="67"/>
        <v>0</v>
      </c>
      <c r="J254" s="155">
        <f t="shared" si="68"/>
        <v>0</v>
      </c>
      <c r="K254" s="140">
        <f t="shared" si="69"/>
        <v>0</v>
      </c>
      <c r="L254" s="136">
        <f t="shared" si="70"/>
        <v>0</v>
      </c>
      <c r="M254" s="113"/>
      <c r="N254" s="141">
        <v>247</v>
      </c>
      <c r="O254" s="153">
        <f t="shared" si="71"/>
        <v>0</v>
      </c>
      <c r="P254" s="154">
        <f t="shared" si="72"/>
        <v>0</v>
      </c>
      <c r="Q254" s="134">
        <f t="shared" si="73"/>
        <v>0</v>
      </c>
      <c r="R254" s="135">
        <f t="shared" si="74"/>
        <v>0</v>
      </c>
      <c r="S254" s="219"/>
      <c r="T254" s="141">
        <v>247</v>
      </c>
      <c r="U254" s="153">
        <f t="shared" si="75"/>
        <v>0</v>
      </c>
      <c r="V254" s="155">
        <f t="shared" si="76"/>
        <v>0</v>
      </c>
      <c r="W254" s="140">
        <f t="shared" si="77"/>
        <v>0</v>
      </c>
      <c r="X254" s="135">
        <f t="shared" si="78"/>
        <v>0</v>
      </c>
      <c r="Y254" s="219"/>
      <c r="Z254" s="139">
        <v>247</v>
      </c>
      <c r="AA254" s="134">
        <f t="shared" si="79"/>
        <v>0</v>
      </c>
      <c r="AB254" s="134">
        <f t="shared" si="80"/>
        <v>0</v>
      </c>
      <c r="AC254" s="134">
        <f t="shared" si="81"/>
        <v>0</v>
      </c>
      <c r="AD254" s="135">
        <f t="shared" si="82"/>
        <v>0</v>
      </c>
      <c r="AE254" s="219"/>
      <c r="AF254" s="138">
        <f t="shared" si="83"/>
        <v>0</v>
      </c>
    </row>
    <row r="255" spans="2:33">
      <c r="B255" s="139">
        <v>248</v>
      </c>
      <c r="C255" s="153">
        <f t="shared" si="63"/>
        <v>0</v>
      </c>
      <c r="D255" s="155">
        <f t="shared" si="84"/>
        <v>0</v>
      </c>
      <c r="E255" s="140">
        <f t="shared" si="85"/>
        <v>0</v>
      </c>
      <c r="F255" s="135">
        <f t="shared" si="66"/>
        <v>0</v>
      </c>
      <c r="G255" s="219"/>
      <c r="H255" s="139">
        <v>248</v>
      </c>
      <c r="I255" s="153">
        <f t="shared" si="67"/>
        <v>0</v>
      </c>
      <c r="J255" s="155">
        <f t="shared" si="68"/>
        <v>0</v>
      </c>
      <c r="K255" s="140">
        <f t="shared" si="69"/>
        <v>0</v>
      </c>
      <c r="L255" s="136">
        <f t="shared" si="70"/>
        <v>0</v>
      </c>
      <c r="M255" s="113"/>
      <c r="N255" s="141">
        <v>248</v>
      </c>
      <c r="O255" s="153">
        <f t="shared" si="71"/>
        <v>0</v>
      </c>
      <c r="P255" s="154">
        <f t="shared" si="72"/>
        <v>0</v>
      </c>
      <c r="Q255" s="134">
        <f t="shared" si="73"/>
        <v>0</v>
      </c>
      <c r="R255" s="135">
        <f t="shared" si="74"/>
        <v>0</v>
      </c>
      <c r="S255" s="219"/>
      <c r="T255" s="141">
        <v>248</v>
      </c>
      <c r="U255" s="153">
        <f t="shared" si="75"/>
        <v>0</v>
      </c>
      <c r="V255" s="155">
        <f t="shared" si="76"/>
        <v>0</v>
      </c>
      <c r="W255" s="140">
        <f t="shared" si="77"/>
        <v>0</v>
      </c>
      <c r="X255" s="135">
        <f t="shared" si="78"/>
        <v>0</v>
      </c>
      <c r="Y255" s="219"/>
      <c r="Z255" s="139">
        <v>248</v>
      </c>
      <c r="AA255" s="134">
        <f t="shared" si="79"/>
        <v>0</v>
      </c>
      <c r="AB255" s="134">
        <f t="shared" si="80"/>
        <v>0</v>
      </c>
      <c r="AC255" s="134">
        <f t="shared" si="81"/>
        <v>0</v>
      </c>
      <c r="AD255" s="135">
        <f t="shared" si="82"/>
        <v>0</v>
      </c>
      <c r="AE255" s="219"/>
      <c r="AF255" s="138">
        <f t="shared" si="83"/>
        <v>0</v>
      </c>
    </row>
    <row r="256" spans="2:33">
      <c r="B256" s="139">
        <v>249</v>
      </c>
      <c r="C256" s="153">
        <f t="shared" si="63"/>
        <v>0</v>
      </c>
      <c r="D256" s="155">
        <f t="shared" si="84"/>
        <v>0</v>
      </c>
      <c r="E256" s="140">
        <f t="shared" si="85"/>
        <v>0</v>
      </c>
      <c r="F256" s="135">
        <f t="shared" si="66"/>
        <v>0</v>
      </c>
      <c r="G256" s="219"/>
      <c r="H256" s="139">
        <v>249</v>
      </c>
      <c r="I256" s="153">
        <f t="shared" si="67"/>
        <v>0</v>
      </c>
      <c r="J256" s="155">
        <f t="shared" si="68"/>
        <v>0</v>
      </c>
      <c r="K256" s="140">
        <f t="shared" si="69"/>
        <v>0</v>
      </c>
      <c r="L256" s="136">
        <f t="shared" si="70"/>
        <v>0</v>
      </c>
      <c r="M256" s="113"/>
      <c r="N256" s="141">
        <v>249</v>
      </c>
      <c r="O256" s="153">
        <f t="shared" si="71"/>
        <v>0</v>
      </c>
      <c r="P256" s="154">
        <f t="shared" si="72"/>
        <v>0</v>
      </c>
      <c r="Q256" s="134">
        <f t="shared" si="73"/>
        <v>0</v>
      </c>
      <c r="R256" s="135">
        <f t="shared" si="74"/>
        <v>0</v>
      </c>
      <c r="S256" s="219"/>
      <c r="T256" s="141">
        <v>249</v>
      </c>
      <c r="U256" s="153">
        <f t="shared" si="75"/>
        <v>0</v>
      </c>
      <c r="V256" s="155">
        <f t="shared" si="76"/>
        <v>0</v>
      </c>
      <c r="W256" s="140">
        <f t="shared" si="77"/>
        <v>0</v>
      </c>
      <c r="X256" s="135">
        <f t="shared" si="78"/>
        <v>0</v>
      </c>
      <c r="Y256" s="219"/>
      <c r="Z256" s="139">
        <v>249</v>
      </c>
      <c r="AA256" s="134">
        <f t="shared" si="79"/>
        <v>0</v>
      </c>
      <c r="AB256" s="134">
        <f t="shared" si="80"/>
        <v>0</v>
      </c>
      <c r="AC256" s="134">
        <f t="shared" si="81"/>
        <v>0</v>
      </c>
      <c r="AD256" s="135">
        <f t="shared" si="82"/>
        <v>0</v>
      </c>
      <c r="AE256" s="219"/>
      <c r="AF256" s="138">
        <f t="shared" si="83"/>
        <v>0</v>
      </c>
    </row>
    <row r="257" spans="2:32">
      <c r="B257" s="139">
        <v>250</v>
      </c>
      <c r="C257" s="153">
        <f t="shared" si="63"/>
        <v>0</v>
      </c>
      <c r="D257" s="155">
        <f t="shared" si="84"/>
        <v>0</v>
      </c>
      <c r="E257" s="140">
        <f t="shared" si="85"/>
        <v>0</v>
      </c>
      <c r="F257" s="135">
        <f t="shared" si="66"/>
        <v>0</v>
      </c>
      <c r="G257" s="219"/>
      <c r="H257" s="139">
        <v>250</v>
      </c>
      <c r="I257" s="153">
        <f t="shared" si="67"/>
        <v>0</v>
      </c>
      <c r="J257" s="155">
        <f t="shared" si="68"/>
        <v>0</v>
      </c>
      <c r="K257" s="140">
        <f t="shared" si="69"/>
        <v>0</v>
      </c>
      <c r="L257" s="136">
        <f t="shared" si="70"/>
        <v>0</v>
      </c>
      <c r="M257" s="113"/>
      <c r="N257" s="141">
        <v>250</v>
      </c>
      <c r="O257" s="153">
        <f t="shared" si="71"/>
        <v>0</v>
      </c>
      <c r="P257" s="154">
        <f t="shared" si="72"/>
        <v>0</v>
      </c>
      <c r="Q257" s="134">
        <f t="shared" si="73"/>
        <v>0</v>
      </c>
      <c r="R257" s="135">
        <f t="shared" si="74"/>
        <v>0</v>
      </c>
      <c r="S257" s="219"/>
      <c r="T257" s="141">
        <v>250</v>
      </c>
      <c r="U257" s="153">
        <f t="shared" si="75"/>
        <v>0</v>
      </c>
      <c r="V257" s="155">
        <f t="shared" si="76"/>
        <v>0</v>
      </c>
      <c r="W257" s="140">
        <f t="shared" si="77"/>
        <v>0</v>
      </c>
      <c r="X257" s="135">
        <f t="shared" si="78"/>
        <v>0</v>
      </c>
      <c r="Y257" s="219"/>
      <c r="Z257" s="139">
        <v>250</v>
      </c>
      <c r="AA257" s="134">
        <f t="shared" si="79"/>
        <v>0</v>
      </c>
      <c r="AB257" s="134">
        <f t="shared" si="80"/>
        <v>0</v>
      </c>
      <c r="AC257" s="134">
        <f t="shared" si="81"/>
        <v>0</v>
      </c>
      <c r="AD257" s="135">
        <f t="shared" si="82"/>
        <v>0</v>
      </c>
      <c r="AE257" s="219"/>
      <c r="AF257" s="138">
        <f t="shared" si="83"/>
        <v>0</v>
      </c>
    </row>
    <row r="258" spans="2:32">
      <c r="B258" s="139">
        <v>251</v>
      </c>
      <c r="C258" s="153">
        <f t="shared" si="63"/>
        <v>0</v>
      </c>
      <c r="D258" s="155">
        <f t="shared" si="84"/>
        <v>0</v>
      </c>
      <c r="E258" s="140">
        <f t="shared" si="85"/>
        <v>0</v>
      </c>
      <c r="F258" s="135">
        <f t="shared" si="66"/>
        <v>0</v>
      </c>
      <c r="G258" s="219"/>
      <c r="H258" s="139">
        <v>251</v>
      </c>
      <c r="I258" s="153">
        <f t="shared" si="67"/>
        <v>0</v>
      </c>
      <c r="J258" s="155">
        <f t="shared" si="68"/>
        <v>0</v>
      </c>
      <c r="K258" s="140">
        <f t="shared" si="69"/>
        <v>0</v>
      </c>
      <c r="L258" s="136">
        <f t="shared" si="70"/>
        <v>0</v>
      </c>
      <c r="M258" s="113"/>
      <c r="N258" s="141">
        <v>251</v>
      </c>
      <c r="O258" s="153">
        <f t="shared" si="71"/>
        <v>0</v>
      </c>
      <c r="P258" s="154">
        <f t="shared" si="72"/>
        <v>0</v>
      </c>
      <c r="Q258" s="134">
        <f t="shared" si="73"/>
        <v>0</v>
      </c>
      <c r="R258" s="135">
        <f t="shared" si="74"/>
        <v>0</v>
      </c>
      <c r="S258" s="219"/>
      <c r="T258" s="141">
        <v>251</v>
      </c>
      <c r="U258" s="153">
        <f t="shared" si="75"/>
        <v>0</v>
      </c>
      <c r="V258" s="155">
        <f t="shared" si="76"/>
        <v>0</v>
      </c>
      <c r="W258" s="140">
        <f t="shared" si="77"/>
        <v>0</v>
      </c>
      <c r="X258" s="135">
        <f t="shared" si="78"/>
        <v>0</v>
      </c>
      <c r="Y258" s="219"/>
      <c r="Z258" s="139">
        <v>251</v>
      </c>
      <c r="AA258" s="134">
        <f t="shared" si="79"/>
        <v>0</v>
      </c>
      <c r="AB258" s="134">
        <f t="shared" si="80"/>
        <v>0</v>
      </c>
      <c r="AC258" s="134">
        <f t="shared" si="81"/>
        <v>0</v>
      </c>
      <c r="AD258" s="135">
        <f t="shared" si="82"/>
        <v>0</v>
      </c>
      <c r="AE258" s="219"/>
      <c r="AF258" s="138">
        <f t="shared" si="83"/>
        <v>0</v>
      </c>
    </row>
    <row r="259" spans="2:32">
      <c r="B259" s="139">
        <v>252</v>
      </c>
      <c r="C259" s="153">
        <f t="shared" si="63"/>
        <v>0</v>
      </c>
      <c r="D259" s="155">
        <f t="shared" si="84"/>
        <v>0</v>
      </c>
      <c r="E259" s="140">
        <f t="shared" si="85"/>
        <v>0</v>
      </c>
      <c r="F259" s="135">
        <f t="shared" si="66"/>
        <v>0</v>
      </c>
      <c r="G259" s="219"/>
      <c r="H259" s="139">
        <v>252</v>
      </c>
      <c r="I259" s="153">
        <f t="shared" si="67"/>
        <v>0</v>
      </c>
      <c r="J259" s="155">
        <f t="shared" si="68"/>
        <v>0</v>
      </c>
      <c r="K259" s="140">
        <f t="shared" si="69"/>
        <v>0</v>
      </c>
      <c r="L259" s="136">
        <f t="shared" si="70"/>
        <v>0</v>
      </c>
      <c r="M259" s="113"/>
      <c r="N259" s="141">
        <v>252</v>
      </c>
      <c r="O259" s="153">
        <f t="shared" si="71"/>
        <v>0</v>
      </c>
      <c r="P259" s="154">
        <f t="shared" si="72"/>
        <v>0</v>
      </c>
      <c r="Q259" s="134">
        <f t="shared" si="73"/>
        <v>0</v>
      </c>
      <c r="R259" s="135">
        <f t="shared" si="74"/>
        <v>0</v>
      </c>
      <c r="S259" s="219"/>
      <c r="T259" s="141">
        <v>252</v>
      </c>
      <c r="U259" s="153">
        <f t="shared" si="75"/>
        <v>0</v>
      </c>
      <c r="V259" s="155">
        <f t="shared" si="76"/>
        <v>0</v>
      </c>
      <c r="W259" s="140">
        <f t="shared" si="77"/>
        <v>0</v>
      </c>
      <c r="X259" s="135">
        <f t="shared" si="78"/>
        <v>0</v>
      </c>
      <c r="Y259" s="219"/>
      <c r="Z259" s="139">
        <v>252</v>
      </c>
      <c r="AA259" s="134">
        <f t="shared" si="79"/>
        <v>0</v>
      </c>
      <c r="AB259" s="134">
        <f t="shared" si="80"/>
        <v>0</v>
      </c>
      <c r="AC259" s="134">
        <f t="shared" si="81"/>
        <v>0</v>
      </c>
      <c r="AD259" s="135">
        <f t="shared" si="82"/>
        <v>0</v>
      </c>
      <c r="AE259" s="219"/>
      <c r="AF259" s="138">
        <f t="shared" si="83"/>
        <v>0</v>
      </c>
    </row>
    <row r="260" spans="2:32">
      <c r="B260" s="139">
        <v>253</v>
      </c>
      <c r="C260" s="153">
        <f t="shared" si="63"/>
        <v>0</v>
      </c>
      <c r="D260" s="155">
        <f t="shared" si="84"/>
        <v>0</v>
      </c>
      <c r="E260" s="140">
        <f t="shared" si="85"/>
        <v>0</v>
      </c>
      <c r="F260" s="135">
        <f t="shared" si="66"/>
        <v>0</v>
      </c>
      <c r="G260" s="219"/>
      <c r="H260" s="139">
        <v>253</v>
      </c>
      <c r="I260" s="153">
        <f t="shared" si="67"/>
        <v>0</v>
      </c>
      <c r="J260" s="155">
        <f t="shared" si="68"/>
        <v>0</v>
      </c>
      <c r="K260" s="140">
        <f t="shared" si="69"/>
        <v>0</v>
      </c>
      <c r="L260" s="136">
        <f t="shared" si="70"/>
        <v>0</v>
      </c>
      <c r="M260" s="113"/>
      <c r="N260" s="141">
        <v>253</v>
      </c>
      <c r="O260" s="153">
        <f t="shared" si="71"/>
        <v>0</v>
      </c>
      <c r="P260" s="154">
        <f t="shared" si="72"/>
        <v>0</v>
      </c>
      <c r="Q260" s="134">
        <f t="shared" si="73"/>
        <v>0</v>
      </c>
      <c r="R260" s="135">
        <f t="shared" si="74"/>
        <v>0</v>
      </c>
      <c r="S260" s="219"/>
      <c r="T260" s="141">
        <v>253</v>
      </c>
      <c r="U260" s="153">
        <f t="shared" si="75"/>
        <v>0</v>
      </c>
      <c r="V260" s="155">
        <f t="shared" si="76"/>
        <v>0</v>
      </c>
      <c r="W260" s="140">
        <f t="shared" si="77"/>
        <v>0</v>
      </c>
      <c r="X260" s="135">
        <f t="shared" si="78"/>
        <v>0</v>
      </c>
      <c r="Y260" s="219"/>
      <c r="Z260" s="139">
        <v>253</v>
      </c>
      <c r="AA260" s="134">
        <f t="shared" si="79"/>
        <v>0</v>
      </c>
      <c r="AB260" s="134">
        <f t="shared" si="80"/>
        <v>0</v>
      </c>
      <c r="AC260" s="134">
        <f t="shared" si="81"/>
        <v>0</v>
      </c>
      <c r="AD260" s="135">
        <f t="shared" si="82"/>
        <v>0</v>
      </c>
      <c r="AE260" s="219"/>
      <c r="AF260" s="138">
        <f t="shared" si="83"/>
        <v>0</v>
      </c>
    </row>
    <row r="261" spans="2:32">
      <c r="B261" s="139">
        <v>254</v>
      </c>
      <c r="C261" s="153">
        <f t="shared" si="63"/>
        <v>0</v>
      </c>
      <c r="D261" s="155">
        <f t="shared" si="84"/>
        <v>0</v>
      </c>
      <c r="E261" s="140">
        <f t="shared" si="85"/>
        <v>0</v>
      </c>
      <c r="F261" s="135">
        <f t="shared" si="66"/>
        <v>0</v>
      </c>
      <c r="G261" s="219"/>
      <c r="H261" s="139">
        <v>254</v>
      </c>
      <c r="I261" s="153">
        <f t="shared" si="67"/>
        <v>0</v>
      </c>
      <c r="J261" s="155">
        <f t="shared" si="68"/>
        <v>0</v>
      </c>
      <c r="K261" s="140">
        <f t="shared" si="69"/>
        <v>0</v>
      </c>
      <c r="L261" s="136">
        <f t="shared" si="70"/>
        <v>0</v>
      </c>
      <c r="M261" s="113"/>
      <c r="N261" s="141">
        <v>254</v>
      </c>
      <c r="O261" s="153">
        <f t="shared" si="71"/>
        <v>0</v>
      </c>
      <c r="P261" s="154">
        <f t="shared" si="72"/>
        <v>0</v>
      </c>
      <c r="Q261" s="134">
        <f t="shared" si="73"/>
        <v>0</v>
      </c>
      <c r="R261" s="135">
        <f t="shared" si="74"/>
        <v>0</v>
      </c>
      <c r="S261" s="219"/>
      <c r="T261" s="141">
        <v>254</v>
      </c>
      <c r="U261" s="153">
        <f t="shared" si="75"/>
        <v>0</v>
      </c>
      <c r="V261" s="155">
        <f t="shared" si="76"/>
        <v>0</v>
      </c>
      <c r="W261" s="140">
        <f t="shared" si="77"/>
        <v>0</v>
      </c>
      <c r="X261" s="135">
        <f t="shared" si="78"/>
        <v>0</v>
      </c>
      <c r="Y261" s="219"/>
      <c r="Z261" s="139">
        <v>254</v>
      </c>
      <c r="AA261" s="134">
        <f t="shared" si="79"/>
        <v>0</v>
      </c>
      <c r="AB261" s="134">
        <f t="shared" si="80"/>
        <v>0</v>
      </c>
      <c r="AC261" s="134">
        <f t="shared" si="81"/>
        <v>0</v>
      </c>
      <c r="AD261" s="135">
        <f t="shared" si="82"/>
        <v>0</v>
      </c>
      <c r="AE261" s="219"/>
      <c r="AF261" s="138">
        <f t="shared" si="83"/>
        <v>0</v>
      </c>
    </row>
    <row r="262" spans="2:32">
      <c r="B262" s="139">
        <v>255</v>
      </c>
      <c r="C262" s="153">
        <f t="shared" si="63"/>
        <v>0</v>
      </c>
      <c r="D262" s="155">
        <f t="shared" si="84"/>
        <v>0</v>
      </c>
      <c r="E262" s="140">
        <f t="shared" si="85"/>
        <v>0</v>
      </c>
      <c r="F262" s="135">
        <f t="shared" si="66"/>
        <v>0</v>
      </c>
      <c r="G262" s="219"/>
      <c r="H262" s="139">
        <v>255</v>
      </c>
      <c r="I262" s="153">
        <f t="shared" si="67"/>
        <v>0</v>
      </c>
      <c r="J262" s="155">
        <f t="shared" si="68"/>
        <v>0</v>
      </c>
      <c r="K262" s="140">
        <f t="shared" si="69"/>
        <v>0</v>
      </c>
      <c r="L262" s="136">
        <f t="shared" si="70"/>
        <v>0</v>
      </c>
      <c r="M262" s="113"/>
      <c r="N262" s="141">
        <v>255</v>
      </c>
      <c r="O262" s="153">
        <f t="shared" si="71"/>
        <v>0</v>
      </c>
      <c r="P262" s="154">
        <f t="shared" si="72"/>
        <v>0</v>
      </c>
      <c r="Q262" s="134">
        <f t="shared" si="73"/>
        <v>0</v>
      </c>
      <c r="R262" s="135">
        <f t="shared" si="74"/>
        <v>0</v>
      </c>
      <c r="S262" s="219"/>
      <c r="T262" s="141">
        <v>255</v>
      </c>
      <c r="U262" s="153">
        <f t="shared" si="75"/>
        <v>0</v>
      </c>
      <c r="V262" s="155">
        <f t="shared" si="76"/>
        <v>0</v>
      </c>
      <c r="W262" s="140">
        <f t="shared" si="77"/>
        <v>0</v>
      </c>
      <c r="X262" s="135">
        <f t="shared" si="78"/>
        <v>0</v>
      </c>
      <c r="Y262" s="219"/>
      <c r="Z262" s="139">
        <v>255</v>
      </c>
      <c r="AA262" s="134">
        <f t="shared" si="79"/>
        <v>0</v>
      </c>
      <c r="AB262" s="134">
        <f t="shared" si="80"/>
        <v>0</v>
      </c>
      <c r="AC262" s="134">
        <f t="shared" si="81"/>
        <v>0</v>
      </c>
      <c r="AD262" s="135">
        <f t="shared" si="82"/>
        <v>0</v>
      </c>
      <c r="AE262" s="219"/>
      <c r="AF262" s="138">
        <f t="shared" si="83"/>
        <v>0</v>
      </c>
    </row>
    <row r="263" spans="2:32">
      <c r="B263" s="139">
        <v>256</v>
      </c>
      <c r="C263" s="153">
        <f t="shared" si="63"/>
        <v>0</v>
      </c>
      <c r="D263" s="155">
        <f t="shared" si="84"/>
        <v>0</v>
      </c>
      <c r="E263" s="140">
        <f t="shared" si="85"/>
        <v>0</v>
      </c>
      <c r="F263" s="135">
        <f t="shared" si="66"/>
        <v>0</v>
      </c>
      <c r="G263" s="219"/>
      <c r="H263" s="139">
        <v>256</v>
      </c>
      <c r="I263" s="153">
        <f t="shared" si="67"/>
        <v>0</v>
      </c>
      <c r="J263" s="155">
        <f t="shared" si="68"/>
        <v>0</v>
      </c>
      <c r="K263" s="140">
        <f t="shared" si="69"/>
        <v>0</v>
      </c>
      <c r="L263" s="136">
        <f t="shared" si="70"/>
        <v>0</v>
      </c>
      <c r="M263" s="113"/>
      <c r="N263" s="141">
        <v>256</v>
      </c>
      <c r="O263" s="153">
        <f t="shared" si="71"/>
        <v>0</v>
      </c>
      <c r="P263" s="154">
        <f t="shared" si="72"/>
        <v>0</v>
      </c>
      <c r="Q263" s="134">
        <f t="shared" si="73"/>
        <v>0</v>
      </c>
      <c r="R263" s="135">
        <f t="shared" si="74"/>
        <v>0</v>
      </c>
      <c r="S263" s="219"/>
      <c r="T263" s="141">
        <v>256</v>
      </c>
      <c r="U263" s="153">
        <f t="shared" si="75"/>
        <v>0</v>
      </c>
      <c r="V263" s="155">
        <f t="shared" si="76"/>
        <v>0</v>
      </c>
      <c r="W263" s="140">
        <f t="shared" si="77"/>
        <v>0</v>
      </c>
      <c r="X263" s="135">
        <f t="shared" si="78"/>
        <v>0</v>
      </c>
      <c r="Y263" s="219"/>
      <c r="Z263" s="139">
        <v>256</v>
      </c>
      <c r="AA263" s="134">
        <f t="shared" si="79"/>
        <v>0</v>
      </c>
      <c r="AB263" s="134">
        <f t="shared" si="80"/>
        <v>0</v>
      </c>
      <c r="AC263" s="134">
        <f t="shared" si="81"/>
        <v>0</v>
      </c>
      <c r="AD263" s="135">
        <f t="shared" si="82"/>
        <v>0</v>
      </c>
      <c r="AE263" s="219"/>
      <c r="AF263" s="138">
        <f t="shared" si="83"/>
        <v>0</v>
      </c>
    </row>
    <row r="264" spans="2:32">
      <c r="B264" s="139">
        <v>257</v>
      </c>
      <c r="C264" s="153">
        <f t="shared" si="63"/>
        <v>0</v>
      </c>
      <c r="D264" s="155">
        <f t="shared" si="84"/>
        <v>0</v>
      </c>
      <c r="E264" s="140">
        <f t="shared" si="85"/>
        <v>0</v>
      </c>
      <c r="F264" s="135">
        <f t="shared" si="66"/>
        <v>0</v>
      </c>
      <c r="G264" s="219"/>
      <c r="H264" s="139">
        <v>257</v>
      </c>
      <c r="I264" s="153">
        <f t="shared" si="67"/>
        <v>0</v>
      </c>
      <c r="J264" s="155">
        <f t="shared" si="68"/>
        <v>0</v>
      </c>
      <c r="K264" s="140">
        <f t="shared" si="69"/>
        <v>0</v>
      </c>
      <c r="L264" s="136">
        <f t="shared" si="70"/>
        <v>0</v>
      </c>
      <c r="M264" s="113"/>
      <c r="N264" s="141">
        <v>257</v>
      </c>
      <c r="O264" s="153">
        <f t="shared" si="71"/>
        <v>0</v>
      </c>
      <c r="P264" s="154">
        <f t="shared" si="72"/>
        <v>0</v>
      </c>
      <c r="Q264" s="134">
        <f t="shared" si="73"/>
        <v>0</v>
      </c>
      <c r="R264" s="135">
        <f t="shared" si="74"/>
        <v>0</v>
      </c>
      <c r="S264" s="219"/>
      <c r="T264" s="141">
        <v>257</v>
      </c>
      <c r="U264" s="153">
        <f t="shared" si="75"/>
        <v>0</v>
      </c>
      <c r="V264" s="155">
        <f t="shared" si="76"/>
        <v>0</v>
      </c>
      <c r="W264" s="140">
        <f t="shared" si="77"/>
        <v>0</v>
      </c>
      <c r="X264" s="135">
        <f t="shared" si="78"/>
        <v>0</v>
      </c>
      <c r="Y264" s="219"/>
      <c r="Z264" s="139">
        <v>257</v>
      </c>
      <c r="AA264" s="134">
        <f t="shared" si="79"/>
        <v>0</v>
      </c>
      <c r="AB264" s="134">
        <f t="shared" si="80"/>
        <v>0</v>
      </c>
      <c r="AC264" s="134">
        <f t="shared" si="81"/>
        <v>0</v>
      </c>
      <c r="AD264" s="135">
        <f t="shared" si="82"/>
        <v>0</v>
      </c>
      <c r="AE264" s="219"/>
      <c r="AF264" s="138">
        <f t="shared" si="83"/>
        <v>0</v>
      </c>
    </row>
    <row r="265" spans="2:32">
      <c r="B265" s="139">
        <v>258</v>
      </c>
      <c r="C265" s="153">
        <f t="shared" ref="C265:C307" si="86">IF($D$4&gt;=B265,(PMT($E$4/12,$D$4,$B$4,0,0))*-1,0)</f>
        <v>0</v>
      </c>
      <c r="D265" s="155">
        <f t="shared" si="84"/>
        <v>0</v>
      </c>
      <c r="E265" s="140">
        <f t="shared" si="85"/>
        <v>0</v>
      </c>
      <c r="F265" s="135">
        <f t="shared" ref="F265:F307" si="87">IF(F264-E265&lt;=0,0,F264-E265)</f>
        <v>0</v>
      </c>
      <c r="G265" s="219"/>
      <c r="H265" s="139">
        <v>258</v>
      </c>
      <c r="I265" s="153">
        <f t="shared" ref="I265:I307" si="88">IF($J$4&gt;=H265,(PMT($K$4/12,$J$4,$H$4,0,0))*-1,0)</f>
        <v>0</v>
      </c>
      <c r="J265" s="155">
        <f t="shared" ref="J265:J307" si="89">$K$4*L264/12</f>
        <v>0</v>
      </c>
      <c r="K265" s="140">
        <f t="shared" ref="K265:K307" si="90">I265-J265</f>
        <v>0</v>
      </c>
      <c r="L265" s="136">
        <f t="shared" ref="L265:L307" si="91">IF(L264-K265&lt;=0,0,L264-K265)</f>
        <v>0</v>
      </c>
      <c r="M265" s="113"/>
      <c r="N265" s="141">
        <v>258</v>
      </c>
      <c r="O265" s="153">
        <f t="shared" ref="O265:O307" si="92">IF($P$4&gt;=N265,(PMT($Q$4/12,$P$4,$O$4,0,0))*-1,0)</f>
        <v>0</v>
      </c>
      <c r="P265" s="154">
        <f t="shared" ref="P265:P307" si="93">$Q$4*R264/12</f>
        <v>0</v>
      </c>
      <c r="Q265" s="134">
        <f t="shared" ref="Q265:Q307" si="94">O265-P265</f>
        <v>0</v>
      </c>
      <c r="R265" s="135">
        <f t="shared" ref="R265:R307" si="95">IF(R264-Q265&lt;=0,0,R264-Q265)</f>
        <v>0</v>
      </c>
      <c r="S265" s="219"/>
      <c r="T265" s="141">
        <v>258</v>
      </c>
      <c r="U265" s="153">
        <f t="shared" ref="U265:U307" si="96">IF($V$4&gt;=T265,(PMT($W$4/12,$V$4,$T$4,0,0))*-1,0)</f>
        <v>0</v>
      </c>
      <c r="V265" s="155">
        <f t="shared" ref="V265:V307" si="97">$W$4*X264/12</f>
        <v>0</v>
      </c>
      <c r="W265" s="140">
        <f t="shared" ref="W265:W307" si="98">U265-V265</f>
        <v>0</v>
      </c>
      <c r="X265" s="135">
        <f t="shared" ref="X265:X307" si="99">IF(X264-W265&lt;=0,0,X264-W265)</f>
        <v>0</v>
      </c>
      <c r="Y265" s="219"/>
      <c r="Z265" s="139">
        <v>258</v>
      </c>
      <c r="AA265" s="134">
        <f t="shared" ref="AA265:AA307" si="100">C265+I265+O265+U265</f>
        <v>0</v>
      </c>
      <c r="AB265" s="134">
        <f t="shared" ref="AB265:AB307" si="101">D265+J265+P265+V265</f>
        <v>0</v>
      </c>
      <c r="AC265" s="134">
        <f t="shared" ref="AC265:AC307" si="102">E265+K265+Q265+W265</f>
        <v>0</v>
      </c>
      <c r="AD265" s="135">
        <f t="shared" ref="AD265:AD307" si="103">F265+L265+R265+X265</f>
        <v>0</v>
      </c>
      <c r="AE265" s="219"/>
      <c r="AF265" s="138">
        <f t="shared" si="83"/>
        <v>0</v>
      </c>
    </row>
    <row r="266" spans="2:32">
      <c r="B266" s="139">
        <v>259</v>
      </c>
      <c r="C266" s="153">
        <f t="shared" si="86"/>
        <v>0</v>
      </c>
      <c r="D266" s="155">
        <f t="shared" si="84"/>
        <v>0</v>
      </c>
      <c r="E266" s="140">
        <f t="shared" si="85"/>
        <v>0</v>
      </c>
      <c r="F266" s="135">
        <f t="shared" si="87"/>
        <v>0</v>
      </c>
      <c r="G266" s="219"/>
      <c r="H266" s="139">
        <v>259</v>
      </c>
      <c r="I266" s="153">
        <f t="shared" si="88"/>
        <v>0</v>
      </c>
      <c r="J266" s="155">
        <f t="shared" si="89"/>
        <v>0</v>
      </c>
      <c r="K266" s="140">
        <f t="shared" si="90"/>
        <v>0</v>
      </c>
      <c r="L266" s="136">
        <f t="shared" si="91"/>
        <v>0</v>
      </c>
      <c r="M266" s="113"/>
      <c r="N266" s="141">
        <v>259</v>
      </c>
      <c r="O266" s="153">
        <f t="shared" si="92"/>
        <v>0</v>
      </c>
      <c r="P266" s="154">
        <f t="shared" si="93"/>
        <v>0</v>
      </c>
      <c r="Q266" s="134">
        <f t="shared" si="94"/>
        <v>0</v>
      </c>
      <c r="R266" s="135">
        <f t="shared" si="95"/>
        <v>0</v>
      </c>
      <c r="S266" s="219"/>
      <c r="T266" s="141">
        <v>259</v>
      </c>
      <c r="U266" s="153">
        <f t="shared" si="96"/>
        <v>0</v>
      </c>
      <c r="V266" s="155">
        <f t="shared" si="97"/>
        <v>0</v>
      </c>
      <c r="W266" s="140">
        <f t="shared" si="98"/>
        <v>0</v>
      </c>
      <c r="X266" s="135">
        <f t="shared" si="99"/>
        <v>0</v>
      </c>
      <c r="Y266" s="219"/>
      <c r="Z266" s="139">
        <v>259</v>
      </c>
      <c r="AA266" s="134">
        <f t="shared" si="100"/>
        <v>0</v>
      </c>
      <c r="AB266" s="134">
        <f t="shared" si="101"/>
        <v>0</v>
      </c>
      <c r="AC266" s="134">
        <f t="shared" si="102"/>
        <v>0</v>
      </c>
      <c r="AD266" s="135">
        <f t="shared" si="103"/>
        <v>0</v>
      </c>
      <c r="AE266" s="219"/>
      <c r="AF266" s="138">
        <f t="shared" si="83"/>
        <v>0</v>
      </c>
    </row>
    <row r="267" spans="2:32">
      <c r="B267" s="139">
        <v>260</v>
      </c>
      <c r="C267" s="153">
        <f t="shared" si="86"/>
        <v>0</v>
      </c>
      <c r="D267" s="155">
        <f t="shared" si="84"/>
        <v>0</v>
      </c>
      <c r="E267" s="140">
        <f t="shared" si="85"/>
        <v>0</v>
      </c>
      <c r="F267" s="135">
        <f t="shared" si="87"/>
        <v>0</v>
      </c>
      <c r="G267" s="219"/>
      <c r="H267" s="139">
        <v>260</v>
      </c>
      <c r="I267" s="153">
        <f t="shared" si="88"/>
        <v>0</v>
      </c>
      <c r="J267" s="155">
        <f t="shared" si="89"/>
        <v>0</v>
      </c>
      <c r="K267" s="140">
        <f t="shared" si="90"/>
        <v>0</v>
      </c>
      <c r="L267" s="136">
        <f t="shared" si="91"/>
        <v>0</v>
      </c>
      <c r="M267" s="113"/>
      <c r="N267" s="141">
        <v>260</v>
      </c>
      <c r="O267" s="153">
        <f t="shared" si="92"/>
        <v>0</v>
      </c>
      <c r="P267" s="154">
        <f t="shared" si="93"/>
        <v>0</v>
      </c>
      <c r="Q267" s="134">
        <f t="shared" si="94"/>
        <v>0</v>
      </c>
      <c r="R267" s="135">
        <f t="shared" si="95"/>
        <v>0</v>
      </c>
      <c r="S267" s="219"/>
      <c r="T267" s="141">
        <v>260</v>
      </c>
      <c r="U267" s="153">
        <f t="shared" si="96"/>
        <v>0</v>
      </c>
      <c r="V267" s="155">
        <f t="shared" si="97"/>
        <v>0</v>
      </c>
      <c r="W267" s="140">
        <f t="shared" si="98"/>
        <v>0</v>
      </c>
      <c r="X267" s="135">
        <f t="shared" si="99"/>
        <v>0</v>
      </c>
      <c r="Y267" s="219"/>
      <c r="Z267" s="139">
        <v>260</v>
      </c>
      <c r="AA267" s="134">
        <f t="shared" si="100"/>
        <v>0</v>
      </c>
      <c r="AB267" s="134">
        <f t="shared" si="101"/>
        <v>0</v>
      </c>
      <c r="AC267" s="134">
        <f t="shared" si="102"/>
        <v>0</v>
      </c>
      <c r="AD267" s="135">
        <f t="shared" si="103"/>
        <v>0</v>
      </c>
      <c r="AE267" s="219"/>
      <c r="AF267" s="138">
        <f t="shared" ref="AF267:AF307" si="104">AA267*-1</f>
        <v>0</v>
      </c>
    </row>
    <row r="268" spans="2:32">
      <c r="B268" s="139">
        <v>261</v>
      </c>
      <c r="C268" s="153">
        <f t="shared" si="86"/>
        <v>0</v>
      </c>
      <c r="D268" s="155">
        <f t="shared" si="84"/>
        <v>0</v>
      </c>
      <c r="E268" s="140">
        <f t="shared" si="85"/>
        <v>0</v>
      </c>
      <c r="F268" s="135">
        <f t="shared" si="87"/>
        <v>0</v>
      </c>
      <c r="G268" s="219"/>
      <c r="H268" s="139">
        <v>261</v>
      </c>
      <c r="I268" s="153">
        <f t="shared" si="88"/>
        <v>0</v>
      </c>
      <c r="J268" s="155">
        <f t="shared" si="89"/>
        <v>0</v>
      </c>
      <c r="K268" s="140">
        <f t="shared" si="90"/>
        <v>0</v>
      </c>
      <c r="L268" s="136">
        <f t="shared" si="91"/>
        <v>0</v>
      </c>
      <c r="M268" s="113"/>
      <c r="N268" s="141">
        <v>261</v>
      </c>
      <c r="O268" s="153">
        <f t="shared" si="92"/>
        <v>0</v>
      </c>
      <c r="P268" s="154">
        <f t="shared" si="93"/>
        <v>0</v>
      </c>
      <c r="Q268" s="134">
        <f t="shared" si="94"/>
        <v>0</v>
      </c>
      <c r="R268" s="135">
        <f t="shared" si="95"/>
        <v>0</v>
      </c>
      <c r="S268" s="219"/>
      <c r="T268" s="141">
        <v>261</v>
      </c>
      <c r="U268" s="153">
        <f t="shared" si="96"/>
        <v>0</v>
      </c>
      <c r="V268" s="155">
        <f t="shared" si="97"/>
        <v>0</v>
      </c>
      <c r="W268" s="140">
        <f t="shared" si="98"/>
        <v>0</v>
      </c>
      <c r="X268" s="135">
        <f t="shared" si="99"/>
        <v>0</v>
      </c>
      <c r="Y268" s="219"/>
      <c r="Z268" s="139">
        <v>261</v>
      </c>
      <c r="AA268" s="134">
        <f t="shared" si="100"/>
        <v>0</v>
      </c>
      <c r="AB268" s="134">
        <f t="shared" si="101"/>
        <v>0</v>
      </c>
      <c r="AC268" s="134">
        <f t="shared" si="102"/>
        <v>0</v>
      </c>
      <c r="AD268" s="135">
        <f t="shared" si="103"/>
        <v>0</v>
      </c>
      <c r="AE268" s="219"/>
      <c r="AF268" s="138">
        <f t="shared" si="104"/>
        <v>0</v>
      </c>
    </row>
    <row r="269" spans="2:32">
      <c r="B269" s="139">
        <v>262</v>
      </c>
      <c r="C269" s="153">
        <f t="shared" si="86"/>
        <v>0</v>
      </c>
      <c r="D269" s="155">
        <f t="shared" si="84"/>
        <v>0</v>
      </c>
      <c r="E269" s="140">
        <f t="shared" si="85"/>
        <v>0</v>
      </c>
      <c r="F269" s="135">
        <f t="shared" si="87"/>
        <v>0</v>
      </c>
      <c r="G269" s="219"/>
      <c r="H269" s="139">
        <v>262</v>
      </c>
      <c r="I269" s="153">
        <f t="shared" si="88"/>
        <v>0</v>
      </c>
      <c r="J269" s="155">
        <f t="shared" si="89"/>
        <v>0</v>
      </c>
      <c r="K269" s="140">
        <f t="shared" si="90"/>
        <v>0</v>
      </c>
      <c r="L269" s="136">
        <f t="shared" si="91"/>
        <v>0</v>
      </c>
      <c r="M269" s="113"/>
      <c r="N269" s="141">
        <v>262</v>
      </c>
      <c r="O269" s="153">
        <f t="shared" si="92"/>
        <v>0</v>
      </c>
      <c r="P269" s="154">
        <f t="shared" si="93"/>
        <v>0</v>
      </c>
      <c r="Q269" s="134">
        <f t="shared" si="94"/>
        <v>0</v>
      </c>
      <c r="R269" s="135">
        <f t="shared" si="95"/>
        <v>0</v>
      </c>
      <c r="S269" s="219"/>
      <c r="T269" s="141">
        <v>262</v>
      </c>
      <c r="U269" s="153">
        <f t="shared" si="96"/>
        <v>0</v>
      </c>
      <c r="V269" s="155">
        <f t="shared" si="97"/>
        <v>0</v>
      </c>
      <c r="W269" s="140">
        <f t="shared" si="98"/>
        <v>0</v>
      </c>
      <c r="X269" s="135">
        <f t="shared" si="99"/>
        <v>0</v>
      </c>
      <c r="Y269" s="219"/>
      <c r="Z269" s="139">
        <v>262</v>
      </c>
      <c r="AA269" s="134">
        <f t="shared" si="100"/>
        <v>0</v>
      </c>
      <c r="AB269" s="134">
        <f t="shared" si="101"/>
        <v>0</v>
      </c>
      <c r="AC269" s="134">
        <f t="shared" si="102"/>
        <v>0</v>
      </c>
      <c r="AD269" s="135">
        <f t="shared" si="103"/>
        <v>0</v>
      </c>
      <c r="AE269" s="219"/>
      <c r="AF269" s="138">
        <f t="shared" si="104"/>
        <v>0</v>
      </c>
    </row>
    <row r="270" spans="2:32">
      <c r="B270" s="139">
        <v>263</v>
      </c>
      <c r="C270" s="153">
        <f t="shared" si="86"/>
        <v>0</v>
      </c>
      <c r="D270" s="155">
        <f t="shared" si="84"/>
        <v>0</v>
      </c>
      <c r="E270" s="140">
        <f t="shared" si="85"/>
        <v>0</v>
      </c>
      <c r="F270" s="135">
        <f t="shared" si="87"/>
        <v>0</v>
      </c>
      <c r="G270" s="219"/>
      <c r="H270" s="139">
        <v>263</v>
      </c>
      <c r="I270" s="153">
        <f t="shared" si="88"/>
        <v>0</v>
      </c>
      <c r="J270" s="155">
        <f t="shared" si="89"/>
        <v>0</v>
      </c>
      <c r="K270" s="140">
        <f t="shared" si="90"/>
        <v>0</v>
      </c>
      <c r="L270" s="136">
        <f t="shared" si="91"/>
        <v>0</v>
      </c>
      <c r="M270" s="113"/>
      <c r="N270" s="141">
        <v>263</v>
      </c>
      <c r="O270" s="153">
        <f t="shared" si="92"/>
        <v>0</v>
      </c>
      <c r="P270" s="154">
        <f t="shared" si="93"/>
        <v>0</v>
      </c>
      <c r="Q270" s="134">
        <f t="shared" si="94"/>
        <v>0</v>
      </c>
      <c r="R270" s="135">
        <f t="shared" si="95"/>
        <v>0</v>
      </c>
      <c r="S270" s="219"/>
      <c r="T270" s="141">
        <v>263</v>
      </c>
      <c r="U270" s="153">
        <f t="shared" si="96"/>
        <v>0</v>
      </c>
      <c r="V270" s="155">
        <f t="shared" si="97"/>
        <v>0</v>
      </c>
      <c r="W270" s="140">
        <f t="shared" si="98"/>
        <v>0</v>
      </c>
      <c r="X270" s="135">
        <f t="shared" si="99"/>
        <v>0</v>
      </c>
      <c r="Y270" s="219"/>
      <c r="Z270" s="139">
        <v>263</v>
      </c>
      <c r="AA270" s="134">
        <f t="shared" si="100"/>
        <v>0</v>
      </c>
      <c r="AB270" s="134">
        <f t="shared" si="101"/>
        <v>0</v>
      </c>
      <c r="AC270" s="134">
        <f t="shared" si="102"/>
        <v>0</v>
      </c>
      <c r="AD270" s="135">
        <f t="shared" si="103"/>
        <v>0</v>
      </c>
      <c r="AE270" s="219"/>
      <c r="AF270" s="138">
        <f t="shared" si="104"/>
        <v>0</v>
      </c>
    </row>
    <row r="271" spans="2:32">
      <c r="B271" s="139">
        <v>264</v>
      </c>
      <c r="C271" s="153">
        <f t="shared" si="86"/>
        <v>0</v>
      </c>
      <c r="D271" s="155">
        <f t="shared" si="84"/>
        <v>0</v>
      </c>
      <c r="E271" s="140">
        <f t="shared" si="85"/>
        <v>0</v>
      </c>
      <c r="F271" s="135">
        <f t="shared" si="87"/>
        <v>0</v>
      </c>
      <c r="G271" s="219"/>
      <c r="H271" s="139">
        <v>264</v>
      </c>
      <c r="I271" s="153">
        <f t="shared" si="88"/>
        <v>0</v>
      </c>
      <c r="J271" s="155">
        <f t="shared" si="89"/>
        <v>0</v>
      </c>
      <c r="K271" s="140">
        <f t="shared" si="90"/>
        <v>0</v>
      </c>
      <c r="L271" s="136">
        <f t="shared" si="91"/>
        <v>0</v>
      </c>
      <c r="M271" s="113"/>
      <c r="N271" s="141">
        <v>264</v>
      </c>
      <c r="O271" s="153">
        <f t="shared" si="92"/>
        <v>0</v>
      </c>
      <c r="P271" s="154">
        <f t="shared" si="93"/>
        <v>0</v>
      </c>
      <c r="Q271" s="134">
        <f t="shared" si="94"/>
        <v>0</v>
      </c>
      <c r="R271" s="135">
        <f t="shared" si="95"/>
        <v>0</v>
      </c>
      <c r="S271" s="219"/>
      <c r="T271" s="141">
        <v>264</v>
      </c>
      <c r="U271" s="153">
        <f t="shared" si="96"/>
        <v>0</v>
      </c>
      <c r="V271" s="155">
        <f t="shared" si="97"/>
        <v>0</v>
      </c>
      <c r="W271" s="140">
        <f t="shared" si="98"/>
        <v>0</v>
      </c>
      <c r="X271" s="135">
        <f t="shared" si="99"/>
        <v>0</v>
      </c>
      <c r="Y271" s="219"/>
      <c r="Z271" s="139">
        <v>264</v>
      </c>
      <c r="AA271" s="134">
        <f t="shared" si="100"/>
        <v>0</v>
      </c>
      <c r="AB271" s="134">
        <f t="shared" si="101"/>
        <v>0</v>
      </c>
      <c r="AC271" s="134">
        <f t="shared" si="102"/>
        <v>0</v>
      </c>
      <c r="AD271" s="135">
        <f t="shared" si="103"/>
        <v>0</v>
      </c>
      <c r="AE271" s="219"/>
      <c r="AF271" s="138">
        <f t="shared" si="104"/>
        <v>0</v>
      </c>
    </row>
    <row r="272" spans="2:32">
      <c r="B272" s="139">
        <v>265</v>
      </c>
      <c r="C272" s="153">
        <f t="shared" si="86"/>
        <v>0</v>
      </c>
      <c r="D272" s="155">
        <f t="shared" si="84"/>
        <v>0</v>
      </c>
      <c r="E272" s="140">
        <f t="shared" si="85"/>
        <v>0</v>
      </c>
      <c r="F272" s="135">
        <f t="shared" si="87"/>
        <v>0</v>
      </c>
      <c r="G272" s="219"/>
      <c r="H272" s="139">
        <v>265</v>
      </c>
      <c r="I272" s="153">
        <f t="shared" si="88"/>
        <v>0</v>
      </c>
      <c r="J272" s="155">
        <f t="shared" si="89"/>
        <v>0</v>
      </c>
      <c r="K272" s="140">
        <f t="shared" si="90"/>
        <v>0</v>
      </c>
      <c r="L272" s="136">
        <f t="shared" si="91"/>
        <v>0</v>
      </c>
      <c r="M272" s="113"/>
      <c r="N272" s="141">
        <v>265</v>
      </c>
      <c r="O272" s="153">
        <f t="shared" si="92"/>
        <v>0</v>
      </c>
      <c r="P272" s="154">
        <f t="shared" si="93"/>
        <v>0</v>
      </c>
      <c r="Q272" s="134">
        <f t="shared" si="94"/>
        <v>0</v>
      </c>
      <c r="R272" s="135">
        <f t="shared" si="95"/>
        <v>0</v>
      </c>
      <c r="S272" s="219"/>
      <c r="T272" s="141">
        <v>265</v>
      </c>
      <c r="U272" s="153">
        <f t="shared" si="96"/>
        <v>0</v>
      </c>
      <c r="V272" s="155">
        <f t="shared" si="97"/>
        <v>0</v>
      </c>
      <c r="W272" s="140">
        <f t="shared" si="98"/>
        <v>0</v>
      </c>
      <c r="X272" s="135">
        <f t="shared" si="99"/>
        <v>0</v>
      </c>
      <c r="Y272" s="219"/>
      <c r="Z272" s="139">
        <v>265</v>
      </c>
      <c r="AA272" s="134">
        <f t="shared" si="100"/>
        <v>0</v>
      </c>
      <c r="AB272" s="134">
        <f t="shared" si="101"/>
        <v>0</v>
      </c>
      <c r="AC272" s="134">
        <f t="shared" si="102"/>
        <v>0</v>
      </c>
      <c r="AD272" s="135">
        <f t="shared" si="103"/>
        <v>0</v>
      </c>
      <c r="AE272" s="219"/>
      <c r="AF272" s="138">
        <f t="shared" si="104"/>
        <v>0</v>
      </c>
    </row>
    <row r="273" spans="2:32">
      <c r="B273" s="139">
        <v>266</v>
      </c>
      <c r="C273" s="153">
        <f t="shared" si="86"/>
        <v>0</v>
      </c>
      <c r="D273" s="155">
        <f t="shared" si="84"/>
        <v>0</v>
      </c>
      <c r="E273" s="140">
        <f t="shared" si="85"/>
        <v>0</v>
      </c>
      <c r="F273" s="135">
        <f t="shared" si="87"/>
        <v>0</v>
      </c>
      <c r="G273" s="219"/>
      <c r="H273" s="139">
        <v>266</v>
      </c>
      <c r="I273" s="153">
        <f t="shared" si="88"/>
        <v>0</v>
      </c>
      <c r="J273" s="155">
        <f t="shared" si="89"/>
        <v>0</v>
      </c>
      <c r="K273" s="140">
        <f t="shared" si="90"/>
        <v>0</v>
      </c>
      <c r="L273" s="136">
        <f t="shared" si="91"/>
        <v>0</v>
      </c>
      <c r="M273" s="113"/>
      <c r="N273" s="141">
        <v>266</v>
      </c>
      <c r="O273" s="153">
        <f t="shared" si="92"/>
        <v>0</v>
      </c>
      <c r="P273" s="154">
        <f t="shared" si="93"/>
        <v>0</v>
      </c>
      <c r="Q273" s="134">
        <f t="shared" si="94"/>
        <v>0</v>
      </c>
      <c r="R273" s="135">
        <f t="shared" si="95"/>
        <v>0</v>
      </c>
      <c r="S273" s="219"/>
      <c r="T273" s="141">
        <v>266</v>
      </c>
      <c r="U273" s="153">
        <f t="shared" si="96"/>
        <v>0</v>
      </c>
      <c r="V273" s="155">
        <f t="shared" si="97"/>
        <v>0</v>
      </c>
      <c r="W273" s="140">
        <f t="shared" si="98"/>
        <v>0</v>
      </c>
      <c r="X273" s="135">
        <f t="shared" si="99"/>
        <v>0</v>
      </c>
      <c r="Y273" s="219"/>
      <c r="Z273" s="139">
        <v>266</v>
      </c>
      <c r="AA273" s="134">
        <f t="shared" si="100"/>
        <v>0</v>
      </c>
      <c r="AB273" s="134">
        <f t="shared" si="101"/>
        <v>0</v>
      </c>
      <c r="AC273" s="134">
        <f t="shared" si="102"/>
        <v>0</v>
      </c>
      <c r="AD273" s="135">
        <f t="shared" si="103"/>
        <v>0</v>
      </c>
      <c r="AE273" s="219"/>
      <c r="AF273" s="138">
        <f t="shared" si="104"/>
        <v>0</v>
      </c>
    </row>
    <row r="274" spans="2:32">
      <c r="B274" s="139">
        <v>267</v>
      </c>
      <c r="C274" s="153">
        <f t="shared" si="86"/>
        <v>0</v>
      </c>
      <c r="D274" s="155">
        <f t="shared" si="84"/>
        <v>0</v>
      </c>
      <c r="E274" s="140">
        <f t="shared" si="85"/>
        <v>0</v>
      </c>
      <c r="F274" s="135">
        <f t="shared" si="87"/>
        <v>0</v>
      </c>
      <c r="G274" s="219"/>
      <c r="H274" s="139">
        <v>267</v>
      </c>
      <c r="I274" s="153">
        <f t="shared" si="88"/>
        <v>0</v>
      </c>
      <c r="J274" s="155">
        <f t="shared" si="89"/>
        <v>0</v>
      </c>
      <c r="K274" s="140">
        <f t="shared" si="90"/>
        <v>0</v>
      </c>
      <c r="L274" s="136">
        <f t="shared" si="91"/>
        <v>0</v>
      </c>
      <c r="M274" s="113"/>
      <c r="N274" s="141">
        <v>267</v>
      </c>
      <c r="O274" s="153">
        <f t="shared" si="92"/>
        <v>0</v>
      </c>
      <c r="P274" s="154">
        <f t="shared" si="93"/>
        <v>0</v>
      </c>
      <c r="Q274" s="134">
        <f t="shared" si="94"/>
        <v>0</v>
      </c>
      <c r="R274" s="135">
        <f t="shared" si="95"/>
        <v>0</v>
      </c>
      <c r="S274" s="219"/>
      <c r="T274" s="141">
        <v>267</v>
      </c>
      <c r="U274" s="153">
        <f t="shared" si="96"/>
        <v>0</v>
      </c>
      <c r="V274" s="155">
        <f t="shared" si="97"/>
        <v>0</v>
      </c>
      <c r="W274" s="140">
        <f t="shared" si="98"/>
        <v>0</v>
      </c>
      <c r="X274" s="135">
        <f t="shared" si="99"/>
        <v>0</v>
      </c>
      <c r="Y274" s="219"/>
      <c r="Z274" s="139">
        <v>267</v>
      </c>
      <c r="AA274" s="134">
        <f t="shared" si="100"/>
        <v>0</v>
      </c>
      <c r="AB274" s="134">
        <f t="shared" si="101"/>
        <v>0</v>
      </c>
      <c r="AC274" s="134">
        <f t="shared" si="102"/>
        <v>0</v>
      </c>
      <c r="AD274" s="135">
        <f t="shared" si="103"/>
        <v>0</v>
      </c>
      <c r="AE274" s="219"/>
      <c r="AF274" s="138">
        <f t="shared" si="104"/>
        <v>0</v>
      </c>
    </row>
    <row r="275" spans="2:32">
      <c r="B275" s="139">
        <v>268</v>
      </c>
      <c r="C275" s="153">
        <f t="shared" si="86"/>
        <v>0</v>
      </c>
      <c r="D275" s="155">
        <f t="shared" si="84"/>
        <v>0</v>
      </c>
      <c r="E275" s="140">
        <f t="shared" si="85"/>
        <v>0</v>
      </c>
      <c r="F275" s="135">
        <f t="shared" si="87"/>
        <v>0</v>
      </c>
      <c r="G275" s="219"/>
      <c r="H275" s="139">
        <v>268</v>
      </c>
      <c r="I275" s="153">
        <f t="shared" si="88"/>
        <v>0</v>
      </c>
      <c r="J275" s="155">
        <f t="shared" si="89"/>
        <v>0</v>
      </c>
      <c r="K275" s="140">
        <f t="shared" si="90"/>
        <v>0</v>
      </c>
      <c r="L275" s="136">
        <f t="shared" si="91"/>
        <v>0</v>
      </c>
      <c r="M275" s="113"/>
      <c r="N275" s="141">
        <v>268</v>
      </c>
      <c r="O275" s="153">
        <f t="shared" si="92"/>
        <v>0</v>
      </c>
      <c r="P275" s="154">
        <f t="shared" si="93"/>
        <v>0</v>
      </c>
      <c r="Q275" s="134">
        <f t="shared" si="94"/>
        <v>0</v>
      </c>
      <c r="R275" s="135">
        <f t="shared" si="95"/>
        <v>0</v>
      </c>
      <c r="S275" s="219"/>
      <c r="T275" s="141">
        <v>268</v>
      </c>
      <c r="U275" s="153">
        <f t="shared" si="96"/>
        <v>0</v>
      </c>
      <c r="V275" s="155">
        <f t="shared" si="97"/>
        <v>0</v>
      </c>
      <c r="W275" s="140">
        <f t="shared" si="98"/>
        <v>0</v>
      </c>
      <c r="X275" s="135">
        <f t="shared" si="99"/>
        <v>0</v>
      </c>
      <c r="Y275" s="219"/>
      <c r="Z275" s="139">
        <v>268</v>
      </c>
      <c r="AA275" s="134">
        <f t="shared" si="100"/>
        <v>0</v>
      </c>
      <c r="AB275" s="134">
        <f t="shared" si="101"/>
        <v>0</v>
      </c>
      <c r="AC275" s="134">
        <f t="shared" si="102"/>
        <v>0</v>
      </c>
      <c r="AD275" s="135">
        <f t="shared" si="103"/>
        <v>0</v>
      </c>
      <c r="AE275" s="219"/>
      <c r="AF275" s="138">
        <f t="shared" si="104"/>
        <v>0</v>
      </c>
    </row>
    <row r="276" spans="2:32">
      <c r="B276" s="139">
        <v>269</v>
      </c>
      <c r="C276" s="153">
        <f t="shared" si="86"/>
        <v>0</v>
      </c>
      <c r="D276" s="155">
        <f t="shared" si="84"/>
        <v>0</v>
      </c>
      <c r="E276" s="140">
        <f t="shared" si="85"/>
        <v>0</v>
      </c>
      <c r="F276" s="135">
        <f t="shared" si="87"/>
        <v>0</v>
      </c>
      <c r="G276" s="219"/>
      <c r="H276" s="139">
        <v>269</v>
      </c>
      <c r="I276" s="153">
        <f t="shared" si="88"/>
        <v>0</v>
      </c>
      <c r="J276" s="155">
        <f t="shared" si="89"/>
        <v>0</v>
      </c>
      <c r="K276" s="140">
        <f t="shared" si="90"/>
        <v>0</v>
      </c>
      <c r="L276" s="136">
        <f t="shared" si="91"/>
        <v>0</v>
      </c>
      <c r="M276" s="113"/>
      <c r="N276" s="141">
        <v>269</v>
      </c>
      <c r="O276" s="153">
        <f t="shared" si="92"/>
        <v>0</v>
      </c>
      <c r="P276" s="154">
        <f t="shared" si="93"/>
        <v>0</v>
      </c>
      <c r="Q276" s="134">
        <f t="shared" si="94"/>
        <v>0</v>
      </c>
      <c r="R276" s="135">
        <f t="shared" si="95"/>
        <v>0</v>
      </c>
      <c r="S276" s="219"/>
      <c r="T276" s="141">
        <v>269</v>
      </c>
      <c r="U276" s="153">
        <f t="shared" si="96"/>
        <v>0</v>
      </c>
      <c r="V276" s="155">
        <f t="shared" si="97"/>
        <v>0</v>
      </c>
      <c r="W276" s="140">
        <f t="shared" si="98"/>
        <v>0</v>
      </c>
      <c r="X276" s="135">
        <f t="shared" si="99"/>
        <v>0</v>
      </c>
      <c r="Y276" s="219"/>
      <c r="Z276" s="139">
        <v>269</v>
      </c>
      <c r="AA276" s="134">
        <f t="shared" si="100"/>
        <v>0</v>
      </c>
      <c r="AB276" s="134">
        <f t="shared" si="101"/>
        <v>0</v>
      </c>
      <c r="AC276" s="134">
        <f t="shared" si="102"/>
        <v>0</v>
      </c>
      <c r="AD276" s="135">
        <f t="shared" si="103"/>
        <v>0</v>
      </c>
      <c r="AE276" s="219"/>
      <c r="AF276" s="138">
        <f t="shared" si="104"/>
        <v>0</v>
      </c>
    </row>
    <row r="277" spans="2:32">
      <c r="B277" s="139">
        <v>270</v>
      </c>
      <c r="C277" s="153">
        <f t="shared" si="86"/>
        <v>0</v>
      </c>
      <c r="D277" s="155">
        <f t="shared" si="84"/>
        <v>0</v>
      </c>
      <c r="E277" s="140">
        <f t="shared" si="85"/>
        <v>0</v>
      </c>
      <c r="F277" s="135">
        <f t="shared" si="87"/>
        <v>0</v>
      </c>
      <c r="G277" s="219"/>
      <c r="H277" s="139">
        <v>270</v>
      </c>
      <c r="I277" s="153">
        <f t="shared" si="88"/>
        <v>0</v>
      </c>
      <c r="J277" s="155">
        <f t="shared" si="89"/>
        <v>0</v>
      </c>
      <c r="K277" s="140">
        <f t="shared" si="90"/>
        <v>0</v>
      </c>
      <c r="L277" s="136">
        <f t="shared" si="91"/>
        <v>0</v>
      </c>
      <c r="M277" s="113"/>
      <c r="N277" s="141">
        <v>270</v>
      </c>
      <c r="O277" s="153">
        <f t="shared" si="92"/>
        <v>0</v>
      </c>
      <c r="P277" s="154">
        <f t="shared" si="93"/>
        <v>0</v>
      </c>
      <c r="Q277" s="134">
        <f t="shared" si="94"/>
        <v>0</v>
      </c>
      <c r="R277" s="135">
        <f t="shared" si="95"/>
        <v>0</v>
      </c>
      <c r="S277" s="219"/>
      <c r="T277" s="141">
        <v>270</v>
      </c>
      <c r="U277" s="153">
        <f t="shared" si="96"/>
        <v>0</v>
      </c>
      <c r="V277" s="155">
        <f t="shared" si="97"/>
        <v>0</v>
      </c>
      <c r="W277" s="140">
        <f t="shared" si="98"/>
        <v>0</v>
      </c>
      <c r="X277" s="135">
        <f t="shared" si="99"/>
        <v>0</v>
      </c>
      <c r="Y277" s="219"/>
      <c r="Z277" s="139">
        <v>270</v>
      </c>
      <c r="AA277" s="134">
        <f t="shared" si="100"/>
        <v>0</v>
      </c>
      <c r="AB277" s="134">
        <f t="shared" si="101"/>
        <v>0</v>
      </c>
      <c r="AC277" s="134">
        <f t="shared" si="102"/>
        <v>0</v>
      </c>
      <c r="AD277" s="135">
        <f t="shared" si="103"/>
        <v>0</v>
      </c>
      <c r="AE277" s="219"/>
      <c r="AF277" s="138">
        <f t="shared" si="104"/>
        <v>0</v>
      </c>
    </row>
    <row r="278" spans="2:32">
      <c r="B278" s="139">
        <v>271</v>
      </c>
      <c r="C278" s="153">
        <f t="shared" si="86"/>
        <v>0</v>
      </c>
      <c r="D278" s="155">
        <f t="shared" si="84"/>
        <v>0</v>
      </c>
      <c r="E278" s="140">
        <f t="shared" si="85"/>
        <v>0</v>
      </c>
      <c r="F278" s="135">
        <f t="shared" si="87"/>
        <v>0</v>
      </c>
      <c r="G278" s="219"/>
      <c r="H278" s="139">
        <v>271</v>
      </c>
      <c r="I278" s="153">
        <f t="shared" si="88"/>
        <v>0</v>
      </c>
      <c r="J278" s="155">
        <f t="shared" si="89"/>
        <v>0</v>
      </c>
      <c r="K278" s="140">
        <f t="shared" si="90"/>
        <v>0</v>
      </c>
      <c r="L278" s="136">
        <f t="shared" si="91"/>
        <v>0</v>
      </c>
      <c r="M278" s="113"/>
      <c r="N278" s="141">
        <v>271</v>
      </c>
      <c r="O278" s="153">
        <f t="shared" si="92"/>
        <v>0</v>
      </c>
      <c r="P278" s="154">
        <f t="shared" si="93"/>
        <v>0</v>
      </c>
      <c r="Q278" s="134">
        <f t="shared" si="94"/>
        <v>0</v>
      </c>
      <c r="R278" s="135">
        <f t="shared" si="95"/>
        <v>0</v>
      </c>
      <c r="S278" s="219"/>
      <c r="T278" s="141">
        <v>271</v>
      </c>
      <c r="U278" s="153">
        <f t="shared" si="96"/>
        <v>0</v>
      </c>
      <c r="V278" s="155">
        <f t="shared" si="97"/>
        <v>0</v>
      </c>
      <c r="W278" s="140">
        <f t="shared" si="98"/>
        <v>0</v>
      </c>
      <c r="X278" s="135">
        <f t="shared" si="99"/>
        <v>0</v>
      </c>
      <c r="Y278" s="219"/>
      <c r="Z278" s="139">
        <v>271</v>
      </c>
      <c r="AA278" s="134">
        <f t="shared" si="100"/>
        <v>0</v>
      </c>
      <c r="AB278" s="134">
        <f t="shared" si="101"/>
        <v>0</v>
      </c>
      <c r="AC278" s="134">
        <f t="shared" si="102"/>
        <v>0</v>
      </c>
      <c r="AD278" s="135">
        <f t="shared" si="103"/>
        <v>0</v>
      </c>
      <c r="AE278" s="219"/>
      <c r="AF278" s="138">
        <f t="shared" si="104"/>
        <v>0</v>
      </c>
    </row>
    <row r="279" spans="2:32">
      <c r="B279" s="139">
        <v>272</v>
      </c>
      <c r="C279" s="153">
        <f t="shared" si="86"/>
        <v>0</v>
      </c>
      <c r="D279" s="155">
        <f t="shared" si="84"/>
        <v>0</v>
      </c>
      <c r="E279" s="140">
        <f t="shared" si="85"/>
        <v>0</v>
      </c>
      <c r="F279" s="135">
        <f t="shared" si="87"/>
        <v>0</v>
      </c>
      <c r="G279" s="219"/>
      <c r="H279" s="139">
        <v>272</v>
      </c>
      <c r="I279" s="153">
        <f t="shared" si="88"/>
        <v>0</v>
      </c>
      <c r="J279" s="155">
        <f t="shared" si="89"/>
        <v>0</v>
      </c>
      <c r="K279" s="140">
        <f t="shared" si="90"/>
        <v>0</v>
      </c>
      <c r="L279" s="136">
        <f t="shared" si="91"/>
        <v>0</v>
      </c>
      <c r="M279" s="113"/>
      <c r="N279" s="141">
        <v>272</v>
      </c>
      <c r="O279" s="153">
        <f t="shared" si="92"/>
        <v>0</v>
      </c>
      <c r="P279" s="154">
        <f t="shared" si="93"/>
        <v>0</v>
      </c>
      <c r="Q279" s="134">
        <f t="shared" si="94"/>
        <v>0</v>
      </c>
      <c r="R279" s="135">
        <f t="shared" si="95"/>
        <v>0</v>
      </c>
      <c r="S279" s="219"/>
      <c r="T279" s="141">
        <v>272</v>
      </c>
      <c r="U279" s="153">
        <f t="shared" si="96"/>
        <v>0</v>
      </c>
      <c r="V279" s="155">
        <f t="shared" si="97"/>
        <v>0</v>
      </c>
      <c r="W279" s="140">
        <f t="shared" si="98"/>
        <v>0</v>
      </c>
      <c r="X279" s="135">
        <f t="shared" si="99"/>
        <v>0</v>
      </c>
      <c r="Y279" s="219"/>
      <c r="Z279" s="139">
        <v>272</v>
      </c>
      <c r="AA279" s="134">
        <f t="shared" si="100"/>
        <v>0</v>
      </c>
      <c r="AB279" s="134">
        <f t="shared" si="101"/>
        <v>0</v>
      </c>
      <c r="AC279" s="134">
        <f t="shared" si="102"/>
        <v>0</v>
      </c>
      <c r="AD279" s="135">
        <f t="shared" si="103"/>
        <v>0</v>
      </c>
      <c r="AE279" s="219"/>
      <c r="AF279" s="138">
        <f t="shared" si="104"/>
        <v>0</v>
      </c>
    </row>
    <row r="280" spans="2:32">
      <c r="B280" s="139">
        <v>273</v>
      </c>
      <c r="C280" s="153">
        <f t="shared" si="86"/>
        <v>0</v>
      </c>
      <c r="D280" s="155">
        <f t="shared" si="84"/>
        <v>0</v>
      </c>
      <c r="E280" s="140">
        <f t="shared" si="85"/>
        <v>0</v>
      </c>
      <c r="F280" s="135">
        <f t="shared" si="87"/>
        <v>0</v>
      </c>
      <c r="G280" s="219"/>
      <c r="H280" s="139">
        <v>273</v>
      </c>
      <c r="I280" s="153">
        <f t="shared" si="88"/>
        <v>0</v>
      </c>
      <c r="J280" s="155">
        <f t="shared" si="89"/>
        <v>0</v>
      </c>
      <c r="K280" s="140">
        <f t="shared" si="90"/>
        <v>0</v>
      </c>
      <c r="L280" s="136">
        <f t="shared" si="91"/>
        <v>0</v>
      </c>
      <c r="M280" s="113"/>
      <c r="N280" s="141">
        <v>273</v>
      </c>
      <c r="O280" s="153">
        <f t="shared" si="92"/>
        <v>0</v>
      </c>
      <c r="P280" s="154">
        <f t="shared" si="93"/>
        <v>0</v>
      </c>
      <c r="Q280" s="134">
        <f t="shared" si="94"/>
        <v>0</v>
      </c>
      <c r="R280" s="135">
        <f t="shared" si="95"/>
        <v>0</v>
      </c>
      <c r="S280" s="219"/>
      <c r="T280" s="141">
        <v>273</v>
      </c>
      <c r="U280" s="153">
        <f t="shared" si="96"/>
        <v>0</v>
      </c>
      <c r="V280" s="155">
        <f t="shared" si="97"/>
        <v>0</v>
      </c>
      <c r="W280" s="140">
        <f t="shared" si="98"/>
        <v>0</v>
      </c>
      <c r="X280" s="135">
        <f t="shared" si="99"/>
        <v>0</v>
      </c>
      <c r="Y280" s="219"/>
      <c r="Z280" s="139">
        <v>273</v>
      </c>
      <c r="AA280" s="134">
        <f t="shared" si="100"/>
        <v>0</v>
      </c>
      <c r="AB280" s="134">
        <f t="shared" si="101"/>
        <v>0</v>
      </c>
      <c r="AC280" s="134">
        <f t="shared" si="102"/>
        <v>0</v>
      </c>
      <c r="AD280" s="135">
        <f t="shared" si="103"/>
        <v>0</v>
      </c>
      <c r="AE280" s="219"/>
      <c r="AF280" s="138">
        <f t="shared" si="104"/>
        <v>0</v>
      </c>
    </row>
    <row r="281" spans="2:32">
      <c r="B281" s="139">
        <v>274</v>
      </c>
      <c r="C281" s="153">
        <f t="shared" si="86"/>
        <v>0</v>
      </c>
      <c r="D281" s="155">
        <f t="shared" si="84"/>
        <v>0</v>
      </c>
      <c r="E281" s="140">
        <f t="shared" si="85"/>
        <v>0</v>
      </c>
      <c r="F281" s="135">
        <f t="shared" si="87"/>
        <v>0</v>
      </c>
      <c r="G281" s="219"/>
      <c r="H281" s="139">
        <v>274</v>
      </c>
      <c r="I281" s="153">
        <f t="shared" si="88"/>
        <v>0</v>
      </c>
      <c r="J281" s="155">
        <f t="shared" si="89"/>
        <v>0</v>
      </c>
      <c r="K281" s="140">
        <f t="shared" si="90"/>
        <v>0</v>
      </c>
      <c r="L281" s="136">
        <f t="shared" si="91"/>
        <v>0</v>
      </c>
      <c r="M281" s="113"/>
      <c r="N281" s="141">
        <v>274</v>
      </c>
      <c r="O281" s="153">
        <f t="shared" si="92"/>
        <v>0</v>
      </c>
      <c r="P281" s="154">
        <f t="shared" si="93"/>
        <v>0</v>
      </c>
      <c r="Q281" s="134">
        <f t="shared" si="94"/>
        <v>0</v>
      </c>
      <c r="R281" s="135">
        <f t="shared" si="95"/>
        <v>0</v>
      </c>
      <c r="S281" s="219"/>
      <c r="T281" s="141">
        <v>274</v>
      </c>
      <c r="U281" s="153">
        <f t="shared" si="96"/>
        <v>0</v>
      </c>
      <c r="V281" s="155">
        <f t="shared" si="97"/>
        <v>0</v>
      </c>
      <c r="W281" s="140">
        <f t="shared" si="98"/>
        <v>0</v>
      </c>
      <c r="X281" s="135">
        <f t="shared" si="99"/>
        <v>0</v>
      </c>
      <c r="Y281" s="219"/>
      <c r="Z281" s="139">
        <v>274</v>
      </c>
      <c r="AA281" s="134">
        <f t="shared" si="100"/>
        <v>0</v>
      </c>
      <c r="AB281" s="134">
        <f t="shared" si="101"/>
        <v>0</v>
      </c>
      <c r="AC281" s="134">
        <f t="shared" si="102"/>
        <v>0</v>
      </c>
      <c r="AD281" s="135">
        <f t="shared" si="103"/>
        <v>0</v>
      </c>
      <c r="AE281" s="219"/>
      <c r="AF281" s="138">
        <f t="shared" si="104"/>
        <v>0</v>
      </c>
    </row>
    <row r="282" spans="2:32">
      <c r="B282" s="139">
        <v>275</v>
      </c>
      <c r="C282" s="153">
        <f t="shared" si="86"/>
        <v>0</v>
      </c>
      <c r="D282" s="155">
        <f t="shared" si="84"/>
        <v>0</v>
      </c>
      <c r="E282" s="140">
        <f t="shared" si="85"/>
        <v>0</v>
      </c>
      <c r="F282" s="135">
        <f t="shared" si="87"/>
        <v>0</v>
      </c>
      <c r="G282" s="219"/>
      <c r="H282" s="139">
        <v>275</v>
      </c>
      <c r="I282" s="153">
        <f t="shared" si="88"/>
        <v>0</v>
      </c>
      <c r="J282" s="155">
        <f t="shared" si="89"/>
        <v>0</v>
      </c>
      <c r="K282" s="140">
        <f t="shared" si="90"/>
        <v>0</v>
      </c>
      <c r="L282" s="136">
        <f t="shared" si="91"/>
        <v>0</v>
      </c>
      <c r="M282" s="113"/>
      <c r="N282" s="141">
        <v>275</v>
      </c>
      <c r="O282" s="153">
        <f t="shared" si="92"/>
        <v>0</v>
      </c>
      <c r="P282" s="154">
        <f t="shared" si="93"/>
        <v>0</v>
      </c>
      <c r="Q282" s="134">
        <f t="shared" si="94"/>
        <v>0</v>
      </c>
      <c r="R282" s="135">
        <f t="shared" si="95"/>
        <v>0</v>
      </c>
      <c r="S282" s="219"/>
      <c r="T282" s="141">
        <v>275</v>
      </c>
      <c r="U282" s="153">
        <f t="shared" si="96"/>
        <v>0</v>
      </c>
      <c r="V282" s="155">
        <f t="shared" si="97"/>
        <v>0</v>
      </c>
      <c r="W282" s="140">
        <f t="shared" si="98"/>
        <v>0</v>
      </c>
      <c r="X282" s="135">
        <f t="shared" si="99"/>
        <v>0</v>
      </c>
      <c r="Y282" s="219"/>
      <c r="Z282" s="139">
        <v>275</v>
      </c>
      <c r="AA282" s="134">
        <f t="shared" si="100"/>
        <v>0</v>
      </c>
      <c r="AB282" s="134">
        <f t="shared" si="101"/>
        <v>0</v>
      </c>
      <c r="AC282" s="134">
        <f t="shared" si="102"/>
        <v>0</v>
      </c>
      <c r="AD282" s="135">
        <f t="shared" si="103"/>
        <v>0</v>
      </c>
      <c r="AE282" s="219"/>
      <c r="AF282" s="138">
        <f t="shared" si="104"/>
        <v>0</v>
      </c>
    </row>
    <row r="283" spans="2:32">
      <c r="B283" s="139">
        <v>276</v>
      </c>
      <c r="C283" s="153">
        <f t="shared" si="86"/>
        <v>0</v>
      </c>
      <c r="D283" s="155">
        <f t="shared" si="84"/>
        <v>0</v>
      </c>
      <c r="E283" s="140">
        <f t="shared" si="85"/>
        <v>0</v>
      </c>
      <c r="F283" s="135">
        <f t="shared" si="87"/>
        <v>0</v>
      </c>
      <c r="G283" s="219"/>
      <c r="H283" s="139">
        <v>276</v>
      </c>
      <c r="I283" s="153">
        <f t="shared" si="88"/>
        <v>0</v>
      </c>
      <c r="J283" s="155">
        <f t="shared" si="89"/>
        <v>0</v>
      </c>
      <c r="K283" s="140">
        <f t="shared" si="90"/>
        <v>0</v>
      </c>
      <c r="L283" s="136">
        <f t="shared" si="91"/>
        <v>0</v>
      </c>
      <c r="M283" s="113"/>
      <c r="N283" s="141">
        <v>276</v>
      </c>
      <c r="O283" s="153">
        <f t="shared" si="92"/>
        <v>0</v>
      </c>
      <c r="P283" s="154">
        <f t="shared" si="93"/>
        <v>0</v>
      </c>
      <c r="Q283" s="134">
        <f t="shared" si="94"/>
        <v>0</v>
      </c>
      <c r="R283" s="135">
        <f t="shared" si="95"/>
        <v>0</v>
      </c>
      <c r="S283" s="219"/>
      <c r="T283" s="141">
        <v>276</v>
      </c>
      <c r="U283" s="153">
        <f t="shared" si="96"/>
        <v>0</v>
      </c>
      <c r="V283" s="155">
        <f t="shared" si="97"/>
        <v>0</v>
      </c>
      <c r="W283" s="140">
        <f t="shared" si="98"/>
        <v>0</v>
      </c>
      <c r="X283" s="135">
        <f t="shared" si="99"/>
        <v>0</v>
      </c>
      <c r="Y283" s="219"/>
      <c r="Z283" s="139">
        <v>276</v>
      </c>
      <c r="AA283" s="134">
        <f t="shared" si="100"/>
        <v>0</v>
      </c>
      <c r="AB283" s="134">
        <f t="shared" si="101"/>
        <v>0</v>
      </c>
      <c r="AC283" s="134">
        <f t="shared" si="102"/>
        <v>0</v>
      </c>
      <c r="AD283" s="135">
        <f t="shared" si="103"/>
        <v>0</v>
      </c>
      <c r="AE283" s="219"/>
      <c r="AF283" s="138">
        <f t="shared" si="104"/>
        <v>0</v>
      </c>
    </row>
    <row r="284" spans="2:32">
      <c r="B284" s="139">
        <v>277</v>
      </c>
      <c r="C284" s="153">
        <f t="shared" si="86"/>
        <v>0</v>
      </c>
      <c r="D284" s="155">
        <f t="shared" si="84"/>
        <v>0</v>
      </c>
      <c r="E284" s="140">
        <f t="shared" si="85"/>
        <v>0</v>
      </c>
      <c r="F284" s="135">
        <f t="shared" si="87"/>
        <v>0</v>
      </c>
      <c r="G284" s="219"/>
      <c r="H284" s="139">
        <v>277</v>
      </c>
      <c r="I284" s="153">
        <f t="shared" si="88"/>
        <v>0</v>
      </c>
      <c r="J284" s="155">
        <f t="shared" si="89"/>
        <v>0</v>
      </c>
      <c r="K284" s="140">
        <f t="shared" si="90"/>
        <v>0</v>
      </c>
      <c r="L284" s="136">
        <f t="shared" si="91"/>
        <v>0</v>
      </c>
      <c r="M284" s="113"/>
      <c r="N284" s="141">
        <v>277</v>
      </c>
      <c r="O284" s="153">
        <f t="shared" si="92"/>
        <v>0</v>
      </c>
      <c r="P284" s="154">
        <f t="shared" si="93"/>
        <v>0</v>
      </c>
      <c r="Q284" s="134">
        <f t="shared" si="94"/>
        <v>0</v>
      </c>
      <c r="R284" s="135">
        <f t="shared" si="95"/>
        <v>0</v>
      </c>
      <c r="S284" s="219"/>
      <c r="T284" s="141">
        <v>277</v>
      </c>
      <c r="U284" s="153">
        <f t="shared" si="96"/>
        <v>0</v>
      </c>
      <c r="V284" s="155">
        <f t="shared" si="97"/>
        <v>0</v>
      </c>
      <c r="W284" s="140">
        <f t="shared" si="98"/>
        <v>0</v>
      </c>
      <c r="X284" s="135">
        <f t="shared" si="99"/>
        <v>0</v>
      </c>
      <c r="Y284" s="219"/>
      <c r="Z284" s="139">
        <v>277</v>
      </c>
      <c r="AA284" s="134">
        <f t="shared" si="100"/>
        <v>0</v>
      </c>
      <c r="AB284" s="134">
        <f t="shared" si="101"/>
        <v>0</v>
      </c>
      <c r="AC284" s="134">
        <f t="shared" si="102"/>
        <v>0</v>
      </c>
      <c r="AD284" s="135">
        <f t="shared" si="103"/>
        <v>0</v>
      </c>
      <c r="AE284" s="219"/>
      <c r="AF284" s="138">
        <f t="shared" si="104"/>
        <v>0</v>
      </c>
    </row>
    <row r="285" spans="2:32">
      <c r="B285" s="139">
        <v>278</v>
      </c>
      <c r="C285" s="153">
        <f t="shared" si="86"/>
        <v>0</v>
      </c>
      <c r="D285" s="155">
        <f t="shared" si="84"/>
        <v>0</v>
      </c>
      <c r="E285" s="140">
        <f t="shared" si="85"/>
        <v>0</v>
      </c>
      <c r="F285" s="135">
        <f t="shared" si="87"/>
        <v>0</v>
      </c>
      <c r="G285" s="219"/>
      <c r="H285" s="139">
        <v>278</v>
      </c>
      <c r="I285" s="153">
        <f t="shared" si="88"/>
        <v>0</v>
      </c>
      <c r="J285" s="155">
        <f t="shared" si="89"/>
        <v>0</v>
      </c>
      <c r="K285" s="140">
        <f t="shared" si="90"/>
        <v>0</v>
      </c>
      <c r="L285" s="136">
        <f t="shared" si="91"/>
        <v>0</v>
      </c>
      <c r="M285" s="113"/>
      <c r="N285" s="141">
        <v>278</v>
      </c>
      <c r="O285" s="153">
        <f t="shared" si="92"/>
        <v>0</v>
      </c>
      <c r="P285" s="154">
        <f t="shared" si="93"/>
        <v>0</v>
      </c>
      <c r="Q285" s="134">
        <f t="shared" si="94"/>
        <v>0</v>
      </c>
      <c r="R285" s="135">
        <f t="shared" si="95"/>
        <v>0</v>
      </c>
      <c r="S285" s="219"/>
      <c r="T285" s="141">
        <v>278</v>
      </c>
      <c r="U285" s="153">
        <f t="shared" si="96"/>
        <v>0</v>
      </c>
      <c r="V285" s="155">
        <f t="shared" si="97"/>
        <v>0</v>
      </c>
      <c r="W285" s="140">
        <f t="shared" si="98"/>
        <v>0</v>
      </c>
      <c r="X285" s="135">
        <f t="shared" si="99"/>
        <v>0</v>
      </c>
      <c r="Y285" s="219"/>
      <c r="Z285" s="139">
        <v>278</v>
      </c>
      <c r="AA285" s="134">
        <f t="shared" si="100"/>
        <v>0</v>
      </c>
      <c r="AB285" s="134">
        <f t="shared" si="101"/>
        <v>0</v>
      </c>
      <c r="AC285" s="134">
        <f t="shared" si="102"/>
        <v>0</v>
      </c>
      <c r="AD285" s="135">
        <f t="shared" si="103"/>
        <v>0</v>
      </c>
      <c r="AE285" s="219"/>
      <c r="AF285" s="138">
        <f t="shared" si="104"/>
        <v>0</v>
      </c>
    </row>
    <row r="286" spans="2:32">
      <c r="B286" s="139">
        <v>279</v>
      </c>
      <c r="C286" s="153">
        <f t="shared" si="86"/>
        <v>0</v>
      </c>
      <c r="D286" s="155">
        <f t="shared" si="84"/>
        <v>0</v>
      </c>
      <c r="E286" s="140">
        <f t="shared" si="85"/>
        <v>0</v>
      </c>
      <c r="F286" s="135">
        <f t="shared" si="87"/>
        <v>0</v>
      </c>
      <c r="G286" s="219"/>
      <c r="H286" s="139">
        <v>279</v>
      </c>
      <c r="I286" s="153">
        <f t="shared" si="88"/>
        <v>0</v>
      </c>
      <c r="J286" s="155">
        <f t="shared" si="89"/>
        <v>0</v>
      </c>
      <c r="K286" s="140">
        <f t="shared" si="90"/>
        <v>0</v>
      </c>
      <c r="L286" s="136">
        <f t="shared" si="91"/>
        <v>0</v>
      </c>
      <c r="M286" s="113"/>
      <c r="N286" s="141">
        <v>279</v>
      </c>
      <c r="O286" s="153">
        <f t="shared" si="92"/>
        <v>0</v>
      </c>
      <c r="P286" s="154">
        <f t="shared" si="93"/>
        <v>0</v>
      </c>
      <c r="Q286" s="134">
        <f t="shared" si="94"/>
        <v>0</v>
      </c>
      <c r="R286" s="135">
        <f t="shared" si="95"/>
        <v>0</v>
      </c>
      <c r="S286" s="219"/>
      <c r="T286" s="141">
        <v>279</v>
      </c>
      <c r="U286" s="153">
        <f t="shared" si="96"/>
        <v>0</v>
      </c>
      <c r="V286" s="155">
        <f t="shared" si="97"/>
        <v>0</v>
      </c>
      <c r="W286" s="140">
        <f t="shared" si="98"/>
        <v>0</v>
      </c>
      <c r="X286" s="135">
        <f t="shared" si="99"/>
        <v>0</v>
      </c>
      <c r="Y286" s="219"/>
      <c r="Z286" s="139">
        <v>279</v>
      </c>
      <c r="AA286" s="134">
        <f t="shared" si="100"/>
        <v>0</v>
      </c>
      <c r="AB286" s="134">
        <f t="shared" si="101"/>
        <v>0</v>
      </c>
      <c r="AC286" s="134">
        <f t="shared" si="102"/>
        <v>0</v>
      </c>
      <c r="AD286" s="135">
        <f t="shared" si="103"/>
        <v>0</v>
      </c>
      <c r="AE286" s="219"/>
      <c r="AF286" s="138">
        <f t="shared" si="104"/>
        <v>0</v>
      </c>
    </row>
    <row r="287" spans="2:32">
      <c r="B287" s="139">
        <v>280</v>
      </c>
      <c r="C287" s="153">
        <f t="shared" si="86"/>
        <v>0</v>
      </c>
      <c r="D287" s="155">
        <f t="shared" si="84"/>
        <v>0</v>
      </c>
      <c r="E287" s="140">
        <f t="shared" si="85"/>
        <v>0</v>
      </c>
      <c r="F287" s="135">
        <f t="shared" si="87"/>
        <v>0</v>
      </c>
      <c r="G287" s="219"/>
      <c r="H287" s="139">
        <v>280</v>
      </c>
      <c r="I287" s="153">
        <f t="shared" si="88"/>
        <v>0</v>
      </c>
      <c r="J287" s="155">
        <f t="shared" si="89"/>
        <v>0</v>
      </c>
      <c r="K287" s="140">
        <f t="shared" si="90"/>
        <v>0</v>
      </c>
      <c r="L287" s="136">
        <f>IF(L286-K287&lt;=0,0,L286-K287)</f>
        <v>0</v>
      </c>
      <c r="M287" s="113"/>
      <c r="N287" s="141">
        <v>280</v>
      </c>
      <c r="O287" s="153">
        <f t="shared" si="92"/>
        <v>0</v>
      </c>
      <c r="P287" s="154">
        <f t="shared" si="93"/>
        <v>0</v>
      </c>
      <c r="Q287" s="134">
        <f t="shared" si="94"/>
        <v>0</v>
      </c>
      <c r="R287" s="135">
        <f t="shared" si="95"/>
        <v>0</v>
      </c>
      <c r="S287" s="219"/>
      <c r="T287" s="141">
        <v>280</v>
      </c>
      <c r="U287" s="153">
        <f t="shared" si="96"/>
        <v>0</v>
      </c>
      <c r="V287" s="155">
        <f t="shared" si="97"/>
        <v>0</v>
      </c>
      <c r="W287" s="140">
        <f t="shared" si="98"/>
        <v>0</v>
      </c>
      <c r="X287" s="135">
        <f t="shared" si="99"/>
        <v>0</v>
      </c>
      <c r="Y287" s="219"/>
      <c r="Z287" s="139">
        <v>280</v>
      </c>
      <c r="AA287" s="134">
        <f t="shared" si="100"/>
        <v>0</v>
      </c>
      <c r="AB287" s="134">
        <f t="shared" si="101"/>
        <v>0</v>
      </c>
      <c r="AC287" s="134">
        <f t="shared" si="102"/>
        <v>0</v>
      </c>
      <c r="AD287" s="135">
        <f t="shared" si="103"/>
        <v>0</v>
      </c>
      <c r="AE287" s="219"/>
      <c r="AF287" s="138">
        <f t="shared" si="104"/>
        <v>0</v>
      </c>
    </row>
    <row r="288" spans="2:32">
      <c r="B288" s="139">
        <v>281</v>
      </c>
      <c r="C288" s="153">
        <f t="shared" si="86"/>
        <v>0</v>
      </c>
      <c r="D288" s="155">
        <f t="shared" si="84"/>
        <v>0</v>
      </c>
      <c r="E288" s="140">
        <f t="shared" si="85"/>
        <v>0</v>
      </c>
      <c r="F288" s="135">
        <f t="shared" si="87"/>
        <v>0</v>
      </c>
      <c r="G288" s="219"/>
      <c r="H288" s="139">
        <v>281</v>
      </c>
      <c r="I288" s="153">
        <f t="shared" si="88"/>
        <v>0</v>
      </c>
      <c r="J288" s="155">
        <f t="shared" si="89"/>
        <v>0</v>
      </c>
      <c r="K288" s="140">
        <f t="shared" si="90"/>
        <v>0</v>
      </c>
      <c r="L288" s="136">
        <f t="shared" si="91"/>
        <v>0</v>
      </c>
      <c r="M288" s="113"/>
      <c r="N288" s="141">
        <v>281</v>
      </c>
      <c r="O288" s="153">
        <f t="shared" si="92"/>
        <v>0</v>
      </c>
      <c r="P288" s="154">
        <f t="shared" si="93"/>
        <v>0</v>
      </c>
      <c r="Q288" s="134">
        <f t="shared" si="94"/>
        <v>0</v>
      </c>
      <c r="R288" s="135">
        <f t="shared" si="95"/>
        <v>0</v>
      </c>
      <c r="S288" s="219"/>
      <c r="T288" s="141">
        <v>281</v>
      </c>
      <c r="U288" s="153">
        <f t="shared" si="96"/>
        <v>0</v>
      </c>
      <c r="V288" s="155">
        <f t="shared" si="97"/>
        <v>0</v>
      </c>
      <c r="W288" s="140">
        <f t="shared" si="98"/>
        <v>0</v>
      </c>
      <c r="X288" s="135">
        <f t="shared" si="99"/>
        <v>0</v>
      </c>
      <c r="Y288" s="219"/>
      <c r="Z288" s="139">
        <v>281</v>
      </c>
      <c r="AA288" s="134">
        <f t="shared" si="100"/>
        <v>0</v>
      </c>
      <c r="AB288" s="134">
        <f t="shared" si="101"/>
        <v>0</v>
      </c>
      <c r="AC288" s="134">
        <f t="shared" si="102"/>
        <v>0</v>
      </c>
      <c r="AD288" s="135">
        <f t="shared" si="103"/>
        <v>0</v>
      </c>
      <c r="AE288" s="219"/>
      <c r="AF288" s="138">
        <f t="shared" si="104"/>
        <v>0</v>
      </c>
    </row>
    <row r="289" spans="2:32">
      <c r="B289" s="139">
        <v>282</v>
      </c>
      <c r="C289" s="153">
        <f t="shared" si="86"/>
        <v>0</v>
      </c>
      <c r="D289" s="155">
        <f t="shared" si="84"/>
        <v>0</v>
      </c>
      <c r="E289" s="140">
        <f t="shared" si="85"/>
        <v>0</v>
      </c>
      <c r="F289" s="135">
        <f t="shared" si="87"/>
        <v>0</v>
      </c>
      <c r="G289" s="219"/>
      <c r="H289" s="139">
        <v>282</v>
      </c>
      <c r="I289" s="153">
        <f t="shared" si="88"/>
        <v>0</v>
      </c>
      <c r="J289" s="155">
        <f t="shared" si="89"/>
        <v>0</v>
      </c>
      <c r="K289" s="140">
        <f t="shared" si="90"/>
        <v>0</v>
      </c>
      <c r="L289" s="136">
        <f t="shared" si="91"/>
        <v>0</v>
      </c>
      <c r="M289" s="113"/>
      <c r="N289" s="141">
        <v>282</v>
      </c>
      <c r="O289" s="153">
        <f t="shared" si="92"/>
        <v>0</v>
      </c>
      <c r="P289" s="154">
        <f t="shared" si="93"/>
        <v>0</v>
      </c>
      <c r="Q289" s="134">
        <f t="shared" si="94"/>
        <v>0</v>
      </c>
      <c r="R289" s="135">
        <f t="shared" si="95"/>
        <v>0</v>
      </c>
      <c r="S289" s="219"/>
      <c r="T289" s="141">
        <v>282</v>
      </c>
      <c r="U289" s="153">
        <f t="shared" si="96"/>
        <v>0</v>
      </c>
      <c r="V289" s="155">
        <f t="shared" si="97"/>
        <v>0</v>
      </c>
      <c r="W289" s="140">
        <f t="shared" si="98"/>
        <v>0</v>
      </c>
      <c r="X289" s="135">
        <f t="shared" si="99"/>
        <v>0</v>
      </c>
      <c r="Y289" s="219"/>
      <c r="Z289" s="139">
        <v>282</v>
      </c>
      <c r="AA289" s="134">
        <f t="shared" si="100"/>
        <v>0</v>
      </c>
      <c r="AB289" s="134">
        <f t="shared" si="101"/>
        <v>0</v>
      </c>
      <c r="AC289" s="134">
        <f t="shared" si="102"/>
        <v>0</v>
      </c>
      <c r="AD289" s="135">
        <f t="shared" si="103"/>
        <v>0</v>
      </c>
      <c r="AE289" s="219"/>
      <c r="AF289" s="138">
        <f t="shared" si="104"/>
        <v>0</v>
      </c>
    </row>
    <row r="290" spans="2:32">
      <c r="B290" s="139">
        <v>283</v>
      </c>
      <c r="C290" s="153">
        <f t="shared" si="86"/>
        <v>0</v>
      </c>
      <c r="D290" s="155">
        <f t="shared" si="84"/>
        <v>0</v>
      </c>
      <c r="E290" s="140">
        <f t="shared" si="85"/>
        <v>0</v>
      </c>
      <c r="F290" s="135">
        <f t="shared" si="87"/>
        <v>0</v>
      </c>
      <c r="G290" s="219"/>
      <c r="H290" s="139">
        <v>283</v>
      </c>
      <c r="I290" s="153">
        <f t="shared" si="88"/>
        <v>0</v>
      </c>
      <c r="J290" s="155">
        <f t="shared" si="89"/>
        <v>0</v>
      </c>
      <c r="K290" s="140">
        <f t="shared" si="90"/>
        <v>0</v>
      </c>
      <c r="L290" s="136">
        <f t="shared" si="91"/>
        <v>0</v>
      </c>
      <c r="M290" s="113"/>
      <c r="N290" s="141">
        <v>283</v>
      </c>
      <c r="O290" s="153">
        <f t="shared" si="92"/>
        <v>0</v>
      </c>
      <c r="P290" s="154">
        <f t="shared" si="93"/>
        <v>0</v>
      </c>
      <c r="Q290" s="134">
        <f t="shared" si="94"/>
        <v>0</v>
      </c>
      <c r="R290" s="135">
        <f t="shared" si="95"/>
        <v>0</v>
      </c>
      <c r="S290" s="219"/>
      <c r="T290" s="141">
        <v>283</v>
      </c>
      <c r="U290" s="153">
        <f t="shared" si="96"/>
        <v>0</v>
      </c>
      <c r="V290" s="155">
        <f t="shared" si="97"/>
        <v>0</v>
      </c>
      <c r="W290" s="140">
        <f t="shared" si="98"/>
        <v>0</v>
      </c>
      <c r="X290" s="135">
        <f t="shared" si="99"/>
        <v>0</v>
      </c>
      <c r="Y290" s="219"/>
      <c r="Z290" s="139">
        <v>283</v>
      </c>
      <c r="AA290" s="134">
        <f t="shared" si="100"/>
        <v>0</v>
      </c>
      <c r="AB290" s="134">
        <f t="shared" si="101"/>
        <v>0</v>
      </c>
      <c r="AC290" s="134">
        <f t="shared" si="102"/>
        <v>0</v>
      </c>
      <c r="AD290" s="135">
        <f t="shared" si="103"/>
        <v>0</v>
      </c>
      <c r="AE290" s="219"/>
      <c r="AF290" s="138">
        <f t="shared" si="104"/>
        <v>0</v>
      </c>
    </row>
    <row r="291" spans="2:32">
      <c r="B291" s="139">
        <v>284</v>
      </c>
      <c r="C291" s="153">
        <f t="shared" si="86"/>
        <v>0</v>
      </c>
      <c r="D291" s="155">
        <f t="shared" si="84"/>
        <v>0</v>
      </c>
      <c r="E291" s="140">
        <f t="shared" si="85"/>
        <v>0</v>
      </c>
      <c r="F291" s="135">
        <f t="shared" si="87"/>
        <v>0</v>
      </c>
      <c r="G291" s="219"/>
      <c r="H291" s="139">
        <v>284</v>
      </c>
      <c r="I291" s="153">
        <f t="shared" si="88"/>
        <v>0</v>
      </c>
      <c r="J291" s="155">
        <f t="shared" si="89"/>
        <v>0</v>
      </c>
      <c r="K291" s="140">
        <f t="shared" si="90"/>
        <v>0</v>
      </c>
      <c r="L291" s="136">
        <f t="shared" si="91"/>
        <v>0</v>
      </c>
      <c r="M291" s="113"/>
      <c r="N291" s="141">
        <v>284</v>
      </c>
      <c r="O291" s="153">
        <f t="shared" si="92"/>
        <v>0</v>
      </c>
      <c r="P291" s="154">
        <f t="shared" si="93"/>
        <v>0</v>
      </c>
      <c r="Q291" s="134">
        <f t="shared" si="94"/>
        <v>0</v>
      </c>
      <c r="R291" s="135">
        <f t="shared" si="95"/>
        <v>0</v>
      </c>
      <c r="S291" s="219"/>
      <c r="T291" s="141">
        <v>284</v>
      </c>
      <c r="U291" s="153">
        <f t="shared" si="96"/>
        <v>0</v>
      </c>
      <c r="V291" s="155">
        <f t="shared" si="97"/>
        <v>0</v>
      </c>
      <c r="W291" s="140">
        <f t="shared" si="98"/>
        <v>0</v>
      </c>
      <c r="X291" s="135">
        <f t="shared" si="99"/>
        <v>0</v>
      </c>
      <c r="Y291" s="219"/>
      <c r="Z291" s="139">
        <v>284</v>
      </c>
      <c r="AA291" s="134">
        <f t="shared" si="100"/>
        <v>0</v>
      </c>
      <c r="AB291" s="134">
        <f t="shared" si="101"/>
        <v>0</v>
      </c>
      <c r="AC291" s="134">
        <f t="shared" si="102"/>
        <v>0</v>
      </c>
      <c r="AD291" s="135">
        <f t="shared" si="103"/>
        <v>0</v>
      </c>
      <c r="AE291" s="219"/>
      <c r="AF291" s="138">
        <f t="shared" si="104"/>
        <v>0</v>
      </c>
    </row>
    <row r="292" spans="2:32">
      <c r="B292" s="139">
        <v>285</v>
      </c>
      <c r="C292" s="153">
        <f t="shared" si="86"/>
        <v>0</v>
      </c>
      <c r="D292" s="155">
        <f t="shared" si="84"/>
        <v>0</v>
      </c>
      <c r="E292" s="140">
        <f t="shared" si="85"/>
        <v>0</v>
      </c>
      <c r="F292" s="135">
        <f t="shared" si="87"/>
        <v>0</v>
      </c>
      <c r="G292" s="219"/>
      <c r="H292" s="139">
        <v>285</v>
      </c>
      <c r="I292" s="153">
        <f t="shared" si="88"/>
        <v>0</v>
      </c>
      <c r="J292" s="155">
        <f t="shared" si="89"/>
        <v>0</v>
      </c>
      <c r="K292" s="140">
        <f t="shared" si="90"/>
        <v>0</v>
      </c>
      <c r="L292" s="136">
        <f t="shared" si="91"/>
        <v>0</v>
      </c>
      <c r="M292" s="113"/>
      <c r="N292" s="141">
        <v>285</v>
      </c>
      <c r="O292" s="153">
        <f t="shared" si="92"/>
        <v>0</v>
      </c>
      <c r="P292" s="154">
        <f t="shared" si="93"/>
        <v>0</v>
      </c>
      <c r="Q292" s="134">
        <f t="shared" si="94"/>
        <v>0</v>
      </c>
      <c r="R292" s="135">
        <f t="shared" si="95"/>
        <v>0</v>
      </c>
      <c r="S292" s="219"/>
      <c r="T292" s="141">
        <v>285</v>
      </c>
      <c r="U292" s="153">
        <f t="shared" si="96"/>
        <v>0</v>
      </c>
      <c r="V292" s="155">
        <f t="shared" si="97"/>
        <v>0</v>
      </c>
      <c r="W292" s="140">
        <f t="shared" si="98"/>
        <v>0</v>
      </c>
      <c r="X292" s="135">
        <f t="shared" si="99"/>
        <v>0</v>
      </c>
      <c r="Y292" s="219"/>
      <c r="Z292" s="139">
        <v>285</v>
      </c>
      <c r="AA292" s="134">
        <f t="shared" si="100"/>
        <v>0</v>
      </c>
      <c r="AB292" s="134">
        <f t="shared" si="101"/>
        <v>0</v>
      </c>
      <c r="AC292" s="134">
        <f t="shared" si="102"/>
        <v>0</v>
      </c>
      <c r="AD292" s="135">
        <f t="shared" si="103"/>
        <v>0</v>
      </c>
      <c r="AE292" s="219"/>
      <c r="AF292" s="138">
        <f t="shared" si="104"/>
        <v>0</v>
      </c>
    </row>
    <row r="293" spans="2:32">
      <c r="B293" s="139">
        <v>286</v>
      </c>
      <c r="C293" s="153">
        <f t="shared" si="86"/>
        <v>0</v>
      </c>
      <c r="D293" s="155">
        <f t="shared" si="84"/>
        <v>0</v>
      </c>
      <c r="E293" s="140">
        <f t="shared" si="85"/>
        <v>0</v>
      </c>
      <c r="F293" s="135">
        <f t="shared" si="87"/>
        <v>0</v>
      </c>
      <c r="G293" s="219"/>
      <c r="H293" s="139">
        <v>286</v>
      </c>
      <c r="I293" s="153">
        <f t="shared" si="88"/>
        <v>0</v>
      </c>
      <c r="J293" s="155">
        <f t="shared" si="89"/>
        <v>0</v>
      </c>
      <c r="K293" s="140">
        <f t="shared" si="90"/>
        <v>0</v>
      </c>
      <c r="L293" s="136">
        <f t="shared" si="91"/>
        <v>0</v>
      </c>
      <c r="M293" s="113"/>
      <c r="N293" s="141">
        <v>286</v>
      </c>
      <c r="O293" s="153">
        <f t="shared" si="92"/>
        <v>0</v>
      </c>
      <c r="P293" s="154">
        <f t="shared" si="93"/>
        <v>0</v>
      </c>
      <c r="Q293" s="134">
        <f t="shared" si="94"/>
        <v>0</v>
      </c>
      <c r="R293" s="135">
        <f t="shared" si="95"/>
        <v>0</v>
      </c>
      <c r="S293" s="219"/>
      <c r="T293" s="141">
        <v>286</v>
      </c>
      <c r="U293" s="153">
        <f t="shared" si="96"/>
        <v>0</v>
      </c>
      <c r="V293" s="155">
        <f t="shared" si="97"/>
        <v>0</v>
      </c>
      <c r="W293" s="140">
        <f t="shared" si="98"/>
        <v>0</v>
      </c>
      <c r="X293" s="135">
        <f t="shared" si="99"/>
        <v>0</v>
      </c>
      <c r="Y293" s="219"/>
      <c r="Z293" s="139">
        <v>286</v>
      </c>
      <c r="AA293" s="134">
        <f t="shared" si="100"/>
        <v>0</v>
      </c>
      <c r="AB293" s="134">
        <f t="shared" si="101"/>
        <v>0</v>
      </c>
      <c r="AC293" s="134">
        <f t="shared" si="102"/>
        <v>0</v>
      </c>
      <c r="AD293" s="135">
        <f t="shared" si="103"/>
        <v>0</v>
      </c>
      <c r="AE293" s="219"/>
      <c r="AF293" s="138">
        <f t="shared" si="104"/>
        <v>0</v>
      </c>
    </row>
    <row r="294" spans="2:32">
      <c r="B294" s="139">
        <v>287</v>
      </c>
      <c r="C294" s="153">
        <f t="shared" si="86"/>
        <v>0</v>
      </c>
      <c r="D294" s="155">
        <f t="shared" si="84"/>
        <v>0</v>
      </c>
      <c r="E294" s="140">
        <f t="shared" si="85"/>
        <v>0</v>
      </c>
      <c r="F294" s="135">
        <f t="shared" si="87"/>
        <v>0</v>
      </c>
      <c r="G294" s="219"/>
      <c r="H294" s="139">
        <v>287</v>
      </c>
      <c r="I294" s="153">
        <f t="shared" si="88"/>
        <v>0</v>
      </c>
      <c r="J294" s="155">
        <f t="shared" si="89"/>
        <v>0</v>
      </c>
      <c r="K294" s="140">
        <f t="shared" si="90"/>
        <v>0</v>
      </c>
      <c r="L294" s="136">
        <f t="shared" si="91"/>
        <v>0</v>
      </c>
      <c r="M294" s="113"/>
      <c r="N294" s="141">
        <v>287</v>
      </c>
      <c r="O294" s="153">
        <f t="shared" si="92"/>
        <v>0</v>
      </c>
      <c r="P294" s="154">
        <f t="shared" si="93"/>
        <v>0</v>
      </c>
      <c r="Q294" s="134">
        <f t="shared" si="94"/>
        <v>0</v>
      </c>
      <c r="R294" s="135">
        <f t="shared" si="95"/>
        <v>0</v>
      </c>
      <c r="S294" s="219"/>
      <c r="T294" s="141">
        <v>287</v>
      </c>
      <c r="U294" s="153">
        <f t="shared" si="96"/>
        <v>0</v>
      </c>
      <c r="V294" s="155">
        <f t="shared" si="97"/>
        <v>0</v>
      </c>
      <c r="W294" s="140">
        <f t="shared" si="98"/>
        <v>0</v>
      </c>
      <c r="X294" s="135">
        <f t="shared" si="99"/>
        <v>0</v>
      </c>
      <c r="Y294" s="219"/>
      <c r="Z294" s="139">
        <v>287</v>
      </c>
      <c r="AA294" s="134">
        <f t="shared" si="100"/>
        <v>0</v>
      </c>
      <c r="AB294" s="134">
        <f t="shared" si="101"/>
        <v>0</v>
      </c>
      <c r="AC294" s="134">
        <f t="shared" si="102"/>
        <v>0</v>
      </c>
      <c r="AD294" s="135">
        <f t="shared" si="103"/>
        <v>0</v>
      </c>
      <c r="AE294" s="219"/>
      <c r="AF294" s="138">
        <f t="shared" si="104"/>
        <v>0</v>
      </c>
    </row>
    <row r="295" spans="2:32">
      <c r="B295" s="139">
        <v>288</v>
      </c>
      <c r="C295" s="153">
        <f t="shared" si="86"/>
        <v>0</v>
      </c>
      <c r="D295" s="155">
        <f t="shared" si="84"/>
        <v>0</v>
      </c>
      <c r="E295" s="140">
        <f t="shared" si="85"/>
        <v>0</v>
      </c>
      <c r="F295" s="135">
        <f t="shared" si="87"/>
        <v>0</v>
      </c>
      <c r="G295" s="219"/>
      <c r="H295" s="139">
        <v>288</v>
      </c>
      <c r="I295" s="153">
        <f t="shared" si="88"/>
        <v>0</v>
      </c>
      <c r="J295" s="155">
        <f t="shared" si="89"/>
        <v>0</v>
      </c>
      <c r="K295" s="140">
        <f t="shared" si="90"/>
        <v>0</v>
      </c>
      <c r="L295" s="136">
        <f t="shared" si="91"/>
        <v>0</v>
      </c>
      <c r="M295" s="113"/>
      <c r="N295" s="141">
        <v>288</v>
      </c>
      <c r="O295" s="153">
        <f t="shared" si="92"/>
        <v>0</v>
      </c>
      <c r="P295" s="154">
        <f t="shared" si="93"/>
        <v>0</v>
      </c>
      <c r="Q295" s="134">
        <f t="shared" si="94"/>
        <v>0</v>
      </c>
      <c r="R295" s="135">
        <f t="shared" si="95"/>
        <v>0</v>
      </c>
      <c r="S295" s="219"/>
      <c r="T295" s="141">
        <v>288</v>
      </c>
      <c r="U295" s="153">
        <f t="shared" si="96"/>
        <v>0</v>
      </c>
      <c r="V295" s="155">
        <f t="shared" si="97"/>
        <v>0</v>
      </c>
      <c r="W295" s="140">
        <f t="shared" si="98"/>
        <v>0</v>
      </c>
      <c r="X295" s="135">
        <f t="shared" si="99"/>
        <v>0</v>
      </c>
      <c r="Y295" s="219"/>
      <c r="Z295" s="139">
        <v>288</v>
      </c>
      <c r="AA295" s="134">
        <f t="shared" si="100"/>
        <v>0</v>
      </c>
      <c r="AB295" s="134">
        <f t="shared" si="101"/>
        <v>0</v>
      </c>
      <c r="AC295" s="134">
        <f t="shared" si="102"/>
        <v>0</v>
      </c>
      <c r="AD295" s="135">
        <f t="shared" si="103"/>
        <v>0</v>
      </c>
      <c r="AE295" s="219"/>
      <c r="AF295" s="138">
        <f t="shared" si="104"/>
        <v>0</v>
      </c>
    </row>
    <row r="296" spans="2:32">
      <c r="B296" s="139">
        <v>289</v>
      </c>
      <c r="C296" s="153">
        <f t="shared" si="86"/>
        <v>0</v>
      </c>
      <c r="D296" s="155">
        <f t="shared" si="84"/>
        <v>0</v>
      </c>
      <c r="E296" s="140">
        <f t="shared" si="85"/>
        <v>0</v>
      </c>
      <c r="F296" s="135">
        <f t="shared" si="87"/>
        <v>0</v>
      </c>
      <c r="G296" s="219"/>
      <c r="H296" s="139">
        <v>289</v>
      </c>
      <c r="I296" s="153">
        <f t="shared" si="88"/>
        <v>0</v>
      </c>
      <c r="J296" s="155">
        <f t="shared" si="89"/>
        <v>0</v>
      </c>
      <c r="K296" s="140">
        <f t="shared" si="90"/>
        <v>0</v>
      </c>
      <c r="L296" s="136">
        <f t="shared" si="91"/>
        <v>0</v>
      </c>
      <c r="M296" s="113"/>
      <c r="N296" s="141">
        <v>289</v>
      </c>
      <c r="O296" s="153">
        <f t="shared" si="92"/>
        <v>0</v>
      </c>
      <c r="P296" s="154">
        <f t="shared" si="93"/>
        <v>0</v>
      </c>
      <c r="Q296" s="134">
        <f t="shared" si="94"/>
        <v>0</v>
      </c>
      <c r="R296" s="135">
        <f t="shared" si="95"/>
        <v>0</v>
      </c>
      <c r="S296" s="219"/>
      <c r="T296" s="141">
        <v>289</v>
      </c>
      <c r="U296" s="153">
        <f t="shared" si="96"/>
        <v>0</v>
      </c>
      <c r="V296" s="155">
        <f t="shared" si="97"/>
        <v>0</v>
      </c>
      <c r="W296" s="140">
        <f t="shared" si="98"/>
        <v>0</v>
      </c>
      <c r="X296" s="135">
        <f t="shared" si="99"/>
        <v>0</v>
      </c>
      <c r="Y296" s="219"/>
      <c r="Z296" s="139">
        <v>289</v>
      </c>
      <c r="AA296" s="134">
        <f t="shared" si="100"/>
        <v>0</v>
      </c>
      <c r="AB296" s="134">
        <f t="shared" si="101"/>
        <v>0</v>
      </c>
      <c r="AC296" s="134">
        <f t="shared" si="102"/>
        <v>0</v>
      </c>
      <c r="AD296" s="135">
        <f t="shared" si="103"/>
        <v>0</v>
      </c>
      <c r="AE296" s="219"/>
      <c r="AF296" s="138">
        <f t="shared" si="104"/>
        <v>0</v>
      </c>
    </row>
    <row r="297" spans="2:32">
      <c r="B297" s="139">
        <v>290</v>
      </c>
      <c r="C297" s="153">
        <f t="shared" si="86"/>
        <v>0</v>
      </c>
      <c r="D297" s="155">
        <f t="shared" si="84"/>
        <v>0</v>
      </c>
      <c r="E297" s="140">
        <f t="shared" si="85"/>
        <v>0</v>
      </c>
      <c r="F297" s="135">
        <f t="shared" si="87"/>
        <v>0</v>
      </c>
      <c r="G297" s="219"/>
      <c r="H297" s="139">
        <v>290</v>
      </c>
      <c r="I297" s="153">
        <f t="shared" si="88"/>
        <v>0</v>
      </c>
      <c r="J297" s="155">
        <f t="shared" si="89"/>
        <v>0</v>
      </c>
      <c r="K297" s="140">
        <f t="shared" si="90"/>
        <v>0</v>
      </c>
      <c r="L297" s="136">
        <f t="shared" si="91"/>
        <v>0</v>
      </c>
      <c r="M297" s="113"/>
      <c r="N297" s="141">
        <v>290</v>
      </c>
      <c r="O297" s="153">
        <f t="shared" si="92"/>
        <v>0</v>
      </c>
      <c r="P297" s="154">
        <f t="shared" si="93"/>
        <v>0</v>
      </c>
      <c r="Q297" s="134">
        <f t="shared" si="94"/>
        <v>0</v>
      </c>
      <c r="R297" s="135">
        <f t="shared" si="95"/>
        <v>0</v>
      </c>
      <c r="S297" s="219"/>
      <c r="T297" s="141">
        <v>290</v>
      </c>
      <c r="U297" s="153">
        <f t="shared" si="96"/>
        <v>0</v>
      </c>
      <c r="V297" s="155">
        <f t="shared" si="97"/>
        <v>0</v>
      </c>
      <c r="W297" s="140">
        <f t="shared" si="98"/>
        <v>0</v>
      </c>
      <c r="X297" s="135">
        <f t="shared" si="99"/>
        <v>0</v>
      </c>
      <c r="Y297" s="219"/>
      <c r="Z297" s="139">
        <v>290</v>
      </c>
      <c r="AA297" s="134">
        <f t="shared" si="100"/>
        <v>0</v>
      </c>
      <c r="AB297" s="134">
        <f t="shared" si="101"/>
        <v>0</v>
      </c>
      <c r="AC297" s="134">
        <f t="shared" si="102"/>
        <v>0</v>
      </c>
      <c r="AD297" s="135">
        <f t="shared" si="103"/>
        <v>0</v>
      </c>
      <c r="AE297" s="219"/>
      <c r="AF297" s="138">
        <f t="shared" si="104"/>
        <v>0</v>
      </c>
    </row>
    <row r="298" spans="2:32">
      <c r="B298" s="139">
        <v>291</v>
      </c>
      <c r="C298" s="153">
        <f t="shared" si="86"/>
        <v>0</v>
      </c>
      <c r="D298" s="155">
        <f t="shared" si="84"/>
        <v>0</v>
      </c>
      <c r="E298" s="140">
        <f t="shared" si="85"/>
        <v>0</v>
      </c>
      <c r="F298" s="135">
        <f t="shared" si="87"/>
        <v>0</v>
      </c>
      <c r="G298" s="219"/>
      <c r="H298" s="139">
        <v>291</v>
      </c>
      <c r="I298" s="153">
        <f t="shared" si="88"/>
        <v>0</v>
      </c>
      <c r="J298" s="155">
        <f t="shared" si="89"/>
        <v>0</v>
      </c>
      <c r="K298" s="140">
        <f t="shared" si="90"/>
        <v>0</v>
      </c>
      <c r="L298" s="136">
        <f t="shared" si="91"/>
        <v>0</v>
      </c>
      <c r="M298" s="113"/>
      <c r="N298" s="141">
        <v>291</v>
      </c>
      <c r="O298" s="153">
        <f t="shared" si="92"/>
        <v>0</v>
      </c>
      <c r="P298" s="154">
        <f t="shared" si="93"/>
        <v>0</v>
      </c>
      <c r="Q298" s="134">
        <f t="shared" si="94"/>
        <v>0</v>
      </c>
      <c r="R298" s="135">
        <f t="shared" si="95"/>
        <v>0</v>
      </c>
      <c r="S298" s="219"/>
      <c r="T298" s="141">
        <v>291</v>
      </c>
      <c r="U298" s="153">
        <f t="shared" si="96"/>
        <v>0</v>
      </c>
      <c r="V298" s="155">
        <f t="shared" si="97"/>
        <v>0</v>
      </c>
      <c r="W298" s="140">
        <f t="shared" si="98"/>
        <v>0</v>
      </c>
      <c r="X298" s="135">
        <f t="shared" si="99"/>
        <v>0</v>
      </c>
      <c r="Y298" s="219"/>
      <c r="Z298" s="139">
        <v>291</v>
      </c>
      <c r="AA298" s="134">
        <f t="shared" si="100"/>
        <v>0</v>
      </c>
      <c r="AB298" s="134">
        <f t="shared" si="101"/>
        <v>0</v>
      </c>
      <c r="AC298" s="134">
        <f t="shared" si="102"/>
        <v>0</v>
      </c>
      <c r="AD298" s="135">
        <f t="shared" si="103"/>
        <v>0</v>
      </c>
      <c r="AE298" s="219"/>
      <c r="AF298" s="138">
        <f t="shared" si="104"/>
        <v>0</v>
      </c>
    </row>
    <row r="299" spans="2:32">
      <c r="B299" s="139">
        <v>292</v>
      </c>
      <c r="C299" s="153">
        <f t="shared" si="86"/>
        <v>0</v>
      </c>
      <c r="D299" s="155">
        <f t="shared" si="84"/>
        <v>0</v>
      </c>
      <c r="E299" s="140">
        <f t="shared" si="85"/>
        <v>0</v>
      </c>
      <c r="F299" s="135">
        <f t="shared" si="87"/>
        <v>0</v>
      </c>
      <c r="G299" s="219"/>
      <c r="H299" s="139">
        <v>292</v>
      </c>
      <c r="I299" s="153">
        <f t="shared" si="88"/>
        <v>0</v>
      </c>
      <c r="J299" s="155">
        <f t="shared" si="89"/>
        <v>0</v>
      </c>
      <c r="K299" s="140">
        <f t="shared" si="90"/>
        <v>0</v>
      </c>
      <c r="L299" s="136">
        <f t="shared" si="91"/>
        <v>0</v>
      </c>
      <c r="M299" s="113"/>
      <c r="N299" s="141">
        <v>292</v>
      </c>
      <c r="O299" s="153">
        <f t="shared" si="92"/>
        <v>0</v>
      </c>
      <c r="P299" s="154">
        <f t="shared" si="93"/>
        <v>0</v>
      </c>
      <c r="Q299" s="134">
        <f t="shared" si="94"/>
        <v>0</v>
      </c>
      <c r="R299" s="135">
        <f t="shared" si="95"/>
        <v>0</v>
      </c>
      <c r="S299" s="219"/>
      <c r="T299" s="141">
        <v>292</v>
      </c>
      <c r="U299" s="153">
        <f t="shared" si="96"/>
        <v>0</v>
      </c>
      <c r="V299" s="155">
        <f t="shared" si="97"/>
        <v>0</v>
      </c>
      <c r="W299" s="140">
        <f t="shared" si="98"/>
        <v>0</v>
      </c>
      <c r="X299" s="135">
        <f t="shared" si="99"/>
        <v>0</v>
      </c>
      <c r="Y299" s="219"/>
      <c r="Z299" s="139">
        <v>292</v>
      </c>
      <c r="AA299" s="134">
        <f t="shared" si="100"/>
        <v>0</v>
      </c>
      <c r="AB299" s="134">
        <f t="shared" si="101"/>
        <v>0</v>
      </c>
      <c r="AC299" s="134">
        <f t="shared" si="102"/>
        <v>0</v>
      </c>
      <c r="AD299" s="135">
        <f t="shared" si="103"/>
        <v>0</v>
      </c>
      <c r="AE299" s="219"/>
      <c r="AF299" s="138">
        <f t="shared" si="104"/>
        <v>0</v>
      </c>
    </row>
    <row r="300" spans="2:32">
      <c r="B300" s="139">
        <v>293</v>
      </c>
      <c r="C300" s="153">
        <f t="shared" si="86"/>
        <v>0</v>
      </c>
      <c r="D300" s="155">
        <f t="shared" si="84"/>
        <v>0</v>
      </c>
      <c r="E300" s="140">
        <f t="shared" si="85"/>
        <v>0</v>
      </c>
      <c r="F300" s="135">
        <f t="shared" si="87"/>
        <v>0</v>
      </c>
      <c r="G300" s="219"/>
      <c r="H300" s="139">
        <v>293</v>
      </c>
      <c r="I300" s="153">
        <f t="shared" si="88"/>
        <v>0</v>
      </c>
      <c r="J300" s="155">
        <f t="shared" si="89"/>
        <v>0</v>
      </c>
      <c r="K300" s="140">
        <f t="shared" si="90"/>
        <v>0</v>
      </c>
      <c r="L300" s="136">
        <f t="shared" si="91"/>
        <v>0</v>
      </c>
      <c r="M300" s="113"/>
      <c r="N300" s="141">
        <v>293</v>
      </c>
      <c r="O300" s="153">
        <f t="shared" si="92"/>
        <v>0</v>
      </c>
      <c r="P300" s="154">
        <f t="shared" si="93"/>
        <v>0</v>
      </c>
      <c r="Q300" s="134">
        <f t="shared" si="94"/>
        <v>0</v>
      </c>
      <c r="R300" s="135">
        <f t="shared" si="95"/>
        <v>0</v>
      </c>
      <c r="S300" s="219"/>
      <c r="T300" s="141">
        <v>293</v>
      </c>
      <c r="U300" s="153">
        <f t="shared" si="96"/>
        <v>0</v>
      </c>
      <c r="V300" s="155">
        <f t="shared" si="97"/>
        <v>0</v>
      </c>
      <c r="W300" s="140">
        <f t="shared" si="98"/>
        <v>0</v>
      </c>
      <c r="X300" s="135">
        <f t="shared" si="99"/>
        <v>0</v>
      </c>
      <c r="Y300" s="219"/>
      <c r="Z300" s="139">
        <v>293</v>
      </c>
      <c r="AA300" s="134">
        <f t="shared" si="100"/>
        <v>0</v>
      </c>
      <c r="AB300" s="134">
        <f t="shared" si="101"/>
        <v>0</v>
      </c>
      <c r="AC300" s="134">
        <f t="shared" si="102"/>
        <v>0</v>
      </c>
      <c r="AD300" s="135">
        <f t="shared" si="103"/>
        <v>0</v>
      </c>
      <c r="AE300" s="219"/>
      <c r="AF300" s="138">
        <f t="shared" si="104"/>
        <v>0</v>
      </c>
    </row>
    <row r="301" spans="2:32">
      <c r="B301" s="139">
        <v>294</v>
      </c>
      <c r="C301" s="153">
        <f t="shared" si="86"/>
        <v>0</v>
      </c>
      <c r="D301" s="155">
        <f t="shared" si="84"/>
        <v>0</v>
      </c>
      <c r="E301" s="140">
        <f t="shared" si="85"/>
        <v>0</v>
      </c>
      <c r="F301" s="135">
        <f t="shared" si="87"/>
        <v>0</v>
      </c>
      <c r="G301" s="219"/>
      <c r="H301" s="139">
        <v>294</v>
      </c>
      <c r="I301" s="153">
        <f t="shared" si="88"/>
        <v>0</v>
      </c>
      <c r="J301" s="155">
        <f t="shared" si="89"/>
        <v>0</v>
      </c>
      <c r="K301" s="140">
        <f t="shared" si="90"/>
        <v>0</v>
      </c>
      <c r="L301" s="136">
        <f t="shared" si="91"/>
        <v>0</v>
      </c>
      <c r="M301" s="113"/>
      <c r="N301" s="141">
        <v>294</v>
      </c>
      <c r="O301" s="153">
        <f t="shared" si="92"/>
        <v>0</v>
      </c>
      <c r="P301" s="154">
        <f t="shared" si="93"/>
        <v>0</v>
      </c>
      <c r="Q301" s="134">
        <f t="shared" si="94"/>
        <v>0</v>
      </c>
      <c r="R301" s="135">
        <f t="shared" si="95"/>
        <v>0</v>
      </c>
      <c r="S301" s="219"/>
      <c r="T301" s="141">
        <v>294</v>
      </c>
      <c r="U301" s="153">
        <f t="shared" si="96"/>
        <v>0</v>
      </c>
      <c r="V301" s="155">
        <f t="shared" si="97"/>
        <v>0</v>
      </c>
      <c r="W301" s="140">
        <f t="shared" si="98"/>
        <v>0</v>
      </c>
      <c r="X301" s="135">
        <f t="shared" si="99"/>
        <v>0</v>
      </c>
      <c r="Y301" s="219"/>
      <c r="Z301" s="139">
        <v>294</v>
      </c>
      <c r="AA301" s="134">
        <f t="shared" si="100"/>
        <v>0</v>
      </c>
      <c r="AB301" s="134">
        <f t="shared" si="101"/>
        <v>0</v>
      </c>
      <c r="AC301" s="134">
        <f t="shared" si="102"/>
        <v>0</v>
      </c>
      <c r="AD301" s="135">
        <f t="shared" si="103"/>
        <v>0</v>
      </c>
      <c r="AE301" s="219"/>
      <c r="AF301" s="138">
        <f t="shared" si="104"/>
        <v>0</v>
      </c>
    </row>
    <row r="302" spans="2:32">
      <c r="B302" s="139">
        <v>295</v>
      </c>
      <c r="C302" s="153">
        <f t="shared" si="86"/>
        <v>0</v>
      </c>
      <c r="D302" s="155">
        <f t="shared" si="84"/>
        <v>0</v>
      </c>
      <c r="E302" s="140">
        <f t="shared" si="85"/>
        <v>0</v>
      </c>
      <c r="F302" s="135">
        <f t="shared" si="87"/>
        <v>0</v>
      </c>
      <c r="G302" s="219"/>
      <c r="H302" s="139">
        <v>295</v>
      </c>
      <c r="I302" s="153">
        <f t="shared" si="88"/>
        <v>0</v>
      </c>
      <c r="J302" s="155">
        <f t="shared" si="89"/>
        <v>0</v>
      </c>
      <c r="K302" s="140">
        <f t="shared" si="90"/>
        <v>0</v>
      </c>
      <c r="L302" s="136">
        <f t="shared" si="91"/>
        <v>0</v>
      </c>
      <c r="M302" s="113"/>
      <c r="N302" s="141">
        <v>295</v>
      </c>
      <c r="O302" s="153">
        <f t="shared" si="92"/>
        <v>0</v>
      </c>
      <c r="P302" s="154">
        <f t="shared" si="93"/>
        <v>0</v>
      </c>
      <c r="Q302" s="134">
        <f t="shared" si="94"/>
        <v>0</v>
      </c>
      <c r="R302" s="135">
        <f t="shared" si="95"/>
        <v>0</v>
      </c>
      <c r="S302" s="219"/>
      <c r="T302" s="141">
        <v>295</v>
      </c>
      <c r="U302" s="153">
        <f t="shared" si="96"/>
        <v>0</v>
      </c>
      <c r="V302" s="155">
        <f t="shared" si="97"/>
        <v>0</v>
      </c>
      <c r="W302" s="140">
        <f t="shared" si="98"/>
        <v>0</v>
      </c>
      <c r="X302" s="135">
        <f t="shared" si="99"/>
        <v>0</v>
      </c>
      <c r="Y302" s="219"/>
      <c r="Z302" s="139">
        <v>295</v>
      </c>
      <c r="AA302" s="134">
        <f t="shared" si="100"/>
        <v>0</v>
      </c>
      <c r="AB302" s="134">
        <f t="shared" si="101"/>
        <v>0</v>
      </c>
      <c r="AC302" s="134">
        <f>E302+K302+Q302+W302</f>
        <v>0</v>
      </c>
      <c r="AD302" s="135">
        <f t="shared" si="103"/>
        <v>0</v>
      </c>
      <c r="AE302" s="219"/>
      <c r="AF302" s="138">
        <f t="shared" si="104"/>
        <v>0</v>
      </c>
    </row>
    <row r="303" spans="2:32">
      <c r="B303" s="139">
        <v>296</v>
      </c>
      <c r="C303" s="153">
        <f t="shared" si="86"/>
        <v>0</v>
      </c>
      <c r="D303" s="155">
        <f t="shared" si="84"/>
        <v>0</v>
      </c>
      <c r="E303" s="140">
        <f t="shared" si="85"/>
        <v>0</v>
      </c>
      <c r="F303" s="135">
        <f t="shared" si="87"/>
        <v>0</v>
      </c>
      <c r="G303" s="219"/>
      <c r="H303" s="139">
        <v>296</v>
      </c>
      <c r="I303" s="153">
        <f t="shared" si="88"/>
        <v>0</v>
      </c>
      <c r="J303" s="155">
        <f t="shared" si="89"/>
        <v>0</v>
      </c>
      <c r="K303" s="140">
        <f t="shared" si="90"/>
        <v>0</v>
      </c>
      <c r="L303" s="136">
        <f t="shared" si="91"/>
        <v>0</v>
      </c>
      <c r="M303" s="113"/>
      <c r="N303" s="141">
        <v>296</v>
      </c>
      <c r="O303" s="153">
        <f t="shared" si="92"/>
        <v>0</v>
      </c>
      <c r="P303" s="154">
        <f t="shared" si="93"/>
        <v>0</v>
      </c>
      <c r="Q303" s="134">
        <f t="shared" si="94"/>
        <v>0</v>
      </c>
      <c r="R303" s="135">
        <f t="shared" si="95"/>
        <v>0</v>
      </c>
      <c r="S303" s="219"/>
      <c r="T303" s="141">
        <v>296</v>
      </c>
      <c r="U303" s="153">
        <f t="shared" si="96"/>
        <v>0</v>
      </c>
      <c r="V303" s="155">
        <f t="shared" si="97"/>
        <v>0</v>
      </c>
      <c r="W303" s="140">
        <f t="shared" si="98"/>
        <v>0</v>
      </c>
      <c r="X303" s="135">
        <f t="shared" si="99"/>
        <v>0</v>
      </c>
      <c r="Y303" s="219"/>
      <c r="Z303" s="139">
        <v>296</v>
      </c>
      <c r="AA303" s="134">
        <f t="shared" si="100"/>
        <v>0</v>
      </c>
      <c r="AB303" s="134">
        <f t="shared" si="101"/>
        <v>0</v>
      </c>
      <c r="AC303" s="134">
        <f t="shared" si="102"/>
        <v>0</v>
      </c>
      <c r="AD303" s="135">
        <f t="shared" si="103"/>
        <v>0</v>
      </c>
      <c r="AE303" s="219"/>
      <c r="AF303" s="138">
        <f t="shared" si="104"/>
        <v>0</v>
      </c>
    </row>
    <row r="304" spans="2:32">
      <c r="B304" s="139">
        <v>297</v>
      </c>
      <c r="C304" s="153">
        <f t="shared" si="86"/>
        <v>0</v>
      </c>
      <c r="D304" s="155">
        <f t="shared" si="84"/>
        <v>0</v>
      </c>
      <c r="E304" s="140">
        <f t="shared" si="85"/>
        <v>0</v>
      </c>
      <c r="F304" s="135">
        <f t="shared" si="87"/>
        <v>0</v>
      </c>
      <c r="G304" s="219"/>
      <c r="H304" s="139">
        <v>297</v>
      </c>
      <c r="I304" s="153">
        <f t="shared" si="88"/>
        <v>0</v>
      </c>
      <c r="J304" s="155">
        <f t="shared" si="89"/>
        <v>0</v>
      </c>
      <c r="K304" s="140">
        <f t="shared" si="90"/>
        <v>0</v>
      </c>
      <c r="L304" s="136">
        <f t="shared" si="91"/>
        <v>0</v>
      </c>
      <c r="M304" s="113"/>
      <c r="N304" s="141">
        <v>297</v>
      </c>
      <c r="O304" s="153">
        <f t="shared" si="92"/>
        <v>0</v>
      </c>
      <c r="P304" s="154">
        <f t="shared" si="93"/>
        <v>0</v>
      </c>
      <c r="Q304" s="134">
        <f t="shared" si="94"/>
        <v>0</v>
      </c>
      <c r="R304" s="135">
        <f t="shared" si="95"/>
        <v>0</v>
      </c>
      <c r="S304" s="219"/>
      <c r="T304" s="141">
        <v>297</v>
      </c>
      <c r="U304" s="153">
        <f t="shared" si="96"/>
        <v>0</v>
      </c>
      <c r="V304" s="155">
        <f t="shared" si="97"/>
        <v>0</v>
      </c>
      <c r="W304" s="140">
        <f t="shared" si="98"/>
        <v>0</v>
      </c>
      <c r="X304" s="135">
        <f t="shared" si="99"/>
        <v>0</v>
      </c>
      <c r="Y304" s="219"/>
      <c r="Z304" s="139">
        <v>297</v>
      </c>
      <c r="AA304" s="134">
        <f t="shared" si="100"/>
        <v>0</v>
      </c>
      <c r="AB304" s="134">
        <f t="shared" si="101"/>
        <v>0</v>
      </c>
      <c r="AC304" s="134">
        <f t="shared" si="102"/>
        <v>0</v>
      </c>
      <c r="AD304" s="135">
        <f t="shared" si="103"/>
        <v>0</v>
      </c>
      <c r="AE304" s="219"/>
      <c r="AF304" s="138">
        <f t="shared" si="104"/>
        <v>0</v>
      </c>
    </row>
    <row r="305" spans="2:32">
      <c r="B305" s="139">
        <v>298</v>
      </c>
      <c r="C305" s="153">
        <f t="shared" si="86"/>
        <v>0</v>
      </c>
      <c r="D305" s="155">
        <f t="shared" si="84"/>
        <v>0</v>
      </c>
      <c r="E305" s="140">
        <f t="shared" si="85"/>
        <v>0</v>
      </c>
      <c r="F305" s="135">
        <f t="shared" si="87"/>
        <v>0</v>
      </c>
      <c r="G305" s="219"/>
      <c r="H305" s="139">
        <v>298</v>
      </c>
      <c r="I305" s="153">
        <f t="shared" si="88"/>
        <v>0</v>
      </c>
      <c r="J305" s="155">
        <f t="shared" si="89"/>
        <v>0</v>
      </c>
      <c r="K305" s="140">
        <f t="shared" si="90"/>
        <v>0</v>
      </c>
      <c r="L305" s="136">
        <f t="shared" si="91"/>
        <v>0</v>
      </c>
      <c r="M305" s="113"/>
      <c r="N305" s="141">
        <v>298</v>
      </c>
      <c r="O305" s="153">
        <f t="shared" si="92"/>
        <v>0</v>
      </c>
      <c r="P305" s="154">
        <f t="shared" si="93"/>
        <v>0</v>
      </c>
      <c r="Q305" s="134">
        <f t="shared" si="94"/>
        <v>0</v>
      </c>
      <c r="R305" s="135">
        <f t="shared" si="95"/>
        <v>0</v>
      </c>
      <c r="S305" s="219"/>
      <c r="T305" s="141">
        <v>298</v>
      </c>
      <c r="U305" s="153">
        <f t="shared" si="96"/>
        <v>0</v>
      </c>
      <c r="V305" s="155">
        <f t="shared" si="97"/>
        <v>0</v>
      </c>
      <c r="W305" s="140">
        <f t="shared" si="98"/>
        <v>0</v>
      </c>
      <c r="X305" s="135">
        <f t="shared" si="99"/>
        <v>0</v>
      </c>
      <c r="Y305" s="219"/>
      <c r="Z305" s="139">
        <v>298</v>
      </c>
      <c r="AA305" s="134">
        <f t="shared" si="100"/>
        <v>0</v>
      </c>
      <c r="AB305" s="134">
        <f t="shared" si="101"/>
        <v>0</v>
      </c>
      <c r="AC305" s="134">
        <f t="shared" si="102"/>
        <v>0</v>
      </c>
      <c r="AD305" s="135">
        <f t="shared" si="103"/>
        <v>0</v>
      </c>
      <c r="AE305" s="219"/>
      <c r="AF305" s="138">
        <f t="shared" si="104"/>
        <v>0</v>
      </c>
    </row>
    <row r="306" spans="2:32">
      <c r="B306" s="139">
        <v>299</v>
      </c>
      <c r="C306" s="153">
        <f t="shared" si="86"/>
        <v>0</v>
      </c>
      <c r="D306" s="155">
        <f t="shared" si="84"/>
        <v>0</v>
      </c>
      <c r="E306" s="140">
        <f t="shared" si="85"/>
        <v>0</v>
      </c>
      <c r="F306" s="135">
        <f t="shared" si="87"/>
        <v>0</v>
      </c>
      <c r="G306" s="219"/>
      <c r="H306" s="139">
        <v>299</v>
      </c>
      <c r="I306" s="153">
        <f t="shared" si="88"/>
        <v>0</v>
      </c>
      <c r="J306" s="155">
        <f t="shared" si="89"/>
        <v>0</v>
      </c>
      <c r="K306" s="140">
        <f t="shared" si="90"/>
        <v>0</v>
      </c>
      <c r="L306" s="136">
        <f t="shared" si="91"/>
        <v>0</v>
      </c>
      <c r="M306" s="113"/>
      <c r="N306" s="141">
        <v>299</v>
      </c>
      <c r="O306" s="153">
        <f t="shared" si="92"/>
        <v>0</v>
      </c>
      <c r="P306" s="154">
        <f t="shared" si="93"/>
        <v>0</v>
      </c>
      <c r="Q306" s="134">
        <f t="shared" si="94"/>
        <v>0</v>
      </c>
      <c r="R306" s="135">
        <f t="shared" si="95"/>
        <v>0</v>
      </c>
      <c r="S306" s="219"/>
      <c r="T306" s="141">
        <v>299</v>
      </c>
      <c r="U306" s="153">
        <f t="shared" si="96"/>
        <v>0</v>
      </c>
      <c r="V306" s="155">
        <f t="shared" si="97"/>
        <v>0</v>
      </c>
      <c r="W306" s="140">
        <f t="shared" si="98"/>
        <v>0</v>
      </c>
      <c r="X306" s="135">
        <f t="shared" si="99"/>
        <v>0</v>
      </c>
      <c r="Y306" s="219"/>
      <c r="Z306" s="139">
        <v>299</v>
      </c>
      <c r="AA306" s="134">
        <f t="shared" si="100"/>
        <v>0</v>
      </c>
      <c r="AB306" s="134">
        <f t="shared" si="101"/>
        <v>0</v>
      </c>
      <c r="AC306" s="134">
        <f t="shared" si="102"/>
        <v>0</v>
      </c>
      <c r="AD306" s="135">
        <f t="shared" si="103"/>
        <v>0</v>
      </c>
      <c r="AE306" s="219"/>
      <c r="AF306" s="138">
        <f t="shared" si="104"/>
        <v>0</v>
      </c>
    </row>
    <row r="307" spans="2:32" ht="15.75" thickBot="1">
      <c r="B307" s="143">
        <v>300</v>
      </c>
      <c r="C307" s="156">
        <f t="shared" si="86"/>
        <v>0</v>
      </c>
      <c r="D307" s="157">
        <f t="shared" si="84"/>
        <v>0</v>
      </c>
      <c r="E307" s="144">
        <f t="shared" si="85"/>
        <v>0</v>
      </c>
      <c r="F307" s="145">
        <f t="shared" si="87"/>
        <v>0</v>
      </c>
      <c r="G307" s="219"/>
      <c r="H307" s="143">
        <v>300</v>
      </c>
      <c r="I307" s="156">
        <f t="shared" si="88"/>
        <v>0</v>
      </c>
      <c r="J307" s="157">
        <f t="shared" si="89"/>
        <v>0</v>
      </c>
      <c r="K307" s="144">
        <f t="shared" si="90"/>
        <v>0</v>
      </c>
      <c r="L307" s="146">
        <f t="shared" si="91"/>
        <v>0</v>
      </c>
      <c r="M307" s="113"/>
      <c r="N307" s="147">
        <v>300</v>
      </c>
      <c r="O307" s="153">
        <f t="shared" si="92"/>
        <v>0</v>
      </c>
      <c r="P307" s="154">
        <f t="shared" si="93"/>
        <v>0</v>
      </c>
      <c r="Q307" s="134">
        <f t="shared" si="94"/>
        <v>0</v>
      </c>
      <c r="R307" s="145">
        <f t="shared" si="95"/>
        <v>0</v>
      </c>
      <c r="S307" s="219"/>
      <c r="T307" s="147">
        <v>300</v>
      </c>
      <c r="U307" s="156">
        <f t="shared" si="96"/>
        <v>0</v>
      </c>
      <c r="V307" s="157">
        <f t="shared" si="97"/>
        <v>0</v>
      </c>
      <c r="W307" s="144">
        <f t="shared" si="98"/>
        <v>0</v>
      </c>
      <c r="X307" s="145">
        <f t="shared" si="99"/>
        <v>0</v>
      </c>
      <c r="Y307" s="219"/>
      <c r="Z307" s="143">
        <v>300</v>
      </c>
      <c r="AA307" s="134">
        <f t="shared" si="100"/>
        <v>0</v>
      </c>
      <c r="AB307" s="134">
        <f t="shared" si="101"/>
        <v>0</v>
      </c>
      <c r="AC307" s="134">
        <f t="shared" si="102"/>
        <v>0</v>
      </c>
      <c r="AD307" s="135">
        <f t="shared" si="103"/>
        <v>0</v>
      </c>
      <c r="AE307" s="219"/>
      <c r="AF307" s="138">
        <f t="shared" si="104"/>
        <v>0</v>
      </c>
    </row>
    <row r="308" spans="2:32" s="2" customFormat="1" ht="15.75" thickBot="1">
      <c r="B308" s="148" t="s">
        <v>78</v>
      </c>
      <c r="C308" s="149">
        <f>SUM(C8:C307)</f>
        <v>0</v>
      </c>
      <c r="D308" s="149">
        <f>SUM(D8:D307)</f>
        <v>0</v>
      </c>
      <c r="E308" s="149">
        <f>SUM(E8:E307)</f>
        <v>0</v>
      </c>
      <c r="F308" s="150" t="s">
        <v>79</v>
      </c>
      <c r="G308" s="219"/>
      <c r="H308" s="148" t="s">
        <v>78</v>
      </c>
      <c r="I308" s="149">
        <f>SUM(I8:I307)</f>
        <v>0</v>
      </c>
      <c r="J308" s="149">
        <f t="shared" ref="J308:K308" si="105">SUM(J8:J307)</f>
        <v>0</v>
      </c>
      <c r="K308" s="149">
        <f t="shared" si="105"/>
        <v>0</v>
      </c>
      <c r="L308" s="150" t="s">
        <v>79</v>
      </c>
      <c r="M308" s="151"/>
      <c r="N308" s="148" t="s">
        <v>78</v>
      </c>
      <c r="O308" s="149">
        <f>SUM(O8:O307)</f>
        <v>0</v>
      </c>
      <c r="P308" s="149">
        <f t="shared" ref="P308:Q308" si="106">SUM(P8:P307)</f>
        <v>0</v>
      </c>
      <c r="Q308" s="149">
        <f t="shared" si="106"/>
        <v>0</v>
      </c>
      <c r="R308" s="150" t="s">
        <v>79</v>
      </c>
      <c r="S308" s="219"/>
      <c r="T308" s="148" t="s">
        <v>78</v>
      </c>
      <c r="U308" s="149">
        <f>SUM(U8:U307)</f>
        <v>0</v>
      </c>
      <c r="V308" s="149">
        <f t="shared" ref="V308:W308" si="107">SUM(V8:V307)</f>
        <v>0</v>
      </c>
      <c r="W308" s="149">
        <f t="shared" si="107"/>
        <v>0</v>
      </c>
      <c r="X308" s="150" t="s">
        <v>79</v>
      </c>
      <c r="Y308" s="219"/>
      <c r="Z308" s="148" t="s">
        <v>78</v>
      </c>
      <c r="AA308" s="149">
        <f>SUM(AA8:AA307)</f>
        <v>0</v>
      </c>
      <c r="AB308" s="149">
        <f>SUM(AB8:AB307)</f>
        <v>0</v>
      </c>
      <c r="AC308" s="149">
        <f>SUM(AC8:AC307)</f>
        <v>0</v>
      </c>
      <c r="AD308" s="150" t="s">
        <v>79</v>
      </c>
      <c r="AE308" s="219"/>
      <c r="AF308" s="152">
        <f>IF(AF7=0,0,IRR(AF7:AF307,4/1200))</f>
        <v>0</v>
      </c>
    </row>
  </sheetData>
  <sheetProtection password="B97B" sheet="1" objects="1" scenarios="1"/>
  <mergeCells count="31">
    <mergeCell ref="AF2:AF4"/>
    <mergeCell ref="T2:X2"/>
    <mergeCell ref="B1:AF1"/>
    <mergeCell ref="B3:C3"/>
    <mergeCell ref="B4:C4"/>
    <mergeCell ref="H3:I3"/>
    <mergeCell ref="H4:I4"/>
    <mergeCell ref="AE2:AE308"/>
    <mergeCell ref="F3:F4"/>
    <mergeCell ref="L3:L4"/>
    <mergeCell ref="X3:X4"/>
    <mergeCell ref="B2:F2"/>
    <mergeCell ref="H2:L2"/>
    <mergeCell ref="AD3:AD4"/>
    <mergeCell ref="T3:U3"/>
    <mergeCell ref="T4:U4"/>
    <mergeCell ref="C7:E7"/>
    <mergeCell ref="I7:K7"/>
    <mergeCell ref="U7:W7"/>
    <mergeCell ref="AA7:AC7"/>
    <mergeCell ref="G2:G308"/>
    <mergeCell ref="Y2:Y308"/>
    <mergeCell ref="N2:R2"/>
    <mergeCell ref="S2:S308"/>
    <mergeCell ref="N3:O3"/>
    <mergeCell ref="R3:R4"/>
    <mergeCell ref="N4:O4"/>
    <mergeCell ref="O7:Q7"/>
    <mergeCell ref="Z2:AD2"/>
    <mergeCell ref="Z4:AA4"/>
    <mergeCell ref="Z3:AA3"/>
  </mergeCells>
  <hyperlinks>
    <hyperlink ref="AF2:AF4" location="SOMMAIRE!A1" display="RETOUR SOMMAIRE"/>
    <hyperlink ref="C7:E7" location="'TX MOYEN'!A308" display="voir bas de tableau"/>
    <hyperlink ref="I7:K7" location="'TX MOYEN'!A308" display="voir bas de tableau"/>
    <hyperlink ref="U7:W7" location="'TX MOYEN'!A308" display="voir bas de tableau"/>
    <hyperlink ref="AA7:AC7" location="'TX MOYEN'!A308" display="voir bas de tableau"/>
    <hyperlink ref="O7:Q7" location="'TX MOYEN'!A308" display="voir bas de tableau"/>
    <hyperlink ref="F308" location="'TX MOYEN'!A1" display="Retour HdP"/>
    <hyperlink ref="L308" location="'TX MOYEN'!A1" display="Retour HdP"/>
    <hyperlink ref="R308" location="'TX MOYEN'!A1" display="Retour HdP"/>
    <hyperlink ref="X308" location="'TX MOYEN'!A1" display="Retour HdP"/>
    <hyperlink ref="AD308" location="'TX MOYEN'!A1" display="Retour HdP"/>
  </hyperlinks>
  <pageMargins left="0.7" right="0.7" top="0.75" bottom="0.75" header="0.3" footer="0.3"/>
  <pageSetup paperSize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SOMMAIRE</vt:lpstr>
      <vt:lpstr>DEGRESSIF</vt:lpstr>
      <vt:lpstr>CONSTANT</vt:lpstr>
      <vt:lpstr>TX ASS</vt:lpstr>
      <vt:lpstr>TX MOYEN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steven lemer</dc:creator>
  <cp:lastModifiedBy>steven lemer</cp:lastModifiedBy>
  <dcterms:created xsi:type="dcterms:W3CDTF">2016-04-16T16:50:33Z</dcterms:created>
  <dcterms:modified xsi:type="dcterms:W3CDTF">2016-10-17T14:48:08Z</dcterms:modified>
</cp:coreProperties>
</file>