
<file path=[Content_Types].xml><?xml version="1.0" encoding="utf-8"?>
<Types xmlns="http://schemas.openxmlformats.org/package/2006/content-types">
  <Default Extension="bin" ContentType="application/vnd.openxmlformats-officedocument.spreadsheetml.printerSettings"/>
  <Default Extension="gif" ContentType="image/gi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trlProps/ctrlProp1.xml" ContentType="application/vnd.ms-excel.controlproperties+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UI/images/calendarb.png" ContentType="image/.png"/>
  <Override PartName="/customUI/images/less.png" ContentType="image/.png"/>
  <Override PartName="/customUI/images/closeb.png" ContentType="image/.png"/>
  <Override PartName="/customUI/images/viewb.png" ContentType="image/.png"/>
  <Override PartName="/customUI/images/menub.png" ContentType="image/.png"/>
  <Override PartName="/customUI/images/viewmonth.png" ContentType="image/.png"/>
  <Override PartName="/customUI/images/saveb.png" ContentType="image/.png"/>
  <Override PartName="/customUI/images/printerb.png" ContentType="image/.png"/>
  <Override PartName="/customUI/images/parametreb.png" ContentType="image/.png"/>
  <Override PartName="/customUI/images/viewday.png" ContentType="image/.png"/>
  <Override PartName="/customUI/images/full.png" ContentType="image/.png"/>
  <Override PartName="/customUI/images/viewweek.png" ContentType="image/.png"/>
  <Override PartName="/customUI/images/folder.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61bbbddc74c34d40" Type="http://schemas.microsoft.com/office/2007/relationships/ui/extensibility" Target="customUI/customUI14.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328" codeName="{74837BA0-65D6-932C-5D65-3B800EBDC722}"/>
  <workbookPr showInkAnnotation="0" updateLinks="never" codeName="ThisWorkbook" defaultThemeVersion="124226"/>
  <mc:AlternateContent xmlns:mc="http://schemas.openxmlformats.org/markup-compatibility/2006">
    <mc:Choice Requires="x15">
      <x15ac:absPath xmlns:x15ac="http://schemas.microsoft.com/office/spreadsheetml/2010/11/ac" url="C:\Users\Equipe\Downloads\"/>
    </mc:Choice>
  </mc:AlternateContent>
  <xr:revisionPtr revIDLastSave="0" documentId="13_ncr:1_{21433EF7-4474-433F-AD95-E9771AEED06B}" xr6:coauthVersionLast="41" xr6:coauthVersionMax="41" xr10:uidLastSave="{00000000-0000-0000-0000-000000000000}"/>
  <bookViews>
    <workbookView showSheetTabs="0" xWindow="-120" yWindow="-120" windowWidth="29040" windowHeight="15840" tabRatio="623" activeTab="5" xr2:uid="{00000000-000D-0000-FFFF-FFFF00000000}"/>
  </bookViews>
  <sheets>
    <sheet name="Menu" sheetId="6" r:id="rId1"/>
    <sheet name="Données" sheetId="2" r:id="rId2"/>
    <sheet name="JFer" sheetId="24" state="veryHidden" r:id="rId3"/>
    <sheet name="JFer2" sheetId="26" state="veryHidden" r:id="rId4"/>
    <sheet name="JFerm" sheetId="25" r:id="rId5"/>
    <sheet name="Calendrier" sheetId="23" r:id="rId6"/>
    <sheet name="BD_CAL" sheetId="27" r:id="rId7"/>
    <sheet name="day" sheetId="18" r:id="rId8"/>
    <sheet name="Month" sheetId="17" r:id="rId9"/>
    <sheet name="week" sheetId="16" r:id="rId10"/>
    <sheet name="week viewer" sheetId="20" r:id="rId11"/>
    <sheet name="day viewer" sheetId="22" r:id="rId12"/>
  </sheets>
  <functionGroups builtInGroupCount="19"/>
  <definedNames>
    <definedName name="_xlnm._FilterDatabase" localSheetId="5" hidden="1">Calendrier!$A$2:$G$3499</definedName>
    <definedName name="an">Données!$B$1</definedName>
    <definedName name="Fériés">Données!$B$2:$B$13</definedName>
    <definedName name="fermetures">OFFSET(JFerm!$A$1,1,,COUNTA(JFerm!$A:$A)-1)</definedName>
    <definedName name="HorairesBis">Calendrier!$D$4:$D$32</definedName>
    <definedName name="LISTE_mois">OFFSET(Données!$E$1,MONTH(Calendrier!$E$3)-1,,12-MONTH(Calendrier!$E$3)+1)</definedName>
    <definedName name="Pâques">Données!$A$3</definedName>
    <definedName name="RechDateEtHeure">OFFSET(BD_CAL!$H$1,1,,COUNTA(BD_CAL!$H:$H)-1)</definedName>
    <definedName name="saisie">OFFSET(BD_CAL!$A$1:$F$1,1,,COUNTA(BD_CAL!$A:$A)-1)</definedName>
    <definedName name="Salles">OFFSET(Données!$F$1,1,,COUNTA(Données!$F:$F)-1)</definedName>
    <definedName name="valunique">OFFSET(BD_CAL!$G$1,1,,COUNTA(BD_CAL!$G:$G)-1)</definedName>
    <definedName name="_xlnm.Print_Area" localSheetId="7">day!$B$2:$Q$33</definedName>
    <definedName name="_xlnm.Print_Area" localSheetId="11">'day viewer'!$B$2:$C$33</definedName>
    <definedName name="_xlnm.Print_Area" localSheetId="0">Menu!$A$1:$R$28</definedName>
    <definedName name="_xlnm.Print_Area" localSheetId="9">week!$B$2:$Z$33</definedName>
    <definedName name="_xlnm.Print_Area" localSheetId="10">'week viewer'!$B$2:$E$33</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I5" i="23" l="1"/>
  <c r="I6" i="23"/>
  <c r="I7" i="23"/>
  <c r="I8" i="23"/>
  <c r="I9" i="23"/>
  <c r="I10" i="23"/>
  <c r="I11" i="23"/>
  <c r="I12" i="23"/>
  <c r="I13" i="23"/>
  <c r="I14" i="23"/>
  <c r="I15" i="23"/>
  <c r="I16" i="23"/>
  <c r="I17" i="23"/>
  <c r="I18" i="23"/>
  <c r="I19" i="23"/>
  <c r="I20" i="23"/>
  <c r="I21" i="23"/>
  <c r="I22" i="23"/>
  <c r="I23" i="23"/>
  <c r="I24" i="23"/>
  <c r="I25" i="23"/>
  <c r="I26" i="23"/>
  <c r="I27" i="23"/>
  <c r="I28" i="23"/>
  <c r="I29" i="23"/>
  <c r="I30" i="23"/>
  <c r="I31" i="23"/>
  <c r="I32" i="23"/>
  <c r="I33" i="23"/>
  <c r="I4" i="23"/>
  <c r="H2" i="27"/>
  <c r="H3" i="27"/>
  <c r="H4" i="27"/>
  <c r="H5" i="27"/>
  <c r="H6" i="27"/>
  <c r="H7" i="27"/>
  <c r="H8" i="27"/>
  <c r="H9" i="27"/>
  <c r="H10" i="27"/>
  <c r="H11" i="27"/>
  <c r="H12" i="27"/>
  <c r="H13" i="27"/>
  <c r="H14" i="27"/>
  <c r="H15" i="27"/>
  <c r="G15" i="27"/>
  <c r="G13" i="27" l="1"/>
  <c r="G14" i="27"/>
  <c r="G12" i="27"/>
  <c r="G10" i="27" l="1"/>
  <c r="G11" i="27"/>
  <c r="G9" i="27"/>
  <c r="G8" i="27"/>
  <c r="G7" i="27"/>
  <c r="G6" i="27"/>
  <c r="G5" i="27"/>
  <c r="G4" i="27"/>
  <c r="G3" i="27"/>
  <c r="G2" i="27"/>
  <c r="E15" i="23" l="1"/>
  <c r="E18" i="23"/>
  <c r="E17" i="23"/>
  <c r="E16" i="23"/>
  <c r="B1" i="23"/>
  <c r="H16" i="23" l="1"/>
  <c r="F16" i="23"/>
  <c r="H17" i="23"/>
  <c r="F17" i="23"/>
  <c r="F18" i="23"/>
  <c r="H18" i="23"/>
  <c r="F15" i="23"/>
  <c r="H15" i="23"/>
  <c r="G5" i="22"/>
  <c r="G6" i="22"/>
  <c r="G7" i="22"/>
  <c r="G8" i="22"/>
  <c r="G9" i="22"/>
  <c r="G10" i="22"/>
  <c r="G11" i="22"/>
  <c r="G12" i="22"/>
  <c r="G13" i="22"/>
  <c r="G14" i="22"/>
  <c r="G15" i="22"/>
  <c r="G16" i="22"/>
  <c r="G17" i="22"/>
  <c r="G18" i="22"/>
  <c r="G19" i="22"/>
  <c r="G20" i="22"/>
  <c r="G21" i="22"/>
  <c r="G22" i="22"/>
  <c r="G23" i="22"/>
  <c r="G24" i="22"/>
  <c r="G25" i="22"/>
  <c r="G26" i="22"/>
  <c r="G27" i="22"/>
  <c r="G28" i="22"/>
  <c r="G29" i="22"/>
  <c r="G30" i="22"/>
  <c r="G31" i="22"/>
  <c r="G32" i="22"/>
  <c r="G33" i="22"/>
  <c r="G4" i="22"/>
  <c r="AH64" i="16" l="1"/>
  <c r="AH63" i="16"/>
  <c r="AH59" i="16"/>
  <c r="AH58" i="16"/>
  <c r="AH54" i="16"/>
  <c r="AH53" i="16"/>
  <c r="AH49" i="16"/>
  <c r="AH48" i="16"/>
  <c r="AH44" i="16"/>
  <c r="AH43" i="16"/>
  <c r="AH39" i="16"/>
  <c r="AH38" i="16"/>
  <c r="Z64" i="16"/>
  <c r="Z63" i="16"/>
  <c r="Z59" i="16"/>
  <c r="Z58" i="16"/>
  <c r="Z54" i="16"/>
  <c r="Z53" i="16"/>
  <c r="Z49" i="16"/>
  <c r="Z48" i="16"/>
  <c r="Z44" i="16"/>
  <c r="Z43" i="16"/>
  <c r="Z39" i="16"/>
  <c r="Z38" i="16"/>
  <c r="R64" i="16"/>
  <c r="R63" i="16"/>
  <c r="R59" i="16"/>
  <c r="R58" i="16"/>
  <c r="R54" i="16"/>
  <c r="R53" i="16"/>
  <c r="R49" i="16"/>
  <c r="R48" i="16"/>
  <c r="R44" i="16"/>
  <c r="R43" i="16"/>
  <c r="R39" i="16"/>
  <c r="R38" i="16"/>
  <c r="J64" i="16"/>
  <c r="J63" i="16"/>
  <c r="J59" i="16"/>
  <c r="J58" i="16"/>
  <c r="J54" i="16"/>
  <c r="J53" i="16"/>
  <c r="J49" i="16"/>
  <c r="J48" i="16"/>
  <c r="J44" i="16"/>
  <c r="J43" i="16"/>
  <c r="J39" i="16"/>
  <c r="J38" i="16"/>
  <c r="B64" i="16"/>
  <c r="B63" i="16"/>
  <c r="B59" i="16"/>
  <c r="B58" i="16"/>
  <c r="B54" i="16"/>
  <c r="B53" i="16"/>
  <c r="B49" i="16"/>
  <c r="B48" i="16"/>
  <c r="B44" i="16"/>
  <c r="B43" i="16"/>
  <c r="B39" i="16"/>
  <c r="B38" i="16"/>
  <c r="AH30" i="16" l="1"/>
  <c r="AH29" i="16"/>
  <c r="AH25" i="16"/>
  <c r="AH24" i="16"/>
  <c r="AH20" i="16"/>
  <c r="AH19" i="16"/>
  <c r="AH15" i="16"/>
  <c r="AH14" i="16"/>
  <c r="AH10" i="16"/>
  <c r="AH9" i="16"/>
  <c r="AH5" i="16"/>
  <c r="AH4" i="16"/>
  <c r="Z30" i="16"/>
  <c r="Z29" i="16"/>
  <c r="Z25" i="16"/>
  <c r="Z24" i="16"/>
  <c r="Z20" i="16"/>
  <c r="Z19" i="16"/>
  <c r="Z15" i="16"/>
  <c r="Z14" i="16"/>
  <c r="Z10" i="16"/>
  <c r="Z9" i="16"/>
  <c r="Z5" i="16"/>
  <c r="Z4" i="16"/>
  <c r="R30" i="16"/>
  <c r="R29" i="16"/>
  <c r="R25" i="16"/>
  <c r="R24" i="16"/>
  <c r="R20" i="16"/>
  <c r="R19" i="16"/>
  <c r="R15" i="16"/>
  <c r="R14" i="16"/>
  <c r="R10" i="16"/>
  <c r="R9" i="16"/>
  <c r="R5" i="16"/>
  <c r="R4" i="16"/>
  <c r="J30" i="16"/>
  <c r="J29" i="16"/>
  <c r="J25" i="16"/>
  <c r="J24" i="16"/>
  <c r="J20" i="16"/>
  <c r="J19" i="16"/>
  <c r="J15" i="16"/>
  <c r="J14" i="16"/>
  <c r="J10" i="16"/>
  <c r="J9" i="16"/>
  <c r="J5" i="16"/>
  <c r="J4" i="16"/>
  <c r="F33" i="16"/>
  <c r="AE37" i="18" l="1"/>
  <c r="X37" i="18"/>
  <c r="Q37" i="18"/>
  <c r="J37" i="18"/>
  <c r="C37" i="18"/>
  <c r="AE3" i="18"/>
  <c r="X3" i="18"/>
  <c r="J3" i="18"/>
  <c r="Q3" i="18"/>
  <c r="C3" i="18"/>
  <c r="AE36" i="18"/>
  <c r="X36" i="18"/>
  <c r="AE2" i="18"/>
  <c r="X2" i="18"/>
  <c r="Q2" i="18"/>
  <c r="J2" i="18"/>
  <c r="C2" i="18"/>
  <c r="Q36" i="18"/>
  <c r="J36" i="18"/>
  <c r="C36" i="18"/>
  <c r="G39" i="18" l="1"/>
  <c r="G58" i="18"/>
  <c r="G46" i="18"/>
  <c r="G42" i="18"/>
  <c r="G62" i="18"/>
  <c r="U41" i="18"/>
  <c r="G54" i="18"/>
  <c r="G66" i="18"/>
  <c r="G50" i="18"/>
  <c r="G65" i="18"/>
  <c r="G61" i="18"/>
  <c r="G57" i="18"/>
  <c r="G53" i="18"/>
  <c r="G49" i="18"/>
  <c r="G45" i="18"/>
  <c r="G41" i="18"/>
  <c r="AB39" i="18"/>
  <c r="G38" i="18"/>
  <c r="G64" i="18"/>
  <c r="G60" i="18"/>
  <c r="G56" i="18"/>
  <c r="G52" i="18"/>
  <c r="G48" i="18"/>
  <c r="G44" i="18"/>
  <c r="G40" i="18"/>
  <c r="N41" i="18"/>
  <c r="AI39" i="18"/>
  <c r="G67" i="18"/>
  <c r="G63" i="18"/>
  <c r="G59" i="18"/>
  <c r="G55" i="18"/>
  <c r="G51" i="18"/>
  <c r="G47" i="18"/>
  <c r="G43" i="18"/>
  <c r="AI65" i="18"/>
  <c r="AI61" i="18"/>
  <c r="AI57" i="18"/>
  <c r="AI53" i="18"/>
  <c r="AI49" i="18"/>
  <c r="AI45" i="18"/>
  <c r="AI41" i="18"/>
  <c r="AI66" i="18"/>
  <c r="AI62" i="18"/>
  <c r="AI58" i="18"/>
  <c r="AI54" i="18"/>
  <c r="AI50" i="18"/>
  <c r="AI46" i="18"/>
  <c r="AI42" i="18"/>
  <c r="AI38" i="18"/>
  <c r="AI64" i="18"/>
  <c r="AI60" i="18"/>
  <c r="AI56" i="18"/>
  <c r="AI52" i="18"/>
  <c r="AI48" i="18"/>
  <c r="AI44" i="18"/>
  <c r="AI40" i="18"/>
  <c r="AI67" i="18"/>
  <c r="AI63" i="18"/>
  <c r="AI59" i="18"/>
  <c r="AI55" i="18"/>
  <c r="AI51" i="18"/>
  <c r="AI47" i="18"/>
  <c r="AI43" i="18"/>
  <c r="AB66" i="18"/>
  <c r="AB62" i="18"/>
  <c r="AB58" i="18"/>
  <c r="AB54" i="18"/>
  <c r="AB50" i="18"/>
  <c r="AB46" i="18"/>
  <c r="AB42" i="18"/>
  <c r="AB65" i="18"/>
  <c r="AB61" i="18"/>
  <c r="AB57" i="18"/>
  <c r="AB53" i="18"/>
  <c r="AB49" i="18"/>
  <c r="AB45" i="18"/>
  <c r="AB41" i="18"/>
  <c r="AB38" i="18"/>
  <c r="AB64" i="18"/>
  <c r="AB60" i="18"/>
  <c r="AB56" i="18"/>
  <c r="AB52" i="18"/>
  <c r="AB48" i="18"/>
  <c r="AB44" i="18"/>
  <c r="AB40" i="18"/>
  <c r="AB67" i="18"/>
  <c r="AB63" i="18"/>
  <c r="AB59" i="18"/>
  <c r="AB55" i="18"/>
  <c r="AB51" i="18"/>
  <c r="AB47" i="18"/>
  <c r="AB43" i="18"/>
  <c r="U38" i="18"/>
  <c r="U64" i="18"/>
  <c r="U60" i="18"/>
  <c r="U56" i="18"/>
  <c r="U52" i="18"/>
  <c r="U48" i="18"/>
  <c r="U44" i="18"/>
  <c r="U40" i="18"/>
  <c r="U67" i="18"/>
  <c r="U63" i="18"/>
  <c r="U59" i="18"/>
  <c r="U55" i="18"/>
  <c r="U51" i="18"/>
  <c r="U47" i="18"/>
  <c r="U43" i="18"/>
  <c r="U39" i="18"/>
  <c r="U66" i="18"/>
  <c r="U62" i="18"/>
  <c r="U58" i="18"/>
  <c r="U54" i="18"/>
  <c r="U50" i="18"/>
  <c r="U46" i="18"/>
  <c r="U42" i="18"/>
  <c r="U65" i="18"/>
  <c r="U61" i="18"/>
  <c r="U57" i="18"/>
  <c r="U53" i="18"/>
  <c r="U49" i="18"/>
  <c r="U45" i="18"/>
  <c r="N66" i="18"/>
  <c r="N62" i="18"/>
  <c r="N58" i="18"/>
  <c r="N54" i="18"/>
  <c r="N50" i="18"/>
  <c r="N46" i="18"/>
  <c r="N42" i="18"/>
  <c r="N38" i="18"/>
  <c r="N64" i="18"/>
  <c r="N60" i="18"/>
  <c r="N56" i="18"/>
  <c r="N52" i="18"/>
  <c r="N48" i="18"/>
  <c r="N44" i="18"/>
  <c r="N40" i="18"/>
  <c r="N67" i="18"/>
  <c r="N63" i="18"/>
  <c r="N59" i="18"/>
  <c r="N55" i="18"/>
  <c r="N51" i="18"/>
  <c r="N47" i="18"/>
  <c r="N43" i="18"/>
  <c r="N39" i="18"/>
  <c r="N65" i="18"/>
  <c r="N61" i="18"/>
  <c r="N57" i="18"/>
  <c r="N53" i="18"/>
  <c r="N49" i="18"/>
  <c r="N45" i="18"/>
  <c r="J39" i="18" l="1"/>
  <c r="J38" i="18" l="1"/>
  <c r="C48" i="18"/>
  <c r="C58" i="18"/>
  <c r="C66" i="18"/>
  <c r="C62" i="18"/>
  <c r="J52" i="18"/>
  <c r="J60" i="18"/>
  <c r="C52" i="18"/>
  <c r="J42" i="18"/>
  <c r="C50" i="18"/>
  <c r="J65" i="18"/>
  <c r="C42" i="18"/>
  <c r="J66" i="18"/>
  <c r="C40" i="18"/>
  <c r="C54" i="18"/>
  <c r="J58" i="18"/>
  <c r="J47" i="18"/>
  <c r="C63" i="18"/>
  <c r="J49" i="18"/>
  <c r="C55" i="18"/>
  <c r="C57" i="18"/>
  <c r="C65" i="18"/>
  <c r="J64" i="18"/>
  <c r="C41" i="18"/>
  <c r="C61" i="18"/>
  <c r="J44" i="18"/>
  <c r="J56" i="18"/>
  <c r="J41" i="18"/>
  <c r="J61" i="18"/>
  <c r="J40" i="18"/>
  <c r="C53" i="18"/>
  <c r="C39" i="18"/>
  <c r="C56" i="18"/>
  <c r="J54" i="18"/>
  <c r="J51" i="18"/>
  <c r="C46" i="18"/>
  <c r="C64" i="18"/>
  <c r="J46" i="18"/>
  <c r="J43" i="18"/>
  <c r="C67" i="18"/>
  <c r="J53" i="18"/>
  <c r="C38" i="18"/>
  <c r="C43" i="18"/>
  <c r="J63" i="18"/>
  <c r="J57" i="18"/>
  <c r="C51" i="18"/>
  <c r="C47" i="18"/>
  <c r="J67" i="18"/>
  <c r="J50" i="18"/>
  <c r="C45" i="18"/>
  <c r="J62" i="18"/>
  <c r="J59" i="18"/>
  <c r="C60" i="18"/>
  <c r="J55" i="18"/>
  <c r="C49" i="18"/>
  <c r="C59" i="18"/>
  <c r="J48" i="18"/>
  <c r="J45" i="18"/>
  <c r="C44" i="18"/>
  <c r="AE65" i="18"/>
  <c r="AE61" i="18"/>
  <c r="AE57" i="18"/>
  <c r="AE53" i="18"/>
  <c r="AE49" i="18"/>
  <c r="AE45" i="18"/>
  <c r="AE41" i="18"/>
  <c r="AE64" i="18"/>
  <c r="AE60" i="18"/>
  <c r="AE56" i="18"/>
  <c r="AE52" i="18"/>
  <c r="AE48" i="18"/>
  <c r="AE44" i="18"/>
  <c r="AE40" i="18"/>
  <c r="AE42" i="18"/>
  <c r="AE58" i="18"/>
  <c r="AE43" i="18"/>
  <c r="AE59" i="18"/>
  <c r="AE46" i="18"/>
  <c r="AE62" i="18"/>
  <c r="AE47" i="18"/>
  <c r="AE63" i="18"/>
  <c r="AE67" i="18"/>
  <c r="AE50" i="18"/>
  <c r="AE66" i="18"/>
  <c r="AE51" i="18"/>
  <c r="AE38" i="18"/>
  <c r="AE54" i="18"/>
  <c r="AE39" i="18"/>
  <c r="AE55" i="18"/>
  <c r="F2" i="23"/>
  <c r="AH54" i="18" l="1"/>
  <c r="AF54" i="18"/>
  <c r="AH62" i="18"/>
  <c r="AF62" i="18"/>
  <c r="AH48" i="18"/>
  <c r="AF48" i="18"/>
  <c r="AF53" i="18"/>
  <c r="AH53" i="18"/>
  <c r="AH46" i="18"/>
  <c r="AF46" i="18"/>
  <c r="AF57" i="18"/>
  <c r="AH57" i="18"/>
  <c r="AF55" i="18"/>
  <c r="AH55" i="18"/>
  <c r="AF51" i="18"/>
  <c r="AH51" i="18"/>
  <c r="AF63" i="18"/>
  <c r="AH63" i="18"/>
  <c r="AF59" i="18"/>
  <c r="AH59" i="18"/>
  <c r="AH40" i="18"/>
  <c r="AF40" i="18"/>
  <c r="AH56" i="18"/>
  <c r="AF56" i="18"/>
  <c r="AF45" i="18"/>
  <c r="AH45" i="18"/>
  <c r="AF61" i="18"/>
  <c r="AH61" i="18"/>
  <c r="AH50" i="18"/>
  <c r="AF50" i="18"/>
  <c r="AH58" i="18"/>
  <c r="AF58" i="18"/>
  <c r="AH64" i="18"/>
  <c r="AF64" i="18"/>
  <c r="AH38" i="18"/>
  <c r="AF38" i="18"/>
  <c r="AF67" i="18"/>
  <c r="AH67" i="18"/>
  <c r="AH42" i="18"/>
  <c r="AF42" i="18"/>
  <c r="AH52" i="18"/>
  <c r="AF52" i="18"/>
  <c r="AF41" i="18"/>
  <c r="AH41" i="18"/>
  <c r="AF39" i="18"/>
  <c r="AH39" i="18"/>
  <c r="AH66" i="18"/>
  <c r="AF66" i="18"/>
  <c r="AF47" i="18"/>
  <c r="AH47" i="18"/>
  <c r="AF43" i="18"/>
  <c r="AH43" i="18"/>
  <c r="AH44" i="18"/>
  <c r="AF44" i="18"/>
  <c r="AH60" i="18"/>
  <c r="AF60" i="18"/>
  <c r="AF49" i="18"/>
  <c r="AH49" i="18"/>
  <c r="AF65" i="18"/>
  <c r="AH65" i="18"/>
  <c r="L29" i="23"/>
  <c r="L24" i="23"/>
  <c r="L19" i="23"/>
  <c r="L14" i="23"/>
  <c r="L9" i="23"/>
  <c r="L4" i="23"/>
  <c r="B29" i="17"/>
  <c r="B24" i="17"/>
  <c r="B19" i="17"/>
  <c r="B14" i="17"/>
  <c r="B9" i="17"/>
  <c r="B4" i="17"/>
  <c r="B29" i="16"/>
  <c r="B24" i="16"/>
  <c r="B19" i="16"/>
  <c r="B14" i="16"/>
  <c r="B9" i="16"/>
  <c r="B4" i="16"/>
  <c r="AI36" i="16"/>
  <c r="AA36" i="16"/>
  <c r="S36" i="16"/>
  <c r="K36" i="16"/>
  <c r="B29" i="20"/>
  <c r="B24" i="20"/>
  <c r="B19" i="20"/>
  <c r="B14" i="20"/>
  <c r="B9" i="20"/>
  <c r="B4" i="20"/>
  <c r="C3" i="22"/>
  <c r="AG38" i="18" l="1"/>
  <c r="AG39" i="18" s="1"/>
  <c r="AG40" i="18" s="1"/>
  <c r="AG41" i="18" s="1"/>
  <c r="AG42" i="18" s="1"/>
  <c r="AG43" i="18" s="1"/>
  <c r="AG44" i="18" s="1"/>
  <c r="AG45" i="18" s="1"/>
  <c r="AG46" i="18" s="1"/>
  <c r="AG47" i="18" s="1"/>
  <c r="AG48" i="18" s="1"/>
  <c r="AG49" i="18" s="1"/>
  <c r="AG50" i="18" s="1"/>
  <c r="AG51" i="18" s="1"/>
  <c r="AG52" i="18" s="1"/>
  <c r="AG53" i="18" s="1"/>
  <c r="AG54" i="18" s="1"/>
  <c r="AG55" i="18" s="1"/>
  <c r="AG56" i="18" s="1"/>
  <c r="AG57" i="18" s="1"/>
  <c r="AG58" i="18" s="1"/>
  <c r="AG59" i="18" s="1"/>
  <c r="AG60" i="18" s="1"/>
  <c r="AG61" i="18" s="1"/>
  <c r="AG62" i="18" s="1"/>
  <c r="AG63" i="18" s="1"/>
  <c r="AG64" i="18" s="1"/>
  <c r="AG65" i="18" s="1"/>
  <c r="AG66" i="18" s="1"/>
  <c r="AG67" i="18" s="1"/>
  <c r="S2" i="6"/>
  <c r="K2" i="16" l="1"/>
  <c r="S2" i="16"/>
  <c r="AA2" i="16"/>
  <c r="AI2" i="16"/>
  <c r="C36" i="16"/>
  <c r="AA3" i="16" l="1"/>
  <c r="AI3" i="16"/>
  <c r="K3" i="16"/>
  <c r="S3" i="16"/>
  <c r="N33" i="16"/>
  <c r="C3" i="16"/>
  <c r="V33" i="16"/>
  <c r="K33" i="16" l="1"/>
  <c r="L33" i="16"/>
  <c r="M33" i="16"/>
  <c r="E32" i="23"/>
  <c r="E27" i="23"/>
  <c r="E11" i="23"/>
  <c r="E29" i="23"/>
  <c r="E13" i="23"/>
  <c r="E28" i="23"/>
  <c r="E12" i="23"/>
  <c r="E23" i="23"/>
  <c r="E30" i="23"/>
  <c r="E14" i="23"/>
  <c r="E25" i="23"/>
  <c r="E9" i="23"/>
  <c r="E24" i="23"/>
  <c r="E8" i="23"/>
  <c r="E19" i="23"/>
  <c r="E26" i="23"/>
  <c r="E10" i="23"/>
  <c r="E21" i="23"/>
  <c r="E20" i="23"/>
  <c r="E31" i="23"/>
  <c r="E22" i="23"/>
  <c r="E33" i="23"/>
  <c r="E6" i="23"/>
  <c r="E5" i="23"/>
  <c r="E7" i="23"/>
  <c r="P33" i="23"/>
  <c r="S33" i="23" s="1"/>
  <c r="J33" i="23"/>
  <c r="L32" i="23" s="1"/>
  <c r="P32" i="23"/>
  <c r="S32" i="23" s="1"/>
  <c r="P31" i="23"/>
  <c r="S31" i="23" s="1"/>
  <c r="P30" i="23"/>
  <c r="S30" i="23" s="1"/>
  <c r="L30" i="23"/>
  <c r="P29" i="23"/>
  <c r="S29" i="23" s="1"/>
  <c r="P28" i="23"/>
  <c r="S28" i="23" s="1"/>
  <c r="J28" i="23"/>
  <c r="L27" i="23" s="1"/>
  <c r="P27" i="23"/>
  <c r="S27" i="23" s="1"/>
  <c r="P26" i="23"/>
  <c r="S26" i="23" s="1"/>
  <c r="P25" i="23"/>
  <c r="S25" i="23" s="1"/>
  <c r="L25" i="23"/>
  <c r="P24" i="23"/>
  <c r="S24" i="23" s="1"/>
  <c r="P23" i="23"/>
  <c r="S23" i="23" s="1"/>
  <c r="J23" i="23"/>
  <c r="L22" i="23" s="1"/>
  <c r="P22" i="23"/>
  <c r="S22" i="23" s="1"/>
  <c r="P21" i="23"/>
  <c r="S21" i="23" s="1"/>
  <c r="P20" i="23"/>
  <c r="S20" i="23" s="1"/>
  <c r="L20" i="23"/>
  <c r="P19" i="23"/>
  <c r="S19" i="23" s="1"/>
  <c r="P18" i="23"/>
  <c r="S18" i="23" s="1"/>
  <c r="J18" i="23"/>
  <c r="L17" i="23" s="1"/>
  <c r="P17" i="23"/>
  <c r="S17" i="23" s="1"/>
  <c r="P16" i="23"/>
  <c r="S16" i="23" s="1"/>
  <c r="P15" i="23"/>
  <c r="S15" i="23" s="1"/>
  <c r="L15" i="23"/>
  <c r="P14" i="23"/>
  <c r="S14" i="23" s="1"/>
  <c r="P13" i="23"/>
  <c r="S13" i="23" s="1"/>
  <c r="J13" i="23"/>
  <c r="L12" i="23" s="1"/>
  <c r="P12" i="23"/>
  <c r="S12" i="23" s="1"/>
  <c r="P11" i="23"/>
  <c r="S11" i="23" s="1"/>
  <c r="P10" i="23"/>
  <c r="S10" i="23" s="1"/>
  <c r="L10" i="23"/>
  <c r="P9" i="23"/>
  <c r="S9" i="23" s="1"/>
  <c r="P8" i="23"/>
  <c r="S8" i="23" s="1"/>
  <c r="J8" i="23"/>
  <c r="L7" i="23" s="1"/>
  <c r="P7" i="23"/>
  <c r="S7" i="23" s="1"/>
  <c r="P6" i="23"/>
  <c r="S6" i="23" s="1"/>
  <c r="P5" i="23"/>
  <c r="S5" i="23" s="1"/>
  <c r="L5" i="23"/>
  <c r="P4" i="23"/>
  <c r="E4" i="23"/>
  <c r="M3" i="23"/>
  <c r="E2" i="23"/>
  <c r="F7" i="23" l="1"/>
  <c r="H7" i="23"/>
  <c r="H24" i="23"/>
  <c r="F24" i="23"/>
  <c r="F32" i="23"/>
  <c r="H32" i="23"/>
  <c r="F31" i="23"/>
  <c r="H31" i="23"/>
  <c r="F26" i="23"/>
  <c r="H26" i="23"/>
  <c r="H9" i="23"/>
  <c r="F9" i="23"/>
  <c r="F23" i="23"/>
  <c r="H23" i="23"/>
  <c r="H29" i="23"/>
  <c r="F29" i="23"/>
  <c r="H10" i="23"/>
  <c r="F10" i="23"/>
  <c r="H13" i="23"/>
  <c r="F13" i="23"/>
  <c r="H20" i="23"/>
  <c r="F20" i="23"/>
  <c r="F19" i="23"/>
  <c r="H19" i="23"/>
  <c r="H25" i="23"/>
  <c r="F25" i="23"/>
  <c r="H12" i="23"/>
  <c r="F12" i="23"/>
  <c r="F11" i="23"/>
  <c r="H11" i="23"/>
  <c r="F22" i="23"/>
  <c r="H22" i="23"/>
  <c r="F30" i="23"/>
  <c r="H30" i="23"/>
  <c r="H33" i="23"/>
  <c r="F33" i="23"/>
  <c r="H21" i="23"/>
  <c r="F21" i="23"/>
  <c r="H8" i="23"/>
  <c r="F8" i="23"/>
  <c r="H14" i="23"/>
  <c r="F14" i="23"/>
  <c r="F28" i="23"/>
  <c r="H28" i="23"/>
  <c r="F27" i="23"/>
  <c r="H27" i="23"/>
  <c r="F5" i="23"/>
  <c r="H5" i="23"/>
  <c r="H6" i="23"/>
  <c r="F6" i="23"/>
  <c r="S4" i="23"/>
  <c r="M4" i="23"/>
  <c r="N4" i="23"/>
  <c r="O4" i="23"/>
  <c r="M10" i="23"/>
  <c r="M13" i="23"/>
  <c r="M16" i="23"/>
  <c r="M19" i="23"/>
  <c r="M22" i="23"/>
  <c r="M30" i="23"/>
  <c r="M33" i="23"/>
  <c r="M5" i="23"/>
  <c r="M8" i="23"/>
  <c r="M11" i="23"/>
  <c r="M14" i="23"/>
  <c r="M17" i="23"/>
  <c r="M25" i="23"/>
  <c r="M28" i="23"/>
  <c r="M31" i="23"/>
  <c r="M6" i="23"/>
  <c r="M9" i="23"/>
  <c r="M12" i="23"/>
  <c r="M20" i="23"/>
  <c r="M23" i="23"/>
  <c r="M26" i="23"/>
  <c r="M29" i="23"/>
  <c r="M32" i="23"/>
  <c r="M7" i="23"/>
  <c r="M15" i="23"/>
  <c r="M18" i="23"/>
  <c r="M21" i="23"/>
  <c r="M24" i="23"/>
  <c r="M27" i="23"/>
  <c r="O29" i="23"/>
  <c r="N29" i="23"/>
  <c r="N9" i="23"/>
  <c r="O9" i="23"/>
  <c r="O5" i="23"/>
  <c r="N5" i="23"/>
  <c r="O23" i="23"/>
  <c r="O18" i="23"/>
  <c r="O10" i="23"/>
  <c r="O8" i="23"/>
  <c r="N33" i="23"/>
  <c r="O30" i="23"/>
  <c r="O28" i="23"/>
  <c r="O25" i="23"/>
  <c r="N23" i="23"/>
  <c r="N18" i="23"/>
  <c r="O15" i="23"/>
  <c r="N10" i="23"/>
  <c r="N30" i="23"/>
  <c r="N12" i="23"/>
  <c r="O21" i="23"/>
  <c r="N20" i="23"/>
  <c r="N14" i="23"/>
  <c r="N27" i="23"/>
  <c r="N32" i="23"/>
  <c r="N15" i="23"/>
  <c r="O17" i="23"/>
  <c r="O24" i="23"/>
  <c r="O32" i="23"/>
  <c r="N16" i="23"/>
  <c r="N31" i="23"/>
  <c r="N19" i="23"/>
  <c r="N26" i="23"/>
  <c r="O7" i="23"/>
  <c r="O22" i="23"/>
  <c r="O6" i="23"/>
  <c r="N7" i="23"/>
  <c r="N22" i="23"/>
  <c r="O33" i="23"/>
  <c r="N13" i="23"/>
  <c r="N28" i="23"/>
  <c r="O19" i="23"/>
  <c r="O27" i="23"/>
  <c r="O16" i="23"/>
  <c r="O26" i="23"/>
  <c r="N17" i="23"/>
  <c r="N24" i="23"/>
  <c r="N8" i="23"/>
  <c r="O20" i="23"/>
  <c r="O31" i="23"/>
  <c r="O12" i="23"/>
  <c r="N21" i="23"/>
  <c r="N11" i="23"/>
  <c r="O11" i="23"/>
  <c r="O13" i="23"/>
  <c r="N25" i="23"/>
  <c r="O14" i="23"/>
  <c r="N6" i="23"/>
  <c r="H4" i="23"/>
  <c r="AL38" i="16"/>
  <c r="B1" i="2"/>
  <c r="S1" i="6"/>
  <c r="A1" i="2"/>
  <c r="C19" i="22"/>
  <c r="D19" i="22" s="1"/>
  <c r="AK1" i="16"/>
  <c r="C2" i="16"/>
  <c r="D1" i="17"/>
  <c r="C4" i="24" l="1"/>
  <c r="C9" i="24" s="1"/>
  <c r="C12" i="24"/>
  <c r="C16" i="24"/>
  <c r="C20" i="24"/>
  <c r="C24" i="24"/>
  <c r="C5" i="24"/>
  <c r="C8" i="24" s="1"/>
  <c r="C13" i="24"/>
  <c r="C17" i="24"/>
  <c r="C21" i="24"/>
  <c r="C25" i="24"/>
  <c r="C2" i="24"/>
  <c r="C6" i="24"/>
  <c r="C10" i="24"/>
  <c r="C14" i="24"/>
  <c r="C18" i="24"/>
  <c r="C22" i="24"/>
  <c r="C3" i="24"/>
  <c r="C7" i="24"/>
  <c r="C11" i="24"/>
  <c r="C15" i="24"/>
  <c r="C19" i="24"/>
  <c r="C23" i="24"/>
  <c r="X60" i="18"/>
  <c r="X63" i="18"/>
  <c r="X47" i="18"/>
  <c r="X65" i="18"/>
  <c r="X62" i="18"/>
  <c r="X46" i="18"/>
  <c r="X39" i="18"/>
  <c r="X55" i="18"/>
  <c r="X56" i="18"/>
  <c r="X61" i="18"/>
  <c r="X43" i="18"/>
  <c r="X50" i="18"/>
  <c r="X58" i="18"/>
  <c r="X45" i="18"/>
  <c r="X38" i="18"/>
  <c r="X52" i="18"/>
  <c r="X54" i="18"/>
  <c r="X57" i="18"/>
  <c r="X66" i="18"/>
  <c r="X48" i="18"/>
  <c r="X49" i="18"/>
  <c r="X44" i="18"/>
  <c r="X41" i="18"/>
  <c r="X64" i="18"/>
  <c r="X53" i="18"/>
  <c r="X51" i="18"/>
  <c r="X42" i="18"/>
  <c r="X59" i="18"/>
  <c r="X40" i="18"/>
  <c r="X67" i="18"/>
  <c r="Q59" i="18"/>
  <c r="Q64" i="18"/>
  <c r="Q62" i="18"/>
  <c r="Q53" i="18"/>
  <c r="Q38" i="18"/>
  <c r="Q52" i="18"/>
  <c r="Q42" i="18"/>
  <c r="Q57" i="18"/>
  <c r="Q54" i="18"/>
  <c r="Q60" i="18"/>
  <c r="Q47" i="18"/>
  <c r="Q50" i="18"/>
  <c r="Q51" i="18"/>
  <c r="Q41" i="18"/>
  <c r="Q63" i="18"/>
  <c r="Q55" i="18"/>
  <c r="Q67" i="18"/>
  <c r="Q66" i="18"/>
  <c r="Q43" i="18"/>
  <c r="Q46" i="18"/>
  <c r="Q58" i="18"/>
  <c r="Q48" i="18"/>
  <c r="Q40" i="18"/>
  <c r="Q61" i="18"/>
  <c r="Q56" i="18"/>
  <c r="Q44" i="18"/>
  <c r="Q39" i="18"/>
  <c r="Q65" i="18"/>
  <c r="Q45" i="18"/>
  <c r="Q49" i="18"/>
  <c r="B13" i="2"/>
  <c r="B9" i="2"/>
  <c r="B2" i="2"/>
  <c r="B12" i="2"/>
  <c r="B6" i="2"/>
  <c r="B11" i="2"/>
  <c r="B5" i="2"/>
  <c r="B10" i="2"/>
  <c r="B3" i="2"/>
  <c r="S3" i="17"/>
  <c r="K3" i="17"/>
  <c r="C3" i="17"/>
  <c r="B34" i="17"/>
  <c r="B25" i="17"/>
  <c r="B5" i="17"/>
  <c r="B20" i="17"/>
  <c r="B15" i="17"/>
  <c r="B30" i="17"/>
  <c r="B10" i="17"/>
  <c r="A23" i="20"/>
  <c r="C3" i="20"/>
  <c r="S33" i="16"/>
  <c r="U33" i="16"/>
  <c r="T33" i="16"/>
  <c r="F31" i="17"/>
  <c r="D31" i="17" s="1"/>
  <c r="AI29" i="18"/>
  <c r="AE29" i="18" s="1"/>
  <c r="AH29" i="18" s="1"/>
  <c r="AB4" i="18"/>
  <c r="X4" i="18" s="1"/>
  <c r="AA4" i="18" s="1"/>
  <c r="F4" i="23"/>
  <c r="N33" i="18"/>
  <c r="U19" i="18"/>
  <c r="Q19" i="18" s="1"/>
  <c r="T19" i="18" s="1"/>
  <c r="G13" i="18"/>
  <c r="C13" i="18" s="1"/>
  <c r="D13" i="18" s="1"/>
  <c r="N22" i="17"/>
  <c r="M22" i="17" s="1"/>
  <c r="F19" i="22"/>
  <c r="AI38" i="16"/>
  <c r="U25" i="18"/>
  <c r="Q25" i="18" s="1"/>
  <c r="R25" i="18" s="1"/>
  <c r="N26" i="18"/>
  <c r="AI11" i="18"/>
  <c r="AE11" i="18" s="1"/>
  <c r="AH11" i="18" s="1"/>
  <c r="G31" i="18"/>
  <c r="C31" i="18" s="1"/>
  <c r="F31" i="18" s="1"/>
  <c r="AB15" i="18"/>
  <c r="X15" i="18" s="1"/>
  <c r="Y15" i="18" s="1"/>
  <c r="AI8" i="18"/>
  <c r="AE8" i="18" s="1"/>
  <c r="AF8" i="18" s="1"/>
  <c r="AI28" i="18"/>
  <c r="AE28" i="18" s="1"/>
  <c r="AH28" i="18" s="1"/>
  <c r="F10" i="17"/>
  <c r="C10" i="17" s="1"/>
  <c r="AI18" i="18"/>
  <c r="AE18" i="18" s="1"/>
  <c r="AF18" i="18" s="1"/>
  <c r="AI17" i="18"/>
  <c r="AE17" i="18" s="1"/>
  <c r="AH17" i="18" s="1"/>
  <c r="C31" i="22"/>
  <c r="D31" i="22" s="1"/>
  <c r="AI7" i="18"/>
  <c r="AE7" i="18" s="1"/>
  <c r="AF7" i="18" s="1"/>
  <c r="AI24" i="18"/>
  <c r="AE24" i="18" s="1"/>
  <c r="AF24" i="18" s="1"/>
  <c r="AI33" i="18"/>
  <c r="AE33" i="18" s="1"/>
  <c r="AH33" i="18" s="1"/>
  <c r="AI14" i="18"/>
  <c r="AE14" i="18" s="1"/>
  <c r="AF14" i="18" s="1"/>
  <c r="AI27" i="18"/>
  <c r="AE27" i="18" s="1"/>
  <c r="AH27" i="18" s="1"/>
  <c r="AI13" i="18"/>
  <c r="AE13" i="18" s="1"/>
  <c r="AF13" i="18" s="1"/>
  <c r="N31" i="16"/>
  <c r="V14" i="16"/>
  <c r="T14" i="16" s="1"/>
  <c r="V16" i="16"/>
  <c r="S16" i="16" s="1"/>
  <c r="N30" i="16"/>
  <c r="AL13" i="16"/>
  <c r="AI13" i="16" s="1"/>
  <c r="B30" i="16"/>
  <c r="F25" i="16"/>
  <c r="E25" i="16" s="1"/>
  <c r="N9" i="16"/>
  <c r="F17" i="17"/>
  <c r="E17" i="17" s="1"/>
  <c r="AL9" i="16"/>
  <c r="AJ9" i="16" s="1"/>
  <c r="N32" i="16"/>
  <c r="AD5" i="16"/>
  <c r="AA5" i="16" s="1"/>
  <c r="F11" i="16"/>
  <c r="C11" i="16" s="1"/>
  <c r="F18" i="16"/>
  <c r="E18" i="16" s="1"/>
  <c r="B15" i="16"/>
  <c r="V24" i="16"/>
  <c r="U24" i="16" s="1"/>
  <c r="AD12" i="16"/>
  <c r="AB12" i="16" s="1"/>
  <c r="N32" i="18"/>
  <c r="AI37" i="16"/>
  <c r="F54" i="16"/>
  <c r="C54" i="16" s="1"/>
  <c r="N53" i="16"/>
  <c r="L53" i="16" s="1"/>
  <c r="V40" i="16"/>
  <c r="U40" i="16" s="1"/>
  <c r="AL57" i="16"/>
  <c r="AK57" i="16" s="1"/>
  <c r="V6" i="16"/>
  <c r="N19" i="16"/>
  <c r="F4" i="16"/>
  <c r="H4" i="16" s="1"/>
  <c r="N21" i="16"/>
  <c r="V17" i="16"/>
  <c r="N26" i="16"/>
  <c r="V7" i="16"/>
  <c r="S7" i="16" s="1"/>
  <c r="F20" i="16"/>
  <c r="D20" i="16" s="1"/>
  <c r="AD23" i="16"/>
  <c r="AD18" i="16"/>
  <c r="AC18" i="16" s="1"/>
  <c r="AL15" i="16"/>
  <c r="AI15" i="16" s="1"/>
  <c r="AL30" i="16"/>
  <c r="AJ30" i="16" s="1"/>
  <c r="F47" i="16"/>
  <c r="D47" i="16" s="1"/>
  <c r="N44" i="16"/>
  <c r="K44" i="16" s="1"/>
  <c r="AD59" i="16"/>
  <c r="AC59" i="16" s="1"/>
  <c r="AL44" i="16"/>
  <c r="AK44" i="16" s="1"/>
  <c r="N4" i="16"/>
  <c r="V4" i="16"/>
  <c r="U4" i="16" s="1"/>
  <c r="V21" i="16"/>
  <c r="T21" i="16" s="1"/>
  <c r="V22" i="16"/>
  <c r="T22" i="16" s="1"/>
  <c r="N14" i="16"/>
  <c r="V19" i="16"/>
  <c r="U19" i="16" s="1"/>
  <c r="N27" i="16"/>
  <c r="B20" i="16"/>
  <c r="V5" i="16"/>
  <c r="S5" i="16" s="1"/>
  <c r="AD17" i="16"/>
  <c r="AD29" i="16"/>
  <c r="AB29" i="16" s="1"/>
  <c r="AD19" i="16"/>
  <c r="AA19" i="16" s="1"/>
  <c r="AL10" i="16"/>
  <c r="AJ10" i="16" s="1"/>
  <c r="AL26" i="16"/>
  <c r="AK26" i="16" s="1"/>
  <c r="N10" i="18"/>
  <c r="N31" i="18"/>
  <c r="N4" i="18"/>
  <c r="N7" i="18"/>
  <c r="N9" i="18"/>
  <c r="N67" i="16"/>
  <c r="M67" i="16" s="1"/>
  <c r="V61" i="16"/>
  <c r="U61" i="16" s="1"/>
  <c r="AD46" i="16"/>
  <c r="AC46" i="16" s="1"/>
  <c r="F31" i="16"/>
  <c r="E31" i="16" s="1"/>
  <c r="F28" i="16"/>
  <c r="B10" i="16"/>
  <c r="F16" i="16"/>
  <c r="D16" i="16" s="1"/>
  <c r="N10" i="16"/>
  <c r="F14" i="16"/>
  <c r="H14" i="16" s="1"/>
  <c r="V31" i="16"/>
  <c r="T31" i="16" s="1"/>
  <c r="N8" i="16"/>
  <c r="AD16" i="16"/>
  <c r="AC16" i="16" s="1"/>
  <c r="AD28" i="16"/>
  <c r="AA28" i="16" s="1"/>
  <c r="AD32" i="16"/>
  <c r="AD25" i="16"/>
  <c r="AB25" i="16" s="1"/>
  <c r="AL29" i="16"/>
  <c r="AL6" i="16"/>
  <c r="AK6" i="16" s="1"/>
  <c r="AL33" i="16"/>
  <c r="AJ33" i="16" s="1"/>
  <c r="N10" i="17"/>
  <c r="N35" i="17"/>
  <c r="F23" i="17"/>
  <c r="D23" i="17" s="1"/>
  <c r="F22" i="17"/>
  <c r="D22" i="17" s="1"/>
  <c r="N23" i="18"/>
  <c r="C28" i="22"/>
  <c r="D28" i="22" s="1"/>
  <c r="C18" i="22"/>
  <c r="D18" i="22" s="1"/>
  <c r="C14" i="22"/>
  <c r="D14" i="22" s="1"/>
  <c r="C11" i="22"/>
  <c r="D11" i="22" s="1"/>
  <c r="F67" i="16"/>
  <c r="D67" i="16" s="1"/>
  <c r="N58" i="16"/>
  <c r="M58" i="16" s="1"/>
  <c r="V48" i="16"/>
  <c r="U48" i="16" s="1"/>
  <c r="AL48" i="16"/>
  <c r="AK48" i="16" s="1"/>
  <c r="AL52" i="16"/>
  <c r="AK52" i="16" s="1"/>
  <c r="AD43" i="16"/>
  <c r="AC43" i="16" s="1"/>
  <c r="AD62" i="16"/>
  <c r="AC62" i="16" s="1"/>
  <c r="V56" i="16"/>
  <c r="U56" i="16" s="1"/>
  <c r="N46" i="16"/>
  <c r="M46" i="16" s="1"/>
  <c r="N61" i="16"/>
  <c r="K61" i="16" s="1"/>
  <c r="F50" i="16"/>
  <c r="C50" i="16" s="1"/>
  <c r="AL5" i="16"/>
  <c r="AJ5" i="16" s="1"/>
  <c r="AL11" i="16"/>
  <c r="AK11" i="16" s="1"/>
  <c r="AL28" i="16"/>
  <c r="AI28" i="16" s="1"/>
  <c r="AL23" i="16"/>
  <c r="AK23" i="16" s="1"/>
  <c r="AL22" i="16"/>
  <c r="AD33" i="16"/>
  <c r="AD7" i="16"/>
  <c r="AC7" i="16" s="1"/>
  <c r="AD30" i="16"/>
  <c r="AC30" i="16" s="1"/>
  <c r="AD4" i="16"/>
  <c r="AB4" i="16" s="1"/>
  <c r="AD22" i="16"/>
  <c r="AA22" i="16" s="1"/>
  <c r="AD21" i="16"/>
  <c r="AA21" i="16" s="1"/>
  <c r="AD9" i="16"/>
  <c r="AA9" i="16" s="1"/>
  <c r="F5" i="16"/>
  <c r="D5" i="16" s="1"/>
  <c r="V27" i="16"/>
  <c r="F26" i="16"/>
  <c r="E26" i="16" s="1"/>
  <c r="F15" i="16"/>
  <c r="D15" i="16" s="1"/>
  <c r="N20" i="16"/>
  <c r="N17" i="16"/>
  <c r="V9" i="16"/>
  <c r="N25" i="16"/>
  <c r="V8" i="16"/>
  <c r="T8" i="16" s="1"/>
  <c r="N22" i="16"/>
  <c r="F8" i="16"/>
  <c r="F32" i="16"/>
  <c r="C32" i="16" s="1"/>
  <c r="N7" i="16"/>
  <c r="AL41" i="16"/>
  <c r="AK41" i="16" s="1"/>
  <c r="AL60" i="16"/>
  <c r="AK60" i="16" s="1"/>
  <c r="AD54" i="16"/>
  <c r="AC54" i="16" s="1"/>
  <c r="V45" i="16"/>
  <c r="U45" i="16" s="1"/>
  <c r="V64" i="16"/>
  <c r="S64" i="16" s="1"/>
  <c r="N56" i="16"/>
  <c r="K56" i="16" s="1"/>
  <c r="F42" i="16"/>
  <c r="C42" i="16" s="1"/>
  <c r="F59" i="16"/>
  <c r="D59" i="16" s="1"/>
  <c r="C37" i="16"/>
  <c r="AL25" i="16"/>
  <c r="AL31" i="16"/>
  <c r="AJ31" i="16" s="1"/>
  <c r="AL18" i="16"/>
  <c r="AL14" i="16"/>
  <c r="AK14" i="16" s="1"/>
  <c r="AL17" i="16"/>
  <c r="AL8" i="16"/>
  <c r="AK8" i="16" s="1"/>
  <c r="AD27" i="16"/>
  <c r="AD13" i="16"/>
  <c r="AA13" i="16" s="1"/>
  <c r="AD24" i="16"/>
  <c r="AB24" i="16" s="1"/>
  <c r="AD10" i="16"/>
  <c r="AB10" i="16" s="1"/>
  <c r="AD14" i="16"/>
  <c r="AA14" i="16" s="1"/>
  <c r="AD8" i="16"/>
  <c r="AA8" i="16" s="1"/>
  <c r="N15" i="16"/>
  <c r="V10" i="16"/>
  <c r="U10" i="16" s="1"/>
  <c r="V12" i="16"/>
  <c r="U12" i="16" s="1"/>
  <c r="N29" i="16"/>
  <c r="N6" i="16"/>
  <c r="V11" i="16"/>
  <c r="S11" i="16" s="1"/>
  <c r="N23" i="16"/>
  <c r="V26" i="16"/>
  <c r="U26" i="16" s="1"/>
  <c r="N24" i="16"/>
  <c r="V29" i="16"/>
  <c r="U29" i="16" s="1"/>
  <c r="B25" i="16"/>
  <c r="N16" i="16"/>
  <c r="F30" i="16"/>
  <c r="D30" i="16" s="1"/>
  <c r="F22" i="16"/>
  <c r="E22" i="16" s="1"/>
  <c r="V28" i="16"/>
  <c r="F21" i="16"/>
  <c r="C21" i="16" s="1"/>
  <c r="F10" i="16"/>
  <c r="D10" i="16" s="1"/>
  <c r="V30" i="16"/>
  <c r="S30" i="16" s="1"/>
  <c r="F6" i="16"/>
  <c r="D6" i="16" s="1"/>
  <c r="N12" i="16"/>
  <c r="G9" i="18"/>
  <c r="C9" i="18" s="1"/>
  <c r="F9" i="18" s="1"/>
  <c r="N25" i="18"/>
  <c r="N20" i="18"/>
  <c r="N19" i="18"/>
  <c r="N22" i="18"/>
  <c r="AI22" i="18"/>
  <c r="AE22" i="18" s="1"/>
  <c r="AH22" i="18" s="1"/>
  <c r="AI19" i="18"/>
  <c r="AE19" i="18" s="1"/>
  <c r="AF19" i="18" s="1"/>
  <c r="AI12" i="18"/>
  <c r="AE12" i="18" s="1"/>
  <c r="AH12" i="18" s="1"/>
  <c r="AI32" i="18"/>
  <c r="AE32" i="18" s="1"/>
  <c r="AI25" i="18"/>
  <c r="AE25" i="18" s="1"/>
  <c r="AH25" i="18" s="1"/>
  <c r="C10" i="22"/>
  <c r="D10" i="22" s="1"/>
  <c r="C24" i="22"/>
  <c r="D24" i="22" s="1"/>
  <c r="V66" i="16"/>
  <c r="S66" i="16" s="1"/>
  <c r="V53" i="16"/>
  <c r="U53" i="16" s="1"/>
  <c r="AD67" i="16"/>
  <c r="AC67" i="16" s="1"/>
  <c r="AD51" i="16"/>
  <c r="AC51" i="16" s="1"/>
  <c r="AL65" i="16"/>
  <c r="AK65" i="16" s="1"/>
  <c r="AL49" i="16"/>
  <c r="AK49" i="16" s="1"/>
  <c r="G18" i="18"/>
  <c r="C18" i="18" s="1"/>
  <c r="F18" i="18" s="1"/>
  <c r="N13" i="18"/>
  <c r="N16" i="18"/>
  <c r="N11" i="18"/>
  <c r="N14" i="18"/>
  <c r="J14" i="18" s="1"/>
  <c r="AB13" i="18"/>
  <c r="X13" i="18" s="1"/>
  <c r="Y13" i="18" s="1"/>
  <c r="AI6" i="18"/>
  <c r="AE6" i="18" s="1"/>
  <c r="AF6" i="18" s="1"/>
  <c r="AI30" i="18"/>
  <c r="AE30" i="18" s="1"/>
  <c r="AI23" i="18"/>
  <c r="AE23" i="18" s="1"/>
  <c r="AI16" i="18"/>
  <c r="AE16" i="18" s="1"/>
  <c r="AI9" i="18"/>
  <c r="AE9" i="18" s="1"/>
  <c r="AF9" i="18" s="1"/>
  <c r="C12" i="22"/>
  <c r="D12" i="22" s="1"/>
  <c r="C30" i="22"/>
  <c r="D30" i="22" s="1"/>
  <c r="U24" i="18"/>
  <c r="Q24" i="18" s="1"/>
  <c r="U33" i="18"/>
  <c r="Q33" i="18" s="1"/>
  <c r="U8" i="18"/>
  <c r="Q8" i="18" s="1"/>
  <c r="R8" i="18" s="1"/>
  <c r="AB10" i="18"/>
  <c r="X10" i="18" s="1"/>
  <c r="Y10" i="18" s="1"/>
  <c r="AB7" i="18"/>
  <c r="X7" i="18" s="1"/>
  <c r="AB31" i="18"/>
  <c r="X31" i="18" s="1"/>
  <c r="AA31" i="18" s="1"/>
  <c r="AB29" i="18"/>
  <c r="X29" i="18" s="1"/>
  <c r="AA29" i="18" s="1"/>
  <c r="AB18" i="18"/>
  <c r="X18" i="18" s="1"/>
  <c r="Y18" i="18" s="1"/>
  <c r="AB5" i="18"/>
  <c r="X5" i="18" s="1"/>
  <c r="U5" i="18"/>
  <c r="Q5" i="18" s="1"/>
  <c r="G8" i="18"/>
  <c r="C8" i="18" s="1"/>
  <c r="F8" i="18" s="1"/>
  <c r="G7" i="18"/>
  <c r="C7" i="18" s="1"/>
  <c r="F7" i="18" s="1"/>
  <c r="G17" i="18"/>
  <c r="C17" i="18" s="1"/>
  <c r="G15" i="18"/>
  <c r="C15" i="18" s="1"/>
  <c r="D15" i="18" s="1"/>
  <c r="AB20" i="18"/>
  <c r="X20" i="18" s="1"/>
  <c r="F31" i="20"/>
  <c r="F13" i="20"/>
  <c r="A28" i="20"/>
  <c r="F8" i="20"/>
  <c r="F9" i="16"/>
  <c r="V32" i="16"/>
  <c r="U32" i="16" s="1"/>
  <c r="F24" i="16"/>
  <c r="N5" i="16"/>
  <c r="N13" i="16"/>
  <c r="V20" i="16"/>
  <c r="S20" i="16" s="1"/>
  <c r="F13" i="16"/>
  <c r="C13" i="16" s="1"/>
  <c r="V15" i="16"/>
  <c r="S15" i="16" s="1"/>
  <c r="F17" i="16"/>
  <c r="E17" i="16" s="1"/>
  <c r="F19" i="16"/>
  <c r="V23" i="16"/>
  <c r="S23" i="16" s="1"/>
  <c r="N28" i="16"/>
  <c r="V13" i="16"/>
  <c r="S13" i="16" s="1"/>
  <c r="N18" i="16"/>
  <c r="F23" i="16"/>
  <c r="E23" i="16" s="1"/>
  <c r="V25" i="16"/>
  <c r="U25" i="16" s="1"/>
  <c r="F27" i="16"/>
  <c r="C27" i="16" s="1"/>
  <c r="F29" i="16"/>
  <c r="V18" i="16"/>
  <c r="T18" i="16" s="1"/>
  <c r="F7" i="16"/>
  <c r="E7" i="16" s="1"/>
  <c r="N11" i="16"/>
  <c r="F12" i="16"/>
  <c r="N32" i="17"/>
  <c r="L32" i="17" s="1"/>
  <c r="B35" i="17"/>
  <c r="N4" i="17"/>
  <c r="P4" i="17" s="1"/>
  <c r="AD20" i="16"/>
  <c r="AD15" i="16"/>
  <c r="AB15" i="16" s="1"/>
  <c r="AD11" i="16"/>
  <c r="AD31" i="16"/>
  <c r="AD6" i="16"/>
  <c r="AA6" i="16" s="1"/>
  <c r="AD26" i="16"/>
  <c r="B5" i="16"/>
  <c r="AL20" i="16"/>
  <c r="AL16" i="16"/>
  <c r="AJ16" i="16" s="1"/>
  <c r="AL21" i="16"/>
  <c r="AL4" i="16"/>
  <c r="AL12" i="16"/>
  <c r="AL24" i="16"/>
  <c r="AL32" i="16"/>
  <c r="AK32" i="16" s="1"/>
  <c r="AL7" i="16"/>
  <c r="AL19" i="16"/>
  <c r="AI19" i="16" s="1"/>
  <c r="AL27" i="16"/>
  <c r="AK27" i="16" s="1"/>
  <c r="F64" i="16"/>
  <c r="F57" i="16"/>
  <c r="D57" i="16" s="1"/>
  <c r="F52" i="16"/>
  <c r="E52" i="16" s="1"/>
  <c r="F46" i="16"/>
  <c r="C46" i="16" s="1"/>
  <c r="N66" i="16"/>
  <c r="K66" i="16" s="1"/>
  <c r="N51" i="16"/>
  <c r="K51" i="16" s="1"/>
  <c r="N45" i="16"/>
  <c r="K45" i="16" s="1"/>
  <c r="N39" i="16"/>
  <c r="L39" i="16" s="1"/>
  <c r="V60" i="16"/>
  <c r="U60" i="16" s="1"/>
  <c r="V49" i="16"/>
  <c r="U49" i="16" s="1"/>
  <c r="V44" i="16"/>
  <c r="U44" i="16" s="1"/>
  <c r="AD63" i="16"/>
  <c r="AC63" i="16" s="1"/>
  <c r="AD58" i="16"/>
  <c r="AC58" i="16" s="1"/>
  <c r="AD47" i="16"/>
  <c r="AC47" i="16" s="1"/>
  <c r="AD42" i="16"/>
  <c r="AC42" i="16" s="1"/>
  <c r="AL61" i="16"/>
  <c r="AK61" i="16" s="1"/>
  <c r="AL56" i="16"/>
  <c r="AK56" i="16" s="1"/>
  <c r="AL45" i="16"/>
  <c r="AK45" i="16" s="1"/>
  <c r="AL40" i="16"/>
  <c r="AK40" i="16" s="1"/>
  <c r="S37" i="16"/>
  <c r="F61" i="16"/>
  <c r="D61" i="16" s="1"/>
  <c r="F55" i="16"/>
  <c r="C55" i="16" s="1"/>
  <c r="F44" i="16"/>
  <c r="F39" i="16"/>
  <c r="N64" i="16"/>
  <c r="K64" i="16" s="1"/>
  <c r="N59" i="16"/>
  <c r="K59" i="16" s="1"/>
  <c r="N54" i="16"/>
  <c r="L54" i="16" s="1"/>
  <c r="N48" i="16"/>
  <c r="K48" i="16" s="1"/>
  <c r="N42" i="16"/>
  <c r="K42" i="16" s="1"/>
  <c r="V57" i="16"/>
  <c r="U57" i="16" s="1"/>
  <c r="V52" i="16"/>
  <c r="U52" i="16" s="1"/>
  <c r="V41" i="16"/>
  <c r="U41" i="16" s="1"/>
  <c r="AD66" i="16"/>
  <c r="AC66" i="16" s="1"/>
  <c r="AD55" i="16"/>
  <c r="AC55" i="16" s="1"/>
  <c r="AD50" i="16"/>
  <c r="AC50" i="16" s="1"/>
  <c r="AD39" i="16"/>
  <c r="AC39" i="16" s="1"/>
  <c r="AL64" i="16"/>
  <c r="AK64" i="16" s="1"/>
  <c r="AL53" i="16"/>
  <c r="AK53" i="16" s="1"/>
  <c r="AL39" i="16"/>
  <c r="AK39" i="16" s="1"/>
  <c r="AL43" i="16"/>
  <c r="AK43" i="16" s="1"/>
  <c r="AL46" i="16"/>
  <c r="AK46" i="16" s="1"/>
  <c r="AL51" i="16"/>
  <c r="AK51" i="16" s="1"/>
  <c r="AL54" i="16"/>
  <c r="AK54" i="16" s="1"/>
  <c r="AL59" i="16"/>
  <c r="AK59" i="16" s="1"/>
  <c r="AL62" i="16"/>
  <c r="AK62" i="16" s="1"/>
  <c r="AL67" i="16"/>
  <c r="AK67" i="16" s="1"/>
  <c r="AD40" i="16"/>
  <c r="AC40" i="16" s="1"/>
  <c r="AD45" i="16"/>
  <c r="AC45" i="16" s="1"/>
  <c r="AD48" i="16"/>
  <c r="AC48" i="16" s="1"/>
  <c r="AD53" i="16"/>
  <c r="AC53" i="16" s="1"/>
  <c r="AD56" i="16"/>
  <c r="AC56" i="16" s="1"/>
  <c r="AD61" i="16"/>
  <c r="AC61" i="16" s="1"/>
  <c r="AD64" i="16"/>
  <c r="AC64" i="16" s="1"/>
  <c r="V39" i="16"/>
  <c r="U39" i="16" s="1"/>
  <c r="V42" i="16"/>
  <c r="U42" i="16" s="1"/>
  <c r="V47" i="16"/>
  <c r="U47" i="16" s="1"/>
  <c r="V50" i="16"/>
  <c r="U50" i="16" s="1"/>
  <c r="V55" i="16"/>
  <c r="U55" i="16" s="1"/>
  <c r="V58" i="16"/>
  <c r="U58" i="16" s="1"/>
  <c r="V63" i="16"/>
  <c r="T63" i="16" s="1"/>
  <c r="V65" i="16"/>
  <c r="U65" i="16" s="1"/>
  <c r="V38" i="16"/>
  <c r="N40" i="16"/>
  <c r="K40" i="16" s="1"/>
  <c r="N43" i="16"/>
  <c r="L43" i="16" s="1"/>
  <c r="N49" i="16"/>
  <c r="K49" i="16" s="1"/>
  <c r="N52" i="16"/>
  <c r="K52" i="16" s="1"/>
  <c r="N55" i="16"/>
  <c r="K55" i="16" s="1"/>
  <c r="N60" i="16"/>
  <c r="K60" i="16" s="1"/>
  <c r="N62" i="16"/>
  <c r="K62" i="16" s="1"/>
  <c r="N65" i="16"/>
  <c r="F41" i="16"/>
  <c r="E41" i="16" s="1"/>
  <c r="F49" i="16"/>
  <c r="C49" i="16" s="1"/>
  <c r="F53" i="16"/>
  <c r="C53" i="16" s="1"/>
  <c r="F56" i="16"/>
  <c r="F58" i="16"/>
  <c r="D58" i="16" s="1"/>
  <c r="F62" i="16"/>
  <c r="C62" i="16" s="1"/>
  <c r="F66" i="16"/>
  <c r="E66" i="16" s="1"/>
  <c r="K37" i="16"/>
  <c r="AL42" i="16"/>
  <c r="AK42" i="16" s="1"/>
  <c r="AL47" i="16"/>
  <c r="AK47" i="16" s="1"/>
  <c r="AL50" i="16"/>
  <c r="AK50" i="16" s="1"/>
  <c r="AL55" i="16"/>
  <c r="AK55" i="16" s="1"/>
  <c r="AL58" i="16"/>
  <c r="AK58" i="16" s="1"/>
  <c r="AL63" i="16"/>
  <c r="AK63" i="16" s="1"/>
  <c r="AL66" i="16"/>
  <c r="AK66" i="16" s="1"/>
  <c r="AD41" i="16"/>
  <c r="AC41" i="16" s="1"/>
  <c r="AD44" i="16"/>
  <c r="AC44" i="16" s="1"/>
  <c r="AD49" i="16"/>
  <c r="AC49" i="16" s="1"/>
  <c r="AD52" i="16"/>
  <c r="AC52" i="16" s="1"/>
  <c r="AD57" i="16"/>
  <c r="AC57" i="16" s="1"/>
  <c r="AD60" i="16"/>
  <c r="AC60" i="16" s="1"/>
  <c r="AD65" i="16"/>
  <c r="AC65" i="16" s="1"/>
  <c r="AD38" i="16"/>
  <c r="AA38" i="16" s="1"/>
  <c r="V43" i="16"/>
  <c r="U43" i="16" s="1"/>
  <c r="V46" i="16"/>
  <c r="U46" i="16" s="1"/>
  <c r="V51" i="16"/>
  <c r="U51" i="16" s="1"/>
  <c r="V54" i="16"/>
  <c r="U54" i="16" s="1"/>
  <c r="V59" i="16"/>
  <c r="U59" i="16" s="1"/>
  <c r="V62" i="16"/>
  <c r="U62" i="16" s="1"/>
  <c r="V67" i="16"/>
  <c r="S67" i="16" s="1"/>
  <c r="N41" i="16"/>
  <c r="L41" i="16" s="1"/>
  <c r="N47" i="16"/>
  <c r="M47" i="16" s="1"/>
  <c r="N50" i="16"/>
  <c r="M50" i="16" s="1"/>
  <c r="N57" i="16"/>
  <c r="N63" i="16"/>
  <c r="K63" i="16" s="1"/>
  <c r="N38" i="16"/>
  <c r="M38" i="16" s="1"/>
  <c r="F40" i="16"/>
  <c r="C40" i="16" s="1"/>
  <c r="F43" i="16"/>
  <c r="C43" i="16" s="1"/>
  <c r="F45" i="16"/>
  <c r="E45" i="16" s="1"/>
  <c r="F48" i="16"/>
  <c r="C48" i="16" s="1"/>
  <c r="F51" i="16"/>
  <c r="C51" i="16" s="1"/>
  <c r="F60" i="16"/>
  <c r="C60" i="16" s="1"/>
  <c r="F63" i="16"/>
  <c r="E63" i="16" s="1"/>
  <c r="F65" i="16"/>
  <c r="D65" i="16" s="1"/>
  <c r="F38" i="16"/>
  <c r="E38" i="16" s="1"/>
  <c r="AA37" i="16"/>
  <c r="F26" i="17"/>
  <c r="E26" i="17" s="1"/>
  <c r="N14" i="17"/>
  <c r="N11" i="17"/>
  <c r="N18" i="17"/>
  <c r="N28" i="17"/>
  <c r="G16" i="18"/>
  <c r="C16" i="18" s="1"/>
  <c r="D16" i="18" s="1"/>
  <c r="G25" i="18"/>
  <c r="C25" i="18" s="1"/>
  <c r="D25" i="18" s="1"/>
  <c r="G14" i="18"/>
  <c r="C14" i="18" s="1"/>
  <c r="F14" i="18" s="1"/>
  <c r="G30" i="18"/>
  <c r="C30" i="18" s="1"/>
  <c r="G27" i="18"/>
  <c r="C27" i="18" s="1"/>
  <c r="G11" i="18"/>
  <c r="C11" i="18" s="1"/>
  <c r="G21" i="18"/>
  <c r="C21" i="18" s="1"/>
  <c r="N29" i="18"/>
  <c r="J29" i="18" s="1"/>
  <c r="N17" i="18"/>
  <c r="J17" i="18" s="1"/>
  <c r="N5" i="18"/>
  <c r="N24" i="18"/>
  <c r="J24" i="18" s="1"/>
  <c r="N8" i="18"/>
  <c r="N15" i="18"/>
  <c r="N18" i="18"/>
  <c r="J18" i="18" s="1"/>
  <c r="N6" i="18"/>
  <c r="AB28" i="18"/>
  <c r="X28" i="18" s="1"/>
  <c r="AB12" i="18"/>
  <c r="X12" i="18" s="1"/>
  <c r="B10" i="20"/>
  <c r="F10" i="20"/>
  <c r="F20" i="20"/>
  <c r="F23" i="20"/>
  <c r="F22" i="20"/>
  <c r="AI4" i="18"/>
  <c r="AE4" i="18" s="1"/>
  <c r="AI21" i="18"/>
  <c r="AE21" i="18" s="1"/>
  <c r="AI5" i="18"/>
  <c r="AE5" i="18" s="1"/>
  <c r="AI20" i="18"/>
  <c r="AE20" i="18" s="1"/>
  <c r="AI31" i="18"/>
  <c r="AE31" i="18" s="1"/>
  <c r="AI15" i="18"/>
  <c r="AE15" i="18" s="1"/>
  <c r="AI26" i="18"/>
  <c r="AE26" i="18" s="1"/>
  <c r="AI10" i="18"/>
  <c r="AE10" i="18" s="1"/>
  <c r="C4" i="22"/>
  <c r="C16" i="22"/>
  <c r="D16" i="22" s="1"/>
  <c r="C13" i="22"/>
  <c r="D13" i="22" s="1"/>
  <c r="C6" i="22"/>
  <c r="D6" i="22" s="1"/>
  <c r="F26" i="20"/>
  <c r="G32" i="18"/>
  <c r="C32" i="18" s="1"/>
  <c r="G5" i="18"/>
  <c r="C5" i="18" s="1"/>
  <c r="G10" i="18"/>
  <c r="C10" i="18" s="1"/>
  <c r="D10" i="18" s="1"/>
  <c r="G22" i="18"/>
  <c r="C22" i="18" s="1"/>
  <c r="G19" i="18"/>
  <c r="C19" i="18" s="1"/>
  <c r="D19" i="18" s="1"/>
  <c r="G20" i="18"/>
  <c r="C20" i="18" s="1"/>
  <c r="G29" i="18"/>
  <c r="C29" i="18" s="1"/>
  <c r="G4" i="18"/>
  <c r="C4" i="18" s="1"/>
  <c r="F5" i="20"/>
  <c r="F14" i="20"/>
  <c r="H14" i="20" s="1"/>
  <c r="F6" i="20"/>
  <c r="F16" i="20"/>
  <c r="F25" i="20"/>
  <c r="F28" i="20"/>
  <c r="B15" i="20"/>
  <c r="B30" i="20"/>
  <c r="N8" i="17"/>
  <c r="F7" i="17"/>
  <c r="E7" i="17" s="1"/>
  <c r="F30" i="17"/>
  <c r="D30" i="17" s="1"/>
  <c r="N23" i="17"/>
  <c r="G24" i="18"/>
  <c r="C24" i="18" s="1"/>
  <c r="G33" i="18"/>
  <c r="C33" i="18" s="1"/>
  <c r="F33" i="18" s="1"/>
  <c r="G6" i="18"/>
  <c r="C6" i="18" s="1"/>
  <c r="G26" i="18"/>
  <c r="C26" i="18" s="1"/>
  <c r="G23" i="18"/>
  <c r="C23" i="18" s="1"/>
  <c r="G12" i="18"/>
  <c r="C12" i="18" s="1"/>
  <c r="G28" i="18"/>
  <c r="C28" i="18" s="1"/>
  <c r="N21" i="18"/>
  <c r="J21" i="18" s="1"/>
  <c r="N28" i="18"/>
  <c r="N12" i="18"/>
  <c r="N27" i="18"/>
  <c r="J27" i="18" s="1"/>
  <c r="N30" i="18"/>
  <c r="AB21" i="18"/>
  <c r="X21" i="18" s="1"/>
  <c r="AB23" i="18"/>
  <c r="X23" i="18" s="1"/>
  <c r="AB26" i="18"/>
  <c r="X26" i="18" s="1"/>
  <c r="Y26" i="18" s="1"/>
  <c r="F4" i="20"/>
  <c r="F29" i="20"/>
  <c r="H29" i="20" s="1"/>
  <c r="A33" i="20"/>
  <c r="F7" i="20"/>
  <c r="F19" i="17"/>
  <c r="H19" i="17" s="1"/>
  <c r="F5" i="17"/>
  <c r="N33" i="17"/>
  <c r="N25" i="17"/>
  <c r="J25" i="17" s="1"/>
  <c r="F34" i="17"/>
  <c r="H34" i="17" s="1"/>
  <c r="F28" i="17"/>
  <c r="F38" i="17"/>
  <c r="N26" i="17"/>
  <c r="F21" i="17"/>
  <c r="F16" i="17"/>
  <c r="F11" i="17"/>
  <c r="F6" i="17"/>
  <c r="F14" i="17"/>
  <c r="H14" i="17" s="1"/>
  <c r="F36" i="17"/>
  <c r="N15" i="17"/>
  <c r="J15" i="17" s="1"/>
  <c r="F9" i="17"/>
  <c r="H9" i="17" s="1"/>
  <c r="N21" i="17"/>
  <c r="F37" i="17"/>
  <c r="F29" i="17"/>
  <c r="H29" i="17" s="1"/>
  <c r="N13" i="17"/>
  <c r="N31" i="17"/>
  <c r="N38" i="17"/>
  <c r="N30" i="17"/>
  <c r="J30" i="17" s="1"/>
  <c r="N24" i="17"/>
  <c r="N37" i="17"/>
  <c r="F32" i="17"/>
  <c r="N17" i="17"/>
  <c r="N12" i="17"/>
  <c r="N7" i="17"/>
  <c r="AC1" i="17"/>
  <c r="AA3" i="17" s="1"/>
  <c r="F27" i="17"/>
  <c r="F18" i="17"/>
  <c r="F15" i="17"/>
  <c r="N5" i="17"/>
  <c r="J5" i="17" s="1"/>
  <c r="F33" i="17"/>
  <c r="N34" i="17"/>
  <c r="N20" i="17"/>
  <c r="J20" i="17" s="1"/>
  <c r="N27" i="17"/>
  <c r="N16" i="17"/>
  <c r="N6" i="17"/>
  <c r="F20" i="17"/>
  <c r="E20" i="17" s="1"/>
  <c r="F8" i="17"/>
  <c r="N9" i="17"/>
  <c r="F13" i="17"/>
  <c r="F4" i="17"/>
  <c r="H4" i="17" s="1"/>
  <c r="N29" i="17"/>
  <c r="N36" i="17"/>
  <c r="N19" i="17"/>
  <c r="F24" i="17"/>
  <c r="H24" i="17" s="1"/>
  <c r="F12" i="17"/>
  <c r="F35" i="17"/>
  <c r="F25" i="17"/>
  <c r="U1" i="17"/>
  <c r="U23" i="18"/>
  <c r="Q23" i="18" s="1"/>
  <c r="U15" i="18"/>
  <c r="Q15" i="18" s="1"/>
  <c r="U29" i="18"/>
  <c r="Q29" i="18" s="1"/>
  <c r="U21" i="18"/>
  <c r="Q21" i="18" s="1"/>
  <c r="U13" i="18"/>
  <c r="Q13" i="18" s="1"/>
  <c r="U28" i="18"/>
  <c r="Q28" i="18" s="1"/>
  <c r="U20" i="18"/>
  <c r="Q20" i="18" s="1"/>
  <c r="U12" i="18"/>
  <c r="Q12" i="18" s="1"/>
  <c r="U18" i="18"/>
  <c r="Q18" i="18" s="1"/>
  <c r="U27" i="18"/>
  <c r="Q27" i="18" s="1"/>
  <c r="U11" i="18"/>
  <c r="Q11" i="18" s="1"/>
  <c r="U4" i="18"/>
  <c r="Q4" i="18" s="1"/>
  <c r="U22" i="18"/>
  <c r="Q22" i="18" s="1"/>
  <c r="U9" i="18"/>
  <c r="Q9" i="18" s="1"/>
  <c r="U31" i="18"/>
  <c r="Q31" i="18" s="1"/>
  <c r="U6" i="18"/>
  <c r="Q6" i="18" s="1"/>
  <c r="U32" i="18"/>
  <c r="Q32" i="18" s="1"/>
  <c r="U7" i="18"/>
  <c r="Q7" i="18" s="1"/>
  <c r="U14" i="18"/>
  <c r="Q14" i="18" s="1"/>
  <c r="U17" i="18"/>
  <c r="Q17" i="18" s="1"/>
  <c r="U26" i="18"/>
  <c r="Q26" i="18" s="1"/>
  <c r="U30" i="18"/>
  <c r="Q30" i="18" s="1"/>
  <c r="U10" i="18"/>
  <c r="Q10" i="18" s="1"/>
  <c r="U16" i="18"/>
  <c r="Q16" i="18" s="1"/>
  <c r="F27" i="20"/>
  <c r="F17" i="20"/>
  <c r="F12" i="20"/>
  <c r="F30" i="20"/>
  <c r="F24" i="20"/>
  <c r="H24" i="20" s="1"/>
  <c r="F18" i="20"/>
  <c r="F33" i="20"/>
  <c r="F19" i="20"/>
  <c r="H19" i="20" s="1"/>
  <c r="B5" i="20"/>
  <c r="C9" i="22"/>
  <c r="D9" i="22" s="1"/>
  <c r="C33" i="22"/>
  <c r="D33" i="22" s="1"/>
  <c r="C21" i="22"/>
  <c r="D21" i="22" s="1"/>
  <c r="C22" i="22"/>
  <c r="D22" i="22" s="1"/>
  <c r="C7" i="22"/>
  <c r="D7" i="22" s="1"/>
  <c r="C5" i="22"/>
  <c r="D5" i="22" s="1"/>
  <c r="C20" i="22"/>
  <c r="D20" i="22" s="1"/>
  <c r="C15" i="22"/>
  <c r="D15" i="22" s="1"/>
  <c r="C17" i="22"/>
  <c r="D17" i="22" s="1"/>
  <c r="C29" i="22"/>
  <c r="D29" i="22" s="1"/>
  <c r="C23" i="22"/>
  <c r="D23" i="22" s="1"/>
  <c r="AB6" i="18"/>
  <c r="X6" i="18" s="1"/>
  <c r="AB14" i="18"/>
  <c r="X14" i="18" s="1"/>
  <c r="AB22" i="18"/>
  <c r="X22" i="18" s="1"/>
  <c r="AB30" i="18"/>
  <c r="X30" i="18" s="1"/>
  <c r="AB11" i="18"/>
  <c r="X11" i="18" s="1"/>
  <c r="AB19" i="18"/>
  <c r="X19" i="18" s="1"/>
  <c r="AB27" i="18"/>
  <c r="X27" i="18" s="1"/>
  <c r="AB8" i="18"/>
  <c r="X8" i="18" s="1"/>
  <c r="AB16" i="18"/>
  <c r="X16" i="18" s="1"/>
  <c r="AB24" i="18"/>
  <c r="X24" i="18" s="1"/>
  <c r="AB32" i="18"/>
  <c r="X32" i="18" s="1"/>
  <c r="AB9" i="18"/>
  <c r="X9" i="18" s="1"/>
  <c r="AB17" i="18"/>
  <c r="X17" i="18" s="1"/>
  <c r="AB25" i="18"/>
  <c r="X25" i="18" s="1"/>
  <c r="AB33" i="18"/>
  <c r="X33" i="18" s="1"/>
  <c r="A8" i="20"/>
  <c r="F9" i="20"/>
  <c r="H9" i="20" s="1"/>
  <c r="B20" i="20"/>
  <c r="A13" i="20"/>
  <c r="F15" i="20"/>
  <c r="B25" i="20"/>
  <c r="A18" i="20"/>
  <c r="F11" i="20"/>
  <c r="F21" i="20"/>
  <c r="F32" i="20"/>
  <c r="C8" i="22"/>
  <c r="D8" i="22" s="1"/>
  <c r="C26" i="22"/>
  <c r="D26" i="22" s="1"/>
  <c r="C27" i="22"/>
  <c r="D27" i="22" s="1"/>
  <c r="C25" i="22"/>
  <c r="D25" i="22" s="1"/>
  <c r="C32" i="22"/>
  <c r="D32" i="22" s="1"/>
  <c r="AK38" i="16"/>
  <c r="AJ38" i="16"/>
  <c r="J19" i="17" l="1"/>
  <c r="P19" i="17"/>
  <c r="J34" i="17"/>
  <c r="P34" i="17"/>
  <c r="J24" i="17"/>
  <c r="P24" i="17"/>
  <c r="J9" i="17"/>
  <c r="P9" i="17"/>
  <c r="J14" i="17"/>
  <c r="P14" i="17"/>
  <c r="J29" i="17"/>
  <c r="P29" i="17"/>
  <c r="C24" i="16"/>
  <c r="H24" i="16"/>
  <c r="C9" i="16"/>
  <c r="H9" i="16"/>
  <c r="D29" i="16"/>
  <c r="H29" i="16"/>
  <c r="D19" i="16"/>
  <c r="H19" i="16"/>
  <c r="C8" i="20"/>
  <c r="C29" i="20"/>
  <c r="E20" i="20"/>
  <c r="D7" i="20"/>
  <c r="C6" i="20"/>
  <c r="C22" i="20"/>
  <c r="D31" i="20"/>
  <c r="E25" i="20"/>
  <c r="D5" i="20"/>
  <c r="D4" i="20"/>
  <c r="H4" i="20"/>
  <c r="C26" i="20"/>
  <c r="C10" i="20"/>
  <c r="C13" i="20"/>
  <c r="J11" i="18"/>
  <c r="K11" i="18" s="1"/>
  <c r="J25" i="18"/>
  <c r="M25" i="18" s="1"/>
  <c r="J9" i="18"/>
  <c r="M9" i="18" s="1"/>
  <c r="J10" i="18"/>
  <c r="K10" i="18" s="1"/>
  <c r="J12" i="18"/>
  <c r="K12" i="18" s="1"/>
  <c r="J15" i="18"/>
  <c r="M15" i="18" s="1"/>
  <c r="J20" i="18"/>
  <c r="M20" i="18" s="1"/>
  <c r="J31" i="18"/>
  <c r="K31" i="18" s="1"/>
  <c r="J26" i="18"/>
  <c r="M26" i="18" s="1"/>
  <c r="J28" i="18"/>
  <c r="K28" i="18" s="1"/>
  <c r="J8" i="18"/>
  <c r="M8" i="18" s="1"/>
  <c r="J30" i="18"/>
  <c r="M30" i="18" s="1"/>
  <c r="J6" i="18"/>
  <c r="M6" i="18" s="1"/>
  <c r="J16" i="18"/>
  <c r="K16" i="18" s="1"/>
  <c r="J22" i="18"/>
  <c r="K22" i="18" s="1"/>
  <c r="J23" i="18"/>
  <c r="M23" i="18" s="1"/>
  <c r="J7" i="18"/>
  <c r="K7" i="18" s="1"/>
  <c r="J5" i="18"/>
  <c r="M5" i="18" s="1"/>
  <c r="J13" i="18"/>
  <c r="M13" i="18" s="1"/>
  <c r="J19" i="18"/>
  <c r="K19" i="18" s="1"/>
  <c r="J4" i="18"/>
  <c r="K4" i="18" s="1"/>
  <c r="J32" i="18"/>
  <c r="M32" i="18" s="1"/>
  <c r="J33" i="18"/>
  <c r="K33" i="18" s="1"/>
  <c r="Y59" i="18"/>
  <c r="AA59" i="18"/>
  <c r="Y64" i="18"/>
  <c r="AA64" i="18"/>
  <c r="Y48" i="18"/>
  <c r="AA48" i="18"/>
  <c r="Y52" i="18"/>
  <c r="AA52" i="18"/>
  <c r="AA50" i="18"/>
  <c r="Y50" i="18"/>
  <c r="Y55" i="18"/>
  <c r="AA55" i="18"/>
  <c r="AA65" i="18"/>
  <c r="Y65" i="18"/>
  <c r="AA42" i="18"/>
  <c r="Y42" i="18"/>
  <c r="AA41" i="18"/>
  <c r="Y41" i="18"/>
  <c r="AA66" i="18"/>
  <c r="Y66" i="18"/>
  <c r="AA38" i="18"/>
  <c r="Y38" i="18"/>
  <c r="Y43" i="18"/>
  <c r="AA43" i="18"/>
  <c r="Y39" i="18"/>
  <c r="AA39" i="18"/>
  <c r="Y47" i="18"/>
  <c r="AA47" i="18"/>
  <c r="Y67" i="18"/>
  <c r="AA67" i="18"/>
  <c r="Y51" i="18"/>
  <c r="AA51" i="18"/>
  <c r="Y44" i="18"/>
  <c r="AA44" i="18"/>
  <c r="AA57" i="18"/>
  <c r="Y57" i="18"/>
  <c r="AA45" i="18"/>
  <c r="Y45" i="18"/>
  <c r="AA61" i="18"/>
  <c r="Y61" i="18"/>
  <c r="AA46" i="18"/>
  <c r="Y46" i="18"/>
  <c r="Y63" i="18"/>
  <c r="AA63" i="18"/>
  <c r="Y40" i="18"/>
  <c r="AA40" i="18"/>
  <c r="AA53" i="18"/>
  <c r="Y53" i="18"/>
  <c r="AA49" i="18"/>
  <c r="Y49" i="18"/>
  <c r="AA54" i="18"/>
  <c r="Y54" i="18"/>
  <c r="AA58" i="18"/>
  <c r="Y58" i="18"/>
  <c r="Y56" i="18"/>
  <c r="AA56" i="18"/>
  <c r="AA62" i="18"/>
  <c r="Y62" i="18"/>
  <c r="Y60" i="18"/>
  <c r="AA60" i="18"/>
  <c r="M60" i="18"/>
  <c r="K60" i="18"/>
  <c r="M46" i="18"/>
  <c r="K46" i="18"/>
  <c r="M48" i="18"/>
  <c r="K48" i="18"/>
  <c r="K53" i="18"/>
  <c r="M53" i="18"/>
  <c r="M52" i="18"/>
  <c r="K52" i="18"/>
  <c r="K67" i="18"/>
  <c r="M67" i="18"/>
  <c r="K57" i="18"/>
  <c r="M57" i="18"/>
  <c r="M58" i="18"/>
  <c r="K58" i="18"/>
  <c r="F40" i="18"/>
  <c r="D40" i="18"/>
  <c r="D48" i="18"/>
  <c r="F48" i="18"/>
  <c r="F51" i="18"/>
  <c r="D51" i="18"/>
  <c r="F52" i="18"/>
  <c r="D52" i="18"/>
  <c r="D60" i="18"/>
  <c r="F60" i="18"/>
  <c r="D53" i="18"/>
  <c r="F53" i="18"/>
  <c r="D62" i="18"/>
  <c r="F62" i="18"/>
  <c r="R49" i="18"/>
  <c r="T49" i="18"/>
  <c r="R44" i="18"/>
  <c r="T44" i="18"/>
  <c r="T48" i="18"/>
  <c r="R48" i="18"/>
  <c r="T66" i="18"/>
  <c r="R66" i="18"/>
  <c r="R41" i="18"/>
  <c r="T41" i="18"/>
  <c r="T60" i="18"/>
  <c r="R60" i="18"/>
  <c r="R52" i="18"/>
  <c r="T52" i="18"/>
  <c r="R64" i="18"/>
  <c r="T64" i="18"/>
  <c r="M62" i="18"/>
  <c r="K62" i="18"/>
  <c r="M44" i="18"/>
  <c r="K44" i="18"/>
  <c r="M59" i="18"/>
  <c r="K59" i="18"/>
  <c r="M64" i="18"/>
  <c r="K64" i="18"/>
  <c r="K61" i="18"/>
  <c r="M61" i="18"/>
  <c r="K65" i="18"/>
  <c r="M65" i="18"/>
  <c r="M63" i="18"/>
  <c r="K63" i="18"/>
  <c r="K66" i="18"/>
  <c r="M66" i="18"/>
  <c r="F64" i="18"/>
  <c r="D64" i="18"/>
  <c r="D49" i="18"/>
  <c r="F49" i="18"/>
  <c r="D45" i="18"/>
  <c r="F45" i="18"/>
  <c r="D63" i="18"/>
  <c r="F63" i="18"/>
  <c r="D58" i="18"/>
  <c r="F58" i="18"/>
  <c r="F43" i="18"/>
  <c r="D43" i="18"/>
  <c r="D46" i="18"/>
  <c r="F46" i="18"/>
  <c r="R45" i="18"/>
  <c r="T45" i="18"/>
  <c r="R56" i="18"/>
  <c r="T56" i="18"/>
  <c r="R58" i="18"/>
  <c r="T58" i="18"/>
  <c r="T67" i="18"/>
  <c r="R67" i="18"/>
  <c r="R51" i="18"/>
  <c r="T51" i="18"/>
  <c r="R54" i="18"/>
  <c r="T54" i="18"/>
  <c r="R38" i="18"/>
  <c r="T38" i="18"/>
  <c r="R59" i="18"/>
  <c r="T59" i="18"/>
  <c r="K38" i="18"/>
  <c r="M38" i="18"/>
  <c r="M51" i="18"/>
  <c r="K51" i="18"/>
  <c r="K42" i="18"/>
  <c r="M42" i="18"/>
  <c r="M56" i="18"/>
  <c r="K56" i="18"/>
  <c r="M43" i="18"/>
  <c r="K43" i="18"/>
  <c r="M41" i="18"/>
  <c r="K41" i="18"/>
  <c r="K45" i="18"/>
  <c r="M45" i="18"/>
  <c r="F38" i="18"/>
  <c r="D38" i="18"/>
  <c r="F47" i="18"/>
  <c r="D47" i="18"/>
  <c r="D57" i="18"/>
  <c r="F57" i="18"/>
  <c r="D67" i="18"/>
  <c r="F67" i="18"/>
  <c r="D41" i="18"/>
  <c r="F41" i="18"/>
  <c r="D39" i="18"/>
  <c r="F39" i="18"/>
  <c r="D44" i="18"/>
  <c r="F44" i="18"/>
  <c r="D66" i="18"/>
  <c r="F66" i="18"/>
  <c r="R65" i="18"/>
  <c r="T65" i="18"/>
  <c r="R61" i="18"/>
  <c r="T61" i="18"/>
  <c r="R46" i="18"/>
  <c r="T46" i="18"/>
  <c r="R55" i="18"/>
  <c r="T55" i="18"/>
  <c r="R50" i="18"/>
  <c r="T50" i="18"/>
  <c r="R57" i="18"/>
  <c r="T57" i="18"/>
  <c r="R53" i="18"/>
  <c r="T53" i="18"/>
  <c r="M54" i="18"/>
  <c r="K54" i="18"/>
  <c r="M55" i="18"/>
  <c r="K55" i="18"/>
  <c r="M47" i="18"/>
  <c r="K47" i="18"/>
  <c r="K39" i="18"/>
  <c r="M39" i="18"/>
  <c r="M49" i="18"/>
  <c r="K49" i="18"/>
  <c r="M40" i="18"/>
  <c r="K40" i="18"/>
  <c r="K50" i="18"/>
  <c r="M50" i="18"/>
  <c r="D59" i="18"/>
  <c r="F59" i="18"/>
  <c r="D50" i="18"/>
  <c r="F50" i="18"/>
  <c r="F56" i="18"/>
  <c r="D56" i="18"/>
  <c r="D54" i="18"/>
  <c r="F54" i="18"/>
  <c r="F42" i="18"/>
  <c r="D42" i="18"/>
  <c r="D65" i="18"/>
  <c r="F65" i="18"/>
  <c r="D61" i="18"/>
  <c r="F61" i="18"/>
  <c r="F55" i="18"/>
  <c r="D55" i="18"/>
  <c r="T39" i="18"/>
  <c r="R39" i="18"/>
  <c r="R40" i="18"/>
  <c r="T40" i="18"/>
  <c r="R43" i="18"/>
  <c r="T43" i="18"/>
  <c r="R63" i="18"/>
  <c r="T63" i="18"/>
  <c r="R47" i="18"/>
  <c r="T47" i="18"/>
  <c r="T42" i="18"/>
  <c r="R42" i="18"/>
  <c r="T62" i="18"/>
  <c r="R62" i="18"/>
  <c r="B4" i="2"/>
  <c r="B7" i="2" s="1"/>
  <c r="M4" i="17"/>
  <c r="J4" i="17"/>
  <c r="L23" i="17"/>
  <c r="K35" i="17"/>
  <c r="J35" i="17"/>
  <c r="M10" i="17"/>
  <c r="J10" i="17"/>
  <c r="K8" i="17"/>
  <c r="M14" i="17"/>
  <c r="L18" i="16"/>
  <c r="M18" i="16"/>
  <c r="K18" i="16"/>
  <c r="K24" i="16"/>
  <c r="L24" i="16"/>
  <c r="M24" i="16"/>
  <c r="L6" i="16"/>
  <c r="M6" i="16"/>
  <c r="K6" i="16"/>
  <c r="M15" i="16"/>
  <c r="K15" i="16"/>
  <c r="L15" i="16"/>
  <c r="K25" i="16"/>
  <c r="L25" i="16"/>
  <c r="M25" i="16"/>
  <c r="L10" i="16"/>
  <c r="M10" i="16"/>
  <c r="K10" i="16"/>
  <c r="M27" i="16"/>
  <c r="K27" i="16"/>
  <c r="L27" i="16"/>
  <c r="K32" i="16"/>
  <c r="L32" i="16"/>
  <c r="M32" i="16"/>
  <c r="L30" i="16"/>
  <c r="M30" i="16"/>
  <c r="K30" i="16"/>
  <c r="M31" i="16"/>
  <c r="K31" i="16"/>
  <c r="L31" i="16"/>
  <c r="K21" i="16"/>
  <c r="L21" i="16"/>
  <c r="M21" i="16"/>
  <c r="K13" i="16"/>
  <c r="L13" i="16"/>
  <c r="M13" i="16"/>
  <c r="K16" i="16"/>
  <c r="L16" i="16"/>
  <c r="M16" i="16"/>
  <c r="M7" i="16"/>
  <c r="K7" i="16"/>
  <c r="L7" i="16"/>
  <c r="L22" i="16"/>
  <c r="M22" i="16"/>
  <c r="K22" i="16"/>
  <c r="K17" i="16"/>
  <c r="L17" i="16"/>
  <c r="M17" i="16"/>
  <c r="L14" i="16"/>
  <c r="M14" i="16"/>
  <c r="K14" i="16"/>
  <c r="K4" i="16"/>
  <c r="L4" i="16"/>
  <c r="M4" i="16"/>
  <c r="L26" i="16"/>
  <c r="M26" i="16"/>
  <c r="K26" i="16"/>
  <c r="M11" i="16"/>
  <c r="K11" i="16"/>
  <c r="L11" i="16"/>
  <c r="K12" i="16"/>
  <c r="L12" i="16"/>
  <c r="M12" i="16"/>
  <c r="K29" i="16"/>
  <c r="L29" i="16"/>
  <c r="M29" i="16"/>
  <c r="K8" i="16"/>
  <c r="L8" i="16"/>
  <c r="M8" i="16"/>
  <c r="K28" i="16"/>
  <c r="L28" i="16"/>
  <c r="M28" i="16"/>
  <c r="K5" i="16"/>
  <c r="L5" i="16"/>
  <c r="M5" i="16"/>
  <c r="M23" i="16"/>
  <c r="K23" i="16"/>
  <c r="L23" i="16"/>
  <c r="K20" i="16"/>
  <c r="L20" i="16"/>
  <c r="M20" i="16"/>
  <c r="M19" i="16"/>
  <c r="K19" i="16"/>
  <c r="L19" i="16"/>
  <c r="K9" i="16"/>
  <c r="L9" i="16"/>
  <c r="M9" i="16"/>
  <c r="G3" i="23"/>
  <c r="G4" i="23" s="1"/>
  <c r="G5" i="23" s="1"/>
  <c r="G6" i="23" s="1"/>
  <c r="G7" i="23" s="1"/>
  <c r="G8" i="23" s="1"/>
  <c r="G9" i="23" s="1"/>
  <c r="G10" i="23" s="1"/>
  <c r="G11" i="23" s="1"/>
  <c r="G12" i="23" s="1"/>
  <c r="G13" i="23" s="1"/>
  <c r="G14" i="23" s="1"/>
  <c r="G15" i="23" s="1"/>
  <c r="G16" i="23" s="1"/>
  <c r="G17" i="23" s="1"/>
  <c r="G18" i="23" s="1"/>
  <c r="G19" i="23" s="1"/>
  <c r="G20" i="23" s="1"/>
  <c r="G21" i="23" s="1"/>
  <c r="G22" i="23" s="1"/>
  <c r="G23" i="23" s="1"/>
  <c r="G24" i="23" s="1"/>
  <c r="G25" i="23" s="1"/>
  <c r="G26" i="23" s="1"/>
  <c r="G27" i="23" s="1"/>
  <c r="G28" i="23" s="1"/>
  <c r="G29" i="23" s="1"/>
  <c r="G30" i="23" s="1"/>
  <c r="G31" i="23" s="1"/>
  <c r="G32" i="23" s="1"/>
  <c r="G33" i="23" s="1"/>
  <c r="F30" i="22"/>
  <c r="F18" i="22"/>
  <c r="F16" i="22"/>
  <c r="F28" i="22"/>
  <c r="E31" i="17"/>
  <c r="C31" i="17"/>
  <c r="E33" i="16"/>
  <c r="AB33" i="16"/>
  <c r="AA33" i="16"/>
  <c r="AC33" i="16"/>
  <c r="Y4" i="18"/>
  <c r="L22" i="17"/>
  <c r="K22" i="17"/>
  <c r="F13" i="18"/>
  <c r="R19" i="18"/>
  <c r="C31" i="16"/>
  <c r="AF11" i="18"/>
  <c r="AF29" i="18"/>
  <c r="E8" i="20"/>
  <c r="AH18" i="18"/>
  <c r="S14" i="16"/>
  <c r="AJ42" i="16"/>
  <c r="C7" i="20"/>
  <c r="AF22" i="18"/>
  <c r="D10" i="17"/>
  <c r="C17" i="17"/>
  <c r="M52" i="16"/>
  <c r="M44" i="16"/>
  <c r="T25" i="18"/>
  <c r="AI48" i="16"/>
  <c r="E10" i="17"/>
  <c r="AI23" i="16"/>
  <c r="AA15" i="18"/>
  <c r="D18" i="18"/>
  <c r="AJ28" i="16"/>
  <c r="E53" i="16"/>
  <c r="AA66" i="16"/>
  <c r="D8" i="20"/>
  <c r="AA43" i="16"/>
  <c r="E23" i="17"/>
  <c r="AB30" i="16"/>
  <c r="AI11" i="16"/>
  <c r="D31" i="18"/>
  <c r="AA48" i="16"/>
  <c r="AH7" i="18"/>
  <c r="AH8" i="18"/>
  <c r="S59" i="16"/>
  <c r="AK9" i="16"/>
  <c r="AF27" i="18"/>
  <c r="S54" i="16"/>
  <c r="AF12" i="18"/>
  <c r="AJ41" i="16"/>
  <c r="S41" i="16"/>
  <c r="K58" i="16"/>
  <c r="E60" i="16"/>
  <c r="AK33" i="16"/>
  <c r="T7" i="16"/>
  <c r="M61" i="16"/>
  <c r="T4" i="16"/>
  <c r="AA51" i="16"/>
  <c r="AC5" i="16"/>
  <c r="E10" i="16"/>
  <c r="AC21" i="16"/>
  <c r="C29" i="16"/>
  <c r="AI57" i="16"/>
  <c r="S49" i="16"/>
  <c r="E59" i="16"/>
  <c r="AB13" i="16"/>
  <c r="AB18" i="16"/>
  <c r="T64" i="16"/>
  <c r="L58" i="16"/>
  <c r="AK28" i="16"/>
  <c r="U8" i="16"/>
  <c r="L55" i="16"/>
  <c r="M40" i="16"/>
  <c r="T13" i="16"/>
  <c r="AF33" i="18"/>
  <c r="AJ60" i="16"/>
  <c r="S58" i="16"/>
  <c r="C41" i="16"/>
  <c r="M59" i="16"/>
  <c r="L51" i="16"/>
  <c r="AF28" i="18"/>
  <c r="AJ49" i="16"/>
  <c r="AF25" i="18"/>
  <c r="T8" i="18"/>
  <c r="M53" i="16"/>
  <c r="AA25" i="16"/>
  <c r="S24" i="16"/>
  <c r="AA40" i="16"/>
  <c r="AI45" i="16"/>
  <c r="AA49" i="16"/>
  <c r="T53" i="16"/>
  <c r="C47" i="16"/>
  <c r="AB58" i="16"/>
  <c r="T60" i="16"/>
  <c r="C57" i="16"/>
  <c r="E55" i="16"/>
  <c r="AB9" i="16"/>
  <c r="K67" i="16"/>
  <c r="E16" i="16"/>
  <c r="AJ6" i="16"/>
  <c r="M54" i="16"/>
  <c r="AH24" i="18"/>
  <c r="AH6" i="18"/>
  <c r="D9" i="18"/>
  <c r="AB62" i="16"/>
  <c r="D31" i="16"/>
  <c r="AA13" i="18"/>
  <c r="D50" i="16"/>
  <c r="D20" i="20"/>
  <c r="AI67" i="16"/>
  <c r="AA59" i="16"/>
  <c r="T57" i="16"/>
  <c r="D17" i="17"/>
  <c r="D8" i="18"/>
  <c r="C52" i="16"/>
  <c r="U64" i="16"/>
  <c r="AC24" i="16"/>
  <c r="C22" i="17"/>
  <c r="S8" i="16"/>
  <c r="AI9" i="16"/>
  <c r="AC12" i="16"/>
  <c r="AF17" i="18"/>
  <c r="AA52" i="16"/>
  <c r="T48" i="16"/>
  <c r="T66" i="16"/>
  <c r="D54" i="16"/>
  <c r="F10" i="18"/>
  <c r="AH13" i="18"/>
  <c r="AJ53" i="16"/>
  <c r="S63" i="16"/>
  <c r="L50" i="16"/>
  <c r="AA18" i="16"/>
  <c r="C25" i="16"/>
  <c r="AJ13" i="16"/>
  <c r="AI39" i="16"/>
  <c r="AI54" i="16"/>
  <c r="AA50" i="16"/>
  <c r="S52" i="16"/>
  <c r="M55" i="16"/>
  <c r="C26" i="16"/>
  <c r="U30" i="16"/>
  <c r="E27" i="16"/>
  <c r="E30" i="17"/>
  <c r="AA47" i="16"/>
  <c r="AA65" i="16"/>
  <c r="S51" i="16"/>
  <c r="L10" i="17"/>
  <c r="U14" i="16"/>
  <c r="AC15" i="16"/>
  <c r="K54" i="16"/>
  <c r="AC29" i="16"/>
  <c r="AI30" i="16"/>
  <c r="AI5" i="16"/>
  <c r="D32" i="16"/>
  <c r="C30" i="17"/>
  <c r="D26" i="16"/>
  <c r="E32" i="16"/>
  <c r="AI44" i="16"/>
  <c r="AI64" i="16"/>
  <c r="AB46" i="16"/>
  <c r="AA56" i="16"/>
  <c r="S42" i="16"/>
  <c r="S56" i="16"/>
  <c r="L56" i="16"/>
  <c r="C65" i="16"/>
  <c r="L64" i="16"/>
  <c r="C30" i="16"/>
  <c r="M51" i="16"/>
  <c r="D26" i="17"/>
  <c r="U13" i="16"/>
  <c r="E58" i="16"/>
  <c r="AI47" i="16"/>
  <c r="S45" i="16"/>
  <c r="C59" i="16"/>
  <c r="AA15" i="16"/>
  <c r="E31" i="20"/>
  <c r="AB5" i="16"/>
  <c r="AB8" i="16"/>
  <c r="L61" i="16"/>
  <c r="T24" i="16"/>
  <c r="AJ48" i="16"/>
  <c r="AJ56" i="16"/>
  <c r="AJ66" i="16"/>
  <c r="AA42" i="16"/>
  <c r="S44" i="16"/>
  <c r="T56" i="16"/>
  <c r="M56" i="16"/>
  <c r="AC9" i="16"/>
  <c r="AB21" i="16"/>
  <c r="T30" i="16"/>
  <c r="U23" i="16"/>
  <c r="C23" i="17"/>
  <c r="AJ57" i="16"/>
  <c r="AB43" i="16"/>
  <c r="AB51" i="16"/>
  <c r="T47" i="16"/>
  <c r="S53" i="16"/>
  <c r="L67" i="16"/>
  <c r="K53" i="16"/>
  <c r="M41" i="16"/>
  <c r="AA29" i="16"/>
  <c r="AH14" i="18"/>
  <c r="D25" i="16"/>
  <c r="AC8" i="16"/>
  <c r="AK30" i="16"/>
  <c r="AJ11" i="16"/>
  <c r="S4" i="16"/>
  <c r="T16" i="16"/>
  <c r="U16" i="16"/>
  <c r="E11" i="16"/>
  <c r="AJ44" i="16"/>
  <c r="AI50" i="16"/>
  <c r="AI60" i="16"/>
  <c r="AA46" i="16"/>
  <c r="AB38" i="16"/>
  <c r="K43" i="16"/>
  <c r="E30" i="16"/>
  <c r="L44" i="16"/>
  <c r="D49" i="16"/>
  <c r="K10" i="17"/>
  <c r="S18" i="16"/>
  <c r="E9" i="16"/>
  <c r="AJ43" i="16"/>
  <c r="AI49" i="16"/>
  <c r="AI59" i="16"/>
  <c r="AB53" i="16"/>
  <c r="T45" i="16"/>
  <c r="K4" i="17"/>
  <c r="AJ23" i="16"/>
  <c r="D51" i="16"/>
  <c r="AA30" i="16"/>
  <c r="AK13" i="16"/>
  <c r="AI33" i="16"/>
  <c r="AK5" i="16"/>
  <c r="U7" i="16"/>
  <c r="AA12" i="16"/>
  <c r="E42" i="16"/>
  <c r="C61" i="16"/>
  <c r="AA67" i="16"/>
  <c r="M32" i="17"/>
  <c r="E24" i="16"/>
  <c r="L42" i="16"/>
  <c r="E47" i="16"/>
  <c r="AI46" i="16"/>
  <c r="AI52" i="16"/>
  <c r="S40" i="16"/>
  <c r="K39" i="16"/>
  <c r="K38" i="16"/>
  <c r="K47" i="16"/>
  <c r="L14" i="17"/>
  <c r="E13" i="20"/>
  <c r="AI55" i="16"/>
  <c r="AI61" i="16"/>
  <c r="U20" i="16"/>
  <c r="AI62" i="16"/>
  <c r="AA54" i="16"/>
  <c r="AA64" i="16"/>
  <c r="D53" i="16"/>
  <c r="S65" i="16"/>
  <c r="C58" i="16"/>
  <c r="C20" i="20"/>
  <c r="AI63" i="16"/>
  <c r="AA63" i="16"/>
  <c r="S43" i="16"/>
  <c r="L63" i="16"/>
  <c r="M35" i="17"/>
  <c r="E43" i="16"/>
  <c r="E48" i="16"/>
  <c r="T67" i="16"/>
  <c r="S32" i="16"/>
  <c r="E67" i="16"/>
  <c r="Y29" i="18"/>
  <c r="AC13" i="16"/>
  <c r="D11" i="16"/>
  <c r="B8" i="2"/>
  <c r="D66" i="16"/>
  <c r="D13" i="20"/>
  <c r="AA41" i="16"/>
  <c r="AA57" i="16"/>
  <c r="L46" i="16"/>
  <c r="C18" i="16"/>
  <c r="AB16" i="16"/>
  <c r="E46" i="16"/>
  <c r="K14" i="17"/>
  <c r="D23" i="16"/>
  <c r="T61" i="16"/>
  <c r="T15" i="16"/>
  <c r="S50" i="16"/>
  <c r="C23" i="16"/>
  <c r="AI6" i="16"/>
  <c r="C67" i="16"/>
  <c r="D18" i="16"/>
  <c r="AI8" i="16"/>
  <c r="AI10" i="16"/>
  <c r="S19" i="16"/>
  <c r="AA26" i="18"/>
  <c r="E5" i="20"/>
  <c r="AB22" i="16"/>
  <c r="AA7" i="16"/>
  <c r="S29" i="16"/>
  <c r="T29" i="16"/>
  <c r="T26" i="16"/>
  <c r="S26" i="16"/>
  <c r="AK17" i="16"/>
  <c r="AI17" i="16"/>
  <c r="AI31" i="16"/>
  <c r="AK31" i="16"/>
  <c r="D8" i="16"/>
  <c r="E8" i="16"/>
  <c r="S27" i="16"/>
  <c r="T27" i="16"/>
  <c r="U27" i="16"/>
  <c r="AI29" i="16"/>
  <c r="AK29" i="16"/>
  <c r="AJ29" i="16"/>
  <c r="S31" i="16"/>
  <c r="U31" i="16"/>
  <c r="AB17" i="16"/>
  <c r="AC17" i="16"/>
  <c r="AA17" i="16"/>
  <c r="S21" i="16"/>
  <c r="U21" i="16"/>
  <c r="S6" i="16"/>
  <c r="U6" i="16"/>
  <c r="T6" i="16"/>
  <c r="AA44" i="16"/>
  <c r="AA62" i="16"/>
  <c r="T40" i="16"/>
  <c r="S46" i="16"/>
  <c r="D42" i="16"/>
  <c r="E54" i="16"/>
  <c r="D55" i="16"/>
  <c r="E49" i="16"/>
  <c r="Y31" i="18"/>
  <c r="M28" i="17"/>
  <c r="D9" i="16"/>
  <c r="E50" i="16"/>
  <c r="AH9" i="18"/>
  <c r="D21" i="16"/>
  <c r="L35" i="17"/>
  <c r="AI41" i="16"/>
  <c r="AA39" i="16"/>
  <c r="AB45" i="16"/>
  <c r="AB59" i="16"/>
  <c r="T55" i="16"/>
  <c r="S61" i="16"/>
  <c r="M63" i="16"/>
  <c r="L4" i="17"/>
  <c r="C16" i="16"/>
  <c r="L60" i="16"/>
  <c r="D17" i="16"/>
  <c r="AK16" i="16"/>
  <c r="K46" i="16"/>
  <c r="D38" i="16"/>
  <c r="D7" i="18"/>
  <c r="AA10" i="18"/>
  <c r="AJ8" i="16"/>
  <c r="AA24" i="16"/>
  <c r="AC25" i="16"/>
  <c r="AB7" i="16"/>
  <c r="C5" i="16"/>
  <c r="AA10" i="16"/>
  <c r="AC10" i="16"/>
  <c r="AB27" i="16"/>
  <c r="AA27" i="16"/>
  <c r="AC27" i="16"/>
  <c r="AI14" i="16"/>
  <c r="AJ14" i="16"/>
  <c r="E15" i="16"/>
  <c r="C15" i="16"/>
  <c r="AJ22" i="16"/>
  <c r="AK22" i="16"/>
  <c r="AI22" i="16"/>
  <c r="AB28" i="16"/>
  <c r="AC28" i="16"/>
  <c r="D14" i="16"/>
  <c r="C14" i="16"/>
  <c r="E14" i="16"/>
  <c r="AB19" i="16"/>
  <c r="AC19" i="16"/>
  <c r="AJ15" i="16"/>
  <c r="AK15" i="16"/>
  <c r="AC23" i="16"/>
  <c r="AA23" i="16"/>
  <c r="AB23" i="16"/>
  <c r="C4" i="16"/>
  <c r="D4" i="16"/>
  <c r="E4" i="16"/>
  <c r="C6" i="16"/>
  <c r="E6" i="16"/>
  <c r="C22" i="16"/>
  <c r="D22" i="16"/>
  <c r="S12" i="16"/>
  <c r="T12" i="16"/>
  <c r="AJ25" i="16"/>
  <c r="AI25" i="16"/>
  <c r="AK25" i="16"/>
  <c r="S22" i="16"/>
  <c r="U22" i="16"/>
  <c r="U17" i="16"/>
  <c r="T17" i="16"/>
  <c r="S17" i="16"/>
  <c r="AJ40" i="16"/>
  <c r="AJ52" i="16"/>
  <c r="AJ58" i="16"/>
  <c r="AB54" i="16"/>
  <c r="AB60" i="16"/>
  <c r="S48" i="16"/>
  <c r="T62" i="16"/>
  <c r="L59" i="16"/>
  <c r="C45" i="16"/>
  <c r="E62" i="16"/>
  <c r="C63" i="16"/>
  <c r="S25" i="16"/>
  <c r="C7" i="16"/>
  <c r="E29" i="16"/>
  <c r="T23" i="16"/>
  <c r="D6" i="20"/>
  <c r="E21" i="16"/>
  <c r="AJ51" i="16"/>
  <c r="AI65" i="16"/>
  <c r="AB55" i="16"/>
  <c r="AA61" i="16"/>
  <c r="S39" i="16"/>
  <c r="L48" i="16"/>
  <c r="AJ26" i="16"/>
  <c r="K41" i="16"/>
  <c r="AI26" i="16"/>
  <c r="D52" i="16"/>
  <c r="AA18" i="18"/>
  <c r="AJ17" i="16"/>
  <c r="E22" i="17"/>
  <c r="AA16" i="16"/>
  <c r="AC22" i="16"/>
  <c r="E5" i="16"/>
  <c r="AK10" i="16"/>
  <c r="T19" i="16"/>
  <c r="C8" i="16"/>
  <c r="S28" i="16"/>
  <c r="T28" i="16"/>
  <c r="U28" i="16"/>
  <c r="T11" i="16"/>
  <c r="U11" i="16"/>
  <c r="T10" i="16"/>
  <c r="S10" i="16"/>
  <c r="AC14" i="16"/>
  <c r="AB14" i="16"/>
  <c r="AI18" i="16"/>
  <c r="AJ18" i="16"/>
  <c r="AK18" i="16"/>
  <c r="S9" i="16"/>
  <c r="U9" i="16"/>
  <c r="T9" i="16"/>
  <c r="AA4" i="16"/>
  <c r="AC4" i="16"/>
  <c r="AB32" i="16"/>
  <c r="AC32" i="16"/>
  <c r="AA32" i="16"/>
  <c r="D28" i="16"/>
  <c r="E28" i="16"/>
  <c r="C28" i="16"/>
  <c r="T5" i="16"/>
  <c r="U5" i="16"/>
  <c r="E20" i="16"/>
  <c r="C20" i="16"/>
  <c r="AI42" i="16"/>
  <c r="AI56" i="16"/>
  <c r="AI66" i="16"/>
  <c r="AB42" i="16"/>
  <c r="AB52" i="16"/>
  <c r="AA60" i="16"/>
  <c r="T46" i="16"/>
  <c r="S60" i="16"/>
  <c r="U66" i="16"/>
  <c r="M43" i="16"/>
  <c r="D45" i="16"/>
  <c r="D63" i="16"/>
  <c r="D25" i="20"/>
  <c r="D13" i="16"/>
  <c r="D7" i="16"/>
  <c r="E4" i="20"/>
  <c r="D33" i="18"/>
  <c r="AI43" i="16"/>
  <c r="AI53" i="16"/>
  <c r="AJ59" i="16"/>
  <c r="AJ65" i="16"/>
  <c r="AB39" i="16"/>
  <c r="AA53" i="16"/>
  <c r="T39" i="16"/>
  <c r="S47" i="16"/>
  <c r="S57" i="16"/>
  <c r="U63" i="16"/>
  <c r="M48" i="16"/>
  <c r="E13" i="16"/>
  <c r="M60" i="16"/>
  <c r="C17" i="16"/>
  <c r="K50" i="16"/>
  <c r="AH19" i="18"/>
  <c r="E51" i="16"/>
  <c r="C38" i="16"/>
  <c r="AI16" i="16"/>
  <c r="C31" i="20"/>
  <c r="AH16" i="18"/>
  <c r="AF16" i="18"/>
  <c r="AF23" i="18"/>
  <c r="AH23" i="18"/>
  <c r="M14" i="18"/>
  <c r="K14" i="18"/>
  <c r="AF32" i="18"/>
  <c r="AH32" i="18"/>
  <c r="AI40" i="16"/>
  <c r="AJ50" i="16"/>
  <c r="AI58" i="16"/>
  <c r="AB44" i="16"/>
  <c r="AA58" i="16"/>
  <c r="AC38" i="16"/>
  <c r="T44" i="16"/>
  <c r="T54" i="16"/>
  <c r="S62" i="16"/>
  <c r="L52" i="16"/>
  <c r="D62" i="16"/>
  <c r="F15" i="18"/>
  <c r="U18" i="16"/>
  <c r="D7" i="17"/>
  <c r="T25" i="16"/>
  <c r="AI51" i="16"/>
  <c r="AJ67" i="16"/>
  <c r="AA45" i="16"/>
  <c r="AA55" i="16"/>
  <c r="AB61" i="16"/>
  <c r="AB67" i="16"/>
  <c r="T41" i="16"/>
  <c r="S55" i="16"/>
  <c r="AH30" i="18"/>
  <c r="AF30" i="18"/>
  <c r="M57" i="16"/>
  <c r="L57" i="16"/>
  <c r="K57" i="16"/>
  <c r="E44" i="16"/>
  <c r="C44" i="16"/>
  <c r="D44" i="16"/>
  <c r="AI7" i="16"/>
  <c r="AJ7" i="16"/>
  <c r="AK7" i="16"/>
  <c r="AJ4" i="16"/>
  <c r="AI4" i="16"/>
  <c r="AK4" i="16"/>
  <c r="AB11" i="16"/>
  <c r="AA11" i="16"/>
  <c r="Y20" i="18"/>
  <c r="AA20" i="18"/>
  <c r="T24" i="18"/>
  <c r="R24" i="18"/>
  <c r="AJ64" i="16"/>
  <c r="AB50" i="16"/>
  <c r="AB66" i="16"/>
  <c r="T52" i="16"/>
  <c r="M39" i="16"/>
  <c r="D41" i="16"/>
  <c r="L40" i="16"/>
  <c r="M64" i="16"/>
  <c r="C25" i="20"/>
  <c r="L47" i="16"/>
  <c r="E61" i="16"/>
  <c r="K28" i="17"/>
  <c r="E19" i="16"/>
  <c r="T65" i="16"/>
  <c r="D27" i="16"/>
  <c r="C66" i="16"/>
  <c r="C4" i="20"/>
  <c r="D24" i="16"/>
  <c r="C19" i="16"/>
  <c r="AJ45" i="16"/>
  <c r="AJ61" i="16"/>
  <c r="AB47" i="16"/>
  <c r="AB63" i="16"/>
  <c r="T49" i="16"/>
  <c r="K32" i="17"/>
  <c r="T20" i="16"/>
  <c r="M42" i="16"/>
  <c r="D43" i="16"/>
  <c r="D60" i="16"/>
  <c r="U67" i="16"/>
  <c r="T32" i="16"/>
  <c r="E40" i="16"/>
  <c r="D40" i="16"/>
  <c r="E56" i="16"/>
  <c r="D56" i="16"/>
  <c r="C56" i="16"/>
  <c r="M65" i="16"/>
  <c r="L65" i="16"/>
  <c r="K65" i="16"/>
  <c r="S38" i="16"/>
  <c r="T38" i="16"/>
  <c r="U38" i="16"/>
  <c r="M66" i="16"/>
  <c r="L66" i="16"/>
  <c r="E64" i="16"/>
  <c r="C64" i="16"/>
  <c r="D64" i="16"/>
  <c r="AJ32" i="16"/>
  <c r="AI32" i="16"/>
  <c r="AI21" i="16"/>
  <c r="AK21" i="16"/>
  <c r="AJ21" i="16"/>
  <c r="AI20" i="16"/>
  <c r="AJ20" i="16"/>
  <c r="AK20" i="16"/>
  <c r="AC6" i="16"/>
  <c r="AB6" i="16"/>
  <c r="AC20" i="16"/>
  <c r="AB20" i="16"/>
  <c r="AA20" i="16"/>
  <c r="R5" i="18"/>
  <c r="T5" i="18"/>
  <c r="M62" i="16"/>
  <c r="L62" i="16"/>
  <c r="M49" i="16"/>
  <c r="L49" i="16"/>
  <c r="AJ27" i="16"/>
  <c r="AI27" i="16"/>
  <c r="AI24" i="16"/>
  <c r="AK24" i="16"/>
  <c r="AC31" i="16"/>
  <c r="AB31" i="16"/>
  <c r="AA31" i="16"/>
  <c r="F17" i="18"/>
  <c r="D17" i="18"/>
  <c r="AA5" i="18"/>
  <c r="Y5" i="18"/>
  <c r="Y7" i="18"/>
  <c r="AA7" i="18"/>
  <c r="AJ39" i="16"/>
  <c r="AJ46" i="16"/>
  <c r="AJ54" i="16"/>
  <c r="AJ62" i="16"/>
  <c r="AB40" i="16"/>
  <c r="AB48" i="16"/>
  <c r="AB56" i="16"/>
  <c r="AB64" i="16"/>
  <c r="T42" i="16"/>
  <c r="T50" i="16"/>
  <c r="T58" i="16"/>
  <c r="L38" i="16"/>
  <c r="E57" i="16"/>
  <c r="E65" i="16"/>
  <c r="D46" i="16"/>
  <c r="E7" i="20"/>
  <c r="L28" i="17"/>
  <c r="C7" i="17"/>
  <c r="F19" i="18"/>
  <c r="AJ47" i="16"/>
  <c r="AJ55" i="16"/>
  <c r="AJ63" i="16"/>
  <c r="AB41" i="16"/>
  <c r="AB49" i="16"/>
  <c r="AB57" i="16"/>
  <c r="AB65" i="16"/>
  <c r="T43" i="16"/>
  <c r="T51" i="16"/>
  <c r="T59" i="16"/>
  <c r="D14" i="18"/>
  <c r="U15" i="16"/>
  <c r="AJ24" i="16"/>
  <c r="AC11" i="16"/>
  <c r="D48" i="16"/>
  <c r="E39" i="16"/>
  <c r="C39" i="16"/>
  <c r="D39" i="16"/>
  <c r="M45" i="16"/>
  <c r="L45" i="16"/>
  <c r="AJ19" i="16"/>
  <c r="AK19" i="16"/>
  <c r="AK12" i="16"/>
  <c r="AJ12" i="16"/>
  <c r="AI12" i="16"/>
  <c r="AA26" i="16"/>
  <c r="AC26" i="16"/>
  <c r="AB26" i="16"/>
  <c r="C12" i="16"/>
  <c r="E12" i="16"/>
  <c r="D12" i="16"/>
  <c r="R33" i="18"/>
  <c r="T33" i="18"/>
  <c r="K27" i="18"/>
  <c r="M27" i="18"/>
  <c r="F6" i="18"/>
  <c r="D6" i="18"/>
  <c r="D16" i="20"/>
  <c r="E16" i="20"/>
  <c r="C16" i="20"/>
  <c r="F5" i="18"/>
  <c r="D5" i="18"/>
  <c r="AF20" i="18"/>
  <c r="AH20" i="18"/>
  <c r="K18" i="18"/>
  <c r="M18" i="18"/>
  <c r="K18" i="17"/>
  <c r="D22" i="20"/>
  <c r="F25" i="18"/>
  <c r="M23" i="17"/>
  <c r="K23" i="17"/>
  <c r="AH26" i="18"/>
  <c r="AF26" i="18"/>
  <c r="AF5" i="18"/>
  <c r="AH5" i="18"/>
  <c r="E23" i="20"/>
  <c r="C23" i="20"/>
  <c r="M17" i="18"/>
  <c r="K17" i="18"/>
  <c r="M11" i="17"/>
  <c r="K11" i="17"/>
  <c r="L11" i="17"/>
  <c r="D23" i="20"/>
  <c r="M18" i="17"/>
  <c r="L18" i="17"/>
  <c r="C26" i="17"/>
  <c r="E6" i="20"/>
  <c r="M8" i="17"/>
  <c r="F16" i="18"/>
  <c r="E22" i="20"/>
  <c r="C5" i="20"/>
  <c r="M21" i="18"/>
  <c r="K21" i="18"/>
  <c r="D26" i="18"/>
  <c r="F26" i="18"/>
  <c r="F29" i="18"/>
  <c r="D29" i="18"/>
  <c r="F4" i="22"/>
  <c r="D4" i="22"/>
  <c r="AH31" i="18"/>
  <c r="AF31" i="18"/>
  <c r="AH4" i="18"/>
  <c r="AF4" i="18"/>
  <c r="E10" i="20"/>
  <c r="D10" i="20"/>
  <c r="K24" i="18"/>
  <c r="M24" i="18"/>
  <c r="F21" i="18"/>
  <c r="D21" i="18"/>
  <c r="F28" i="18"/>
  <c r="D28" i="18"/>
  <c r="F20" i="18"/>
  <c r="D20" i="18"/>
  <c r="AH10" i="18"/>
  <c r="AF10" i="18"/>
  <c r="D11" i="18"/>
  <c r="F11" i="18"/>
  <c r="D26" i="20"/>
  <c r="L8" i="17"/>
  <c r="AA23" i="18"/>
  <c r="Y23" i="18"/>
  <c r="D12" i="18"/>
  <c r="F12" i="18"/>
  <c r="F32" i="18"/>
  <c r="D32" i="18"/>
  <c r="Y12" i="18"/>
  <c r="AA12" i="18"/>
  <c r="D27" i="18"/>
  <c r="F27" i="18"/>
  <c r="E26" i="20"/>
  <c r="E29" i="20"/>
  <c r="D29" i="20"/>
  <c r="Y21" i="18"/>
  <c r="AA21" i="18"/>
  <c r="D23" i="18"/>
  <c r="F23" i="18"/>
  <c r="D24" i="18"/>
  <c r="F24" i="18"/>
  <c r="C28" i="20"/>
  <c r="E28" i="20"/>
  <c r="D28" i="20"/>
  <c r="D14" i="20"/>
  <c r="C14" i="20"/>
  <c r="E14" i="20"/>
  <c r="F4" i="18"/>
  <c r="D4" i="18"/>
  <c r="D22" i="18"/>
  <c r="F22" i="18"/>
  <c r="AF15" i="18"/>
  <c r="AH15" i="18"/>
  <c r="AH21" i="18"/>
  <c r="AF21" i="18"/>
  <c r="AA28" i="18"/>
  <c r="Y28" i="18"/>
  <c r="K29" i="18"/>
  <c r="M29" i="18"/>
  <c r="F30" i="18"/>
  <c r="D30" i="18"/>
  <c r="Y11" i="18"/>
  <c r="AA11" i="18"/>
  <c r="F20" i="22"/>
  <c r="T7" i="18"/>
  <c r="R7" i="18"/>
  <c r="T15" i="18"/>
  <c r="R15" i="18"/>
  <c r="C18" i="17"/>
  <c r="E18" i="17"/>
  <c r="D18" i="17"/>
  <c r="M30" i="17"/>
  <c r="L30" i="17"/>
  <c r="K30" i="17"/>
  <c r="M21" i="17"/>
  <c r="K21" i="17"/>
  <c r="L21" i="17"/>
  <c r="E6" i="17"/>
  <c r="C6" i="17"/>
  <c r="D6" i="17"/>
  <c r="K25" i="17"/>
  <c r="L25" i="17"/>
  <c r="M25" i="17"/>
  <c r="D19" i="17"/>
  <c r="C19" i="17"/>
  <c r="E19" i="17"/>
  <c r="Y16" i="18"/>
  <c r="AA16" i="18"/>
  <c r="F21" i="22"/>
  <c r="T9" i="18"/>
  <c r="R9" i="18"/>
  <c r="C29" i="17"/>
  <c r="D29" i="17"/>
  <c r="E29" i="17"/>
  <c r="D36" i="17"/>
  <c r="E36" i="17"/>
  <c r="C36" i="17"/>
  <c r="L26" i="17"/>
  <c r="K26" i="17"/>
  <c r="M26" i="17"/>
  <c r="F27" i="22"/>
  <c r="C21" i="20"/>
  <c r="D21" i="20"/>
  <c r="E21" i="20"/>
  <c r="D15" i="20"/>
  <c r="E15" i="20"/>
  <c r="C15" i="20"/>
  <c r="Y8" i="18"/>
  <c r="AA8" i="18"/>
  <c r="F29" i="22"/>
  <c r="F33" i="22"/>
  <c r="C19" i="20"/>
  <c r="D19" i="20"/>
  <c r="E19" i="20"/>
  <c r="D24" i="20"/>
  <c r="E24" i="20"/>
  <c r="C24" i="20"/>
  <c r="C17" i="20"/>
  <c r="D17" i="20"/>
  <c r="E17" i="20"/>
  <c r="T26" i="18"/>
  <c r="R26" i="18"/>
  <c r="T22" i="18"/>
  <c r="R22" i="18"/>
  <c r="R13" i="18"/>
  <c r="T13" i="18"/>
  <c r="F26" i="22"/>
  <c r="D11" i="20"/>
  <c r="E11" i="20"/>
  <c r="C11" i="20"/>
  <c r="AA33" i="18"/>
  <c r="Y33" i="18"/>
  <c r="AA32" i="18"/>
  <c r="Y32" i="18"/>
  <c r="AA27" i="18"/>
  <c r="Y27" i="18"/>
  <c r="AA22" i="18"/>
  <c r="Y22" i="18"/>
  <c r="F17" i="22"/>
  <c r="F7" i="22"/>
  <c r="F9" i="22"/>
  <c r="C33" i="20"/>
  <c r="D33" i="20"/>
  <c r="E33" i="20"/>
  <c r="C30" i="20"/>
  <c r="E30" i="20"/>
  <c r="D30" i="20"/>
  <c r="E27" i="20"/>
  <c r="D27" i="20"/>
  <c r="C27" i="20"/>
  <c r="T10" i="18"/>
  <c r="R10" i="18"/>
  <c r="R17" i="18"/>
  <c r="T17" i="18"/>
  <c r="T6" i="18"/>
  <c r="R6" i="18"/>
  <c r="T4" i="18"/>
  <c r="R4" i="18"/>
  <c r="R12" i="18"/>
  <c r="T12" i="18"/>
  <c r="R21" i="18"/>
  <c r="T21" i="18"/>
  <c r="V22" i="17"/>
  <c r="V31" i="17"/>
  <c r="V16" i="17"/>
  <c r="V6" i="17"/>
  <c r="V14" i="17"/>
  <c r="V24" i="17"/>
  <c r="V5" i="17"/>
  <c r="R5" i="17" s="1"/>
  <c r="V4" i="17"/>
  <c r="V26" i="17"/>
  <c r="V25" i="17"/>
  <c r="R25" i="17" s="1"/>
  <c r="V29" i="17"/>
  <c r="V11" i="17"/>
  <c r="V20" i="17"/>
  <c r="R20" i="17" s="1"/>
  <c r="V19" i="17"/>
  <c r="V28" i="17"/>
  <c r="V13" i="17"/>
  <c r="V21" i="17"/>
  <c r="V23" i="17"/>
  <c r="V7" i="17"/>
  <c r="V8" i="17"/>
  <c r="V15" i="17"/>
  <c r="R15" i="17" s="1"/>
  <c r="V10" i="17"/>
  <c r="R10" i="17" s="1"/>
  <c r="V35" i="17"/>
  <c r="R35" i="17" s="1"/>
  <c r="V37" i="17"/>
  <c r="V9" i="17"/>
  <c r="V17" i="17"/>
  <c r="V38" i="17"/>
  <c r="V30" i="17"/>
  <c r="R30" i="17" s="1"/>
  <c r="V32" i="17"/>
  <c r="V34" i="17"/>
  <c r="V36" i="17"/>
  <c r="V33" i="17"/>
  <c r="V12" i="17"/>
  <c r="V27" i="17"/>
  <c r="V18" i="17"/>
  <c r="D12" i="17"/>
  <c r="C12" i="17"/>
  <c r="E12" i="17"/>
  <c r="L29" i="17"/>
  <c r="K29" i="17"/>
  <c r="M29" i="17"/>
  <c r="L9" i="17"/>
  <c r="K9" i="17"/>
  <c r="M9" i="17"/>
  <c r="L16" i="17"/>
  <c r="M16" i="17"/>
  <c r="K16" i="17"/>
  <c r="L34" i="17"/>
  <c r="K34" i="17"/>
  <c r="M34" i="17"/>
  <c r="E33" i="17"/>
  <c r="C33" i="17"/>
  <c r="D33" i="17"/>
  <c r="AD27" i="17"/>
  <c r="AD36" i="17"/>
  <c r="AD19" i="17"/>
  <c r="AD15" i="17"/>
  <c r="Z15" i="17" s="1"/>
  <c r="AD11" i="17"/>
  <c r="AD7" i="17"/>
  <c r="AD30" i="17"/>
  <c r="Z30" i="17" s="1"/>
  <c r="AD31" i="17"/>
  <c r="AD25" i="17"/>
  <c r="Z25" i="17" s="1"/>
  <c r="AD23" i="17"/>
  <c r="AD14" i="17"/>
  <c r="AD9" i="17"/>
  <c r="AD4" i="17"/>
  <c r="AD34" i="17"/>
  <c r="AD38" i="17"/>
  <c r="AD37" i="17"/>
  <c r="AD18" i="17"/>
  <c r="AD13" i="17"/>
  <c r="AD8" i="17"/>
  <c r="AD28" i="17"/>
  <c r="AD20" i="17"/>
  <c r="Z20" i="17" s="1"/>
  <c r="AD35" i="17"/>
  <c r="Z35" i="17" s="1"/>
  <c r="AD12" i="17"/>
  <c r="AD21" i="17"/>
  <c r="AD33" i="17"/>
  <c r="AD17" i="17"/>
  <c r="AD6" i="17"/>
  <c r="AD22" i="17"/>
  <c r="AD29" i="17"/>
  <c r="AD10" i="17"/>
  <c r="Z10" i="17" s="1"/>
  <c r="AD32" i="17"/>
  <c r="AD26" i="17"/>
  <c r="AD16" i="17"/>
  <c r="AD5" i="17"/>
  <c r="Z5" i="17" s="1"/>
  <c r="AD24" i="17"/>
  <c r="M37" i="17"/>
  <c r="L37" i="17"/>
  <c r="K37" i="17"/>
  <c r="K31" i="17"/>
  <c r="M31" i="17"/>
  <c r="L31" i="17"/>
  <c r="E37" i="17"/>
  <c r="D37" i="17"/>
  <c r="C37" i="17"/>
  <c r="C9" i="17"/>
  <c r="E9" i="17"/>
  <c r="D9" i="17"/>
  <c r="D16" i="17"/>
  <c r="E16" i="17"/>
  <c r="C16" i="17"/>
  <c r="C28" i="17"/>
  <c r="E28" i="17"/>
  <c r="D28" i="17"/>
  <c r="F25" i="22"/>
  <c r="E32" i="20"/>
  <c r="D32" i="20"/>
  <c r="C32" i="20"/>
  <c r="D9" i="20"/>
  <c r="C9" i="20"/>
  <c r="E9" i="20"/>
  <c r="Y17" i="18"/>
  <c r="AA17" i="18"/>
  <c r="Y6" i="18"/>
  <c r="AA6" i="18"/>
  <c r="F23" i="22"/>
  <c r="E18" i="20"/>
  <c r="D18" i="20"/>
  <c r="C18" i="20"/>
  <c r="C12" i="20"/>
  <c r="E12" i="20"/>
  <c r="D12" i="20"/>
  <c r="T30" i="18"/>
  <c r="R30" i="18"/>
  <c r="T27" i="18"/>
  <c r="R27" i="18"/>
  <c r="R28" i="18"/>
  <c r="T28" i="18"/>
  <c r="M19" i="17"/>
  <c r="L19" i="17"/>
  <c r="K19" i="17"/>
  <c r="D20" i="17"/>
  <c r="K12" i="17"/>
  <c r="L12" i="17"/>
  <c r="M12" i="17"/>
  <c r="Y9" i="18"/>
  <c r="AA9" i="18"/>
  <c r="Y30" i="18"/>
  <c r="AA30" i="18"/>
  <c r="F5" i="22"/>
  <c r="T16" i="18"/>
  <c r="R16" i="18"/>
  <c r="T32" i="18"/>
  <c r="R32" i="18"/>
  <c r="T18" i="18"/>
  <c r="R18" i="18"/>
  <c r="T23" i="18"/>
  <c r="R23" i="18"/>
  <c r="C35" i="17"/>
  <c r="E35" i="17"/>
  <c r="D35" i="17"/>
  <c r="L36" i="17"/>
  <c r="K36" i="17"/>
  <c r="M36" i="17"/>
  <c r="C13" i="17"/>
  <c r="D13" i="17"/>
  <c r="E13" i="17"/>
  <c r="L6" i="17"/>
  <c r="K6" i="17"/>
  <c r="M6" i="17"/>
  <c r="M20" i="17"/>
  <c r="L20" i="17"/>
  <c r="K20" i="17"/>
  <c r="D15" i="17"/>
  <c r="C15" i="17"/>
  <c r="E15" i="17"/>
  <c r="E27" i="17"/>
  <c r="D27" i="17"/>
  <c r="C27" i="17"/>
  <c r="M17" i="17"/>
  <c r="K17" i="17"/>
  <c r="L17" i="17"/>
  <c r="E32" i="17"/>
  <c r="C32" i="17"/>
  <c r="D32" i="17"/>
  <c r="K38" i="17"/>
  <c r="M38" i="17"/>
  <c r="L38" i="17"/>
  <c r="C14" i="17"/>
  <c r="E14" i="17"/>
  <c r="D14" i="17"/>
  <c r="C11" i="17"/>
  <c r="D11" i="17"/>
  <c r="E11" i="17"/>
  <c r="C38" i="17"/>
  <c r="D38" i="17"/>
  <c r="E38" i="17"/>
  <c r="K33" i="17"/>
  <c r="M33" i="17"/>
  <c r="L33" i="17"/>
  <c r="F32" i="22"/>
  <c r="F8" i="22"/>
  <c r="AA25" i="18"/>
  <c r="Y25" i="18"/>
  <c r="AA24" i="18"/>
  <c r="Y24" i="18"/>
  <c r="AA19" i="18"/>
  <c r="Y19" i="18"/>
  <c r="AA14" i="18"/>
  <c r="Y14" i="18"/>
  <c r="F15" i="22"/>
  <c r="F22" i="22"/>
  <c r="R14" i="18"/>
  <c r="T14" i="18"/>
  <c r="T31" i="18"/>
  <c r="R31" i="18"/>
  <c r="T11" i="18"/>
  <c r="R11" i="18"/>
  <c r="T20" i="18"/>
  <c r="R20" i="18"/>
  <c r="R29" i="18"/>
  <c r="T29" i="18"/>
  <c r="D25" i="17"/>
  <c r="C25" i="17"/>
  <c r="E25" i="17"/>
  <c r="E24" i="17"/>
  <c r="C24" i="17"/>
  <c r="D24" i="17"/>
  <c r="C4" i="17"/>
  <c r="D4" i="17"/>
  <c r="E4" i="17"/>
  <c r="D8" i="17"/>
  <c r="E8" i="17"/>
  <c r="C8" i="17"/>
  <c r="L27" i="17"/>
  <c r="K27" i="17"/>
  <c r="M27" i="17"/>
  <c r="K5" i="17"/>
  <c r="M5" i="17"/>
  <c r="L5" i="17"/>
  <c r="K7" i="17"/>
  <c r="M7" i="17"/>
  <c r="L7" i="17"/>
  <c r="M24" i="17"/>
  <c r="L24" i="17"/>
  <c r="K24" i="17"/>
  <c r="M13" i="17"/>
  <c r="K13" i="17"/>
  <c r="L13" i="17"/>
  <c r="K15" i="17"/>
  <c r="M15" i="17"/>
  <c r="L15" i="17"/>
  <c r="D21" i="17"/>
  <c r="E21" i="17"/>
  <c r="C21" i="17"/>
  <c r="C34" i="17"/>
  <c r="E34" i="17"/>
  <c r="D34" i="17"/>
  <c r="E5" i="17"/>
  <c r="D5" i="17"/>
  <c r="C5" i="17"/>
  <c r="Z9" i="17" l="1"/>
  <c r="AF9" i="17"/>
  <c r="R9" i="17"/>
  <c r="X9" i="17"/>
  <c r="R14" i="17"/>
  <c r="X14" i="17"/>
  <c r="Z24" i="17"/>
  <c r="AF24" i="17"/>
  <c r="Z14" i="17"/>
  <c r="AF14" i="17"/>
  <c r="Z19" i="17"/>
  <c r="AF19" i="17"/>
  <c r="R4" i="17"/>
  <c r="X4" i="17"/>
  <c r="Z34" i="17"/>
  <c r="AF34" i="17"/>
  <c r="R29" i="17"/>
  <c r="X29" i="17"/>
  <c r="Z29" i="17"/>
  <c r="AF29" i="17"/>
  <c r="Z4" i="17"/>
  <c r="AF4" i="17"/>
  <c r="R34" i="17"/>
  <c r="X34" i="17"/>
  <c r="R19" i="17"/>
  <c r="X19" i="17"/>
  <c r="R24" i="17"/>
  <c r="X24" i="17"/>
  <c r="Z41" i="16"/>
  <c r="AH46" i="16"/>
  <c r="AH61" i="16"/>
  <c r="AH41" i="16"/>
  <c r="AH66" i="16"/>
  <c r="AH51" i="16"/>
  <c r="AH56" i="16"/>
  <c r="Z66" i="16"/>
  <c r="Z51" i="16"/>
  <c r="Z61" i="16"/>
  <c r="Z46" i="16"/>
  <c r="Z56" i="16"/>
  <c r="R66" i="16"/>
  <c r="J41" i="16"/>
  <c r="R41" i="16"/>
  <c r="R51" i="16"/>
  <c r="R61" i="16"/>
  <c r="R46" i="16"/>
  <c r="R56" i="16"/>
  <c r="J46" i="16"/>
  <c r="J61" i="16"/>
  <c r="J56" i="16"/>
  <c r="J51" i="16"/>
  <c r="J66" i="16"/>
  <c r="B66" i="16"/>
  <c r="B41" i="16"/>
  <c r="B51" i="16"/>
  <c r="B61" i="16"/>
  <c r="B46" i="16"/>
  <c r="B56" i="16"/>
  <c r="R12" i="16"/>
  <c r="R27" i="16"/>
  <c r="Z22" i="16"/>
  <c r="AH17" i="16"/>
  <c r="AH27" i="16"/>
  <c r="J22" i="16"/>
  <c r="R22" i="16"/>
  <c r="AH22" i="16"/>
  <c r="AH12" i="16"/>
  <c r="AH32" i="16"/>
  <c r="Z17" i="16"/>
  <c r="AH7" i="16"/>
  <c r="Z27" i="16"/>
  <c r="Z7" i="16"/>
  <c r="Z12" i="16"/>
  <c r="Z32" i="16"/>
  <c r="R32" i="16"/>
  <c r="R17" i="16"/>
  <c r="R7" i="16"/>
  <c r="J17" i="16"/>
  <c r="J7" i="16"/>
  <c r="J12" i="16"/>
  <c r="J27" i="16"/>
  <c r="J32" i="16"/>
  <c r="B32" i="16"/>
  <c r="B27" i="16"/>
  <c r="B22" i="16"/>
  <c r="B17" i="16"/>
  <c r="B12" i="16"/>
  <c r="B7" i="16"/>
  <c r="Z37" i="17"/>
  <c r="Z32" i="17"/>
  <c r="Z27" i="17"/>
  <c r="Z22" i="17"/>
  <c r="Z17" i="17"/>
  <c r="Z12" i="17"/>
  <c r="Z7" i="17"/>
  <c r="R37" i="17"/>
  <c r="R32" i="17"/>
  <c r="R27" i="17"/>
  <c r="R22" i="17"/>
  <c r="R17" i="17"/>
  <c r="R12" i="17"/>
  <c r="R7" i="17"/>
  <c r="J37" i="17"/>
  <c r="J32" i="17"/>
  <c r="J27" i="17"/>
  <c r="J22" i="17"/>
  <c r="J17" i="17"/>
  <c r="J12" i="17"/>
  <c r="J7" i="17"/>
  <c r="B37" i="17"/>
  <c r="B32" i="17"/>
  <c r="B27" i="17"/>
  <c r="B22" i="17"/>
  <c r="B17" i="17"/>
  <c r="B12" i="17"/>
  <c r="B7" i="17"/>
  <c r="B7" i="20"/>
  <c r="B32" i="20"/>
  <c r="B22" i="20"/>
  <c r="B27" i="20"/>
  <c r="B17" i="20"/>
  <c r="B12" i="20"/>
  <c r="M12" i="18"/>
  <c r="K6" i="18"/>
  <c r="M4" i="18"/>
  <c r="M33" i="18"/>
  <c r="K25" i="18"/>
  <c r="M16" i="18"/>
  <c r="K5" i="18"/>
  <c r="L4" i="18" s="1"/>
  <c r="K30" i="18"/>
  <c r="M11" i="18"/>
  <c r="K26" i="18"/>
  <c r="M7" i="18"/>
  <c r="K23" i="18"/>
  <c r="K8" i="18"/>
  <c r="K20" i="18"/>
  <c r="K13" i="18"/>
  <c r="M22" i="18"/>
  <c r="K9" i="18"/>
  <c r="K15" i="18"/>
  <c r="M28" i="18"/>
  <c r="K32" i="18"/>
  <c r="M31" i="18"/>
  <c r="M19" i="18"/>
  <c r="M10" i="18"/>
  <c r="Z38" i="18"/>
  <c r="Z39" i="18" s="1"/>
  <c r="Z40" i="18" s="1"/>
  <c r="Z41" i="18" s="1"/>
  <c r="Z42" i="18" s="1"/>
  <c r="Z43" i="18" s="1"/>
  <c r="Z44" i="18" s="1"/>
  <c r="Z45" i="18" s="1"/>
  <c r="Z46" i="18" s="1"/>
  <c r="Z47" i="18" s="1"/>
  <c r="Z48" i="18" s="1"/>
  <c r="Z49" i="18" s="1"/>
  <c r="Z50" i="18" s="1"/>
  <c r="Z51" i="18" s="1"/>
  <c r="Z52" i="18" s="1"/>
  <c r="Z53" i="18" s="1"/>
  <c r="Z54" i="18" s="1"/>
  <c r="Z55" i="18" s="1"/>
  <c r="Z56" i="18" s="1"/>
  <c r="Z57" i="18" s="1"/>
  <c r="Z58" i="18" s="1"/>
  <c r="Z59" i="18" s="1"/>
  <c r="Z60" i="18" s="1"/>
  <c r="Z61" i="18" s="1"/>
  <c r="Z62" i="18" s="1"/>
  <c r="Z63" i="18" s="1"/>
  <c r="Z64" i="18" s="1"/>
  <c r="Z65" i="18" s="1"/>
  <c r="Z66" i="18" s="1"/>
  <c r="Z67" i="18" s="1"/>
  <c r="E38" i="18"/>
  <c r="E39" i="18" s="1"/>
  <c r="E40" i="18" s="1"/>
  <c r="E41" i="18" s="1"/>
  <c r="E42" i="18" s="1"/>
  <c r="E43" i="18" s="1"/>
  <c r="E44" i="18" s="1"/>
  <c r="E45" i="18" s="1"/>
  <c r="E46" i="18" s="1"/>
  <c r="E47" i="18" s="1"/>
  <c r="E48" i="18" s="1"/>
  <c r="E49" i="18" s="1"/>
  <c r="E50" i="18" s="1"/>
  <c r="E51" i="18" s="1"/>
  <c r="E52" i="18" s="1"/>
  <c r="E53" i="18" s="1"/>
  <c r="E54" i="18" s="1"/>
  <c r="E55" i="18" s="1"/>
  <c r="E56" i="18" s="1"/>
  <c r="E57" i="18" s="1"/>
  <c r="E58" i="18" s="1"/>
  <c r="E59" i="18" s="1"/>
  <c r="E60" i="18" s="1"/>
  <c r="E61" i="18" s="1"/>
  <c r="E62" i="18" s="1"/>
  <c r="E63" i="18" s="1"/>
  <c r="E64" i="18" s="1"/>
  <c r="E65" i="18" s="1"/>
  <c r="E66" i="18" s="1"/>
  <c r="E67" i="18" s="1"/>
  <c r="S38" i="18"/>
  <c r="S39" i="18" s="1"/>
  <c r="S40" i="18" s="1"/>
  <c r="S41" i="18" s="1"/>
  <c r="S42" i="18" s="1"/>
  <c r="S43" i="18" s="1"/>
  <c r="S44" i="18" s="1"/>
  <c r="S45" i="18" s="1"/>
  <c r="S46" i="18" s="1"/>
  <c r="S47" i="18" s="1"/>
  <c r="S48" i="18" s="1"/>
  <c r="S49" i="18" s="1"/>
  <c r="S50" i="18" s="1"/>
  <c r="S51" i="18" s="1"/>
  <c r="S52" i="18" s="1"/>
  <c r="S53" i="18" s="1"/>
  <c r="S54" i="18" s="1"/>
  <c r="S55" i="18" s="1"/>
  <c r="S56" i="18" s="1"/>
  <c r="S57" i="18" s="1"/>
  <c r="S58" i="18" s="1"/>
  <c r="S59" i="18" s="1"/>
  <c r="S60" i="18" s="1"/>
  <c r="S61" i="18" s="1"/>
  <c r="S62" i="18" s="1"/>
  <c r="S63" i="18" s="1"/>
  <c r="S64" i="18" s="1"/>
  <c r="S65" i="18" s="1"/>
  <c r="S66" i="18" s="1"/>
  <c r="S67" i="18" s="1"/>
  <c r="L38" i="18"/>
  <c r="L39" i="18" s="1"/>
  <c r="L40" i="18" s="1"/>
  <c r="L41" i="18" s="1"/>
  <c r="L42" i="18" s="1"/>
  <c r="L43" i="18" s="1"/>
  <c r="L44" i="18" s="1"/>
  <c r="L45" i="18" s="1"/>
  <c r="L46" i="18" s="1"/>
  <c r="L47" i="18" s="1"/>
  <c r="L48" i="18" s="1"/>
  <c r="L49" i="18" s="1"/>
  <c r="L50" i="18" s="1"/>
  <c r="L51" i="18" s="1"/>
  <c r="L52" i="18" s="1"/>
  <c r="L53" i="18" s="1"/>
  <c r="L54" i="18" s="1"/>
  <c r="L55" i="18" s="1"/>
  <c r="L56" i="18" s="1"/>
  <c r="L57" i="18" s="1"/>
  <c r="L58" i="18" s="1"/>
  <c r="L59" i="18" s="1"/>
  <c r="L60" i="18" s="1"/>
  <c r="L61" i="18" s="1"/>
  <c r="L62" i="18" s="1"/>
  <c r="L63" i="18" s="1"/>
  <c r="L64" i="18" s="1"/>
  <c r="L65" i="18" s="1"/>
  <c r="L66" i="18" s="1"/>
  <c r="L67" i="18" s="1"/>
  <c r="F6" i="22"/>
  <c r="F13" i="22"/>
  <c r="F10" i="22"/>
  <c r="F11" i="22"/>
  <c r="F12" i="22"/>
  <c r="F24" i="22"/>
  <c r="F31" i="22"/>
  <c r="F14" i="22"/>
  <c r="C33" i="16"/>
  <c r="D33" i="16"/>
  <c r="Z4" i="18"/>
  <c r="Z5" i="18" s="1"/>
  <c r="Z6" i="18" s="1"/>
  <c r="Z7" i="18" s="1"/>
  <c r="Z8" i="18" s="1"/>
  <c r="Z9" i="18" s="1"/>
  <c r="Z10" i="18" s="1"/>
  <c r="Z11" i="18" s="1"/>
  <c r="Z12" i="18" s="1"/>
  <c r="Z13" i="18" s="1"/>
  <c r="Z14" i="18" s="1"/>
  <c r="Z15" i="18" s="1"/>
  <c r="Z16" i="18" s="1"/>
  <c r="Z17" i="18" s="1"/>
  <c r="Z18" i="18" s="1"/>
  <c r="Z19" i="18" s="1"/>
  <c r="Z20" i="18" s="1"/>
  <c r="Z21" i="18" s="1"/>
  <c r="Z22" i="18" s="1"/>
  <c r="Z23" i="18" s="1"/>
  <c r="Z24" i="18" s="1"/>
  <c r="Z25" i="18" s="1"/>
  <c r="Z26" i="18" s="1"/>
  <c r="Z27" i="18" s="1"/>
  <c r="Z28" i="18" s="1"/>
  <c r="Z29" i="18" s="1"/>
  <c r="Z30" i="18" s="1"/>
  <c r="Z31" i="18" s="1"/>
  <c r="Z32" i="18" s="1"/>
  <c r="Z33" i="18" s="1"/>
  <c r="AG4" i="18"/>
  <c r="AG5" i="18" s="1"/>
  <c r="AG6" i="18" s="1"/>
  <c r="AG7" i="18" s="1"/>
  <c r="AG8" i="18" s="1"/>
  <c r="AG9" i="18" s="1"/>
  <c r="AG10" i="18" s="1"/>
  <c r="AG11" i="18" s="1"/>
  <c r="AG12" i="18" s="1"/>
  <c r="AG13" i="18" s="1"/>
  <c r="AG14" i="18" s="1"/>
  <c r="AG15" i="18" s="1"/>
  <c r="AG16" i="18" s="1"/>
  <c r="AG17" i="18" s="1"/>
  <c r="AG18" i="18" s="1"/>
  <c r="AG19" i="18" s="1"/>
  <c r="AG20" i="18" s="1"/>
  <c r="AG21" i="18" s="1"/>
  <c r="AG22" i="18" s="1"/>
  <c r="AG23" i="18" s="1"/>
  <c r="AG24" i="18" s="1"/>
  <c r="AG25" i="18" s="1"/>
  <c r="AG26" i="18" s="1"/>
  <c r="AG27" i="18" s="1"/>
  <c r="AG28" i="18" s="1"/>
  <c r="AG29" i="18" s="1"/>
  <c r="AG30" i="18" s="1"/>
  <c r="AG31" i="18" s="1"/>
  <c r="AG32" i="18" s="1"/>
  <c r="AG33" i="18" s="1"/>
  <c r="E4" i="18"/>
  <c r="E5" i="18" s="1"/>
  <c r="E6" i="18" s="1"/>
  <c r="E7" i="18" s="1"/>
  <c r="E8" i="18" s="1"/>
  <c r="E9" i="18" s="1"/>
  <c r="E10" i="18" s="1"/>
  <c r="E11" i="18" s="1"/>
  <c r="E12" i="18" s="1"/>
  <c r="E13" i="18" s="1"/>
  <c r="E14" i="18" s="1"/>
  <c r="E15" i="18" s="1"/>
  <c r="E16" i="18" s="1"/>
  <c r="E17" i="18" s="1"/>
  <c r="E18" i="18" s="1"/>
  <c r="E19" i="18" s="1"/>
  <c r="E20" i="18" s="1"/>
  <c r="E21" i="18" s="1"/>
  <c r="E22" i="18" s="1"/>
  <c r="E23" i="18" s="1"/>
  <c r="E24" i="18" s="1"/>
  <c r="E25" i="18" s="1"/>
  <c r="E26" i="18" s="1"/>
  <c r="E27" i="18" s="1"/>
  <c r="E28" i="18" s="1"/>
  <c r="E29" i="18" s="1"/>
  <c r="E30" i="18" s="1"/>
  <c r="E31" i="18" s="1"/>
  <c r="E32" i="18" s="1"/>
  <c r="E33" i="18" s="1"/>
  <c r="S4" i="18"/>
  <c r="S5" i="18" s="1"/>
  <c r="S6" i="18" s="1"/>
  <c r="S7" i="18" s="1"/>
  <c r="S8" i="18" s="1"/>
  <c r="S9" i="18" s="1"/>
  <c r="S10" i="18" s="1"/>
  <c r="S11" i="18" s="1"/>
  <c r="S12" i="18" s="1"/>
  <c r="S13" i="18" s="1"/>
  <c r="S14" i="18" s="1"/>
  <c r="S15" i="18" s="1"/>
  <c r="S16" i="18" s="1"/>
  <c r="S17" i="18" s="1"/>
  <c r="S18" i="18" s="1"/>
  <c r="S19" i="18" s="1"/>
  <c r="S20" i="18" s="1"/>
  <c r="S21" i="18" s="1"/>
  <c r="S22" i="18" s="1"/>
  <c r="S23" i="18" s="1"/>
  <c r="S24" i="18" s="1"/>
  <c r="S25" i="18" s="1"/>
  <c r="S26" i="18" s="1"/>
  <c r="S27" i="18" s="1"/>
  <c r="S28" i="18" s="1"/>
  <c r="S29" i="18" s="1"/>
  <c r="S30" i="18" s="1"/>
  <c r="S31" i="18" s="1"/>
  <c r="S32" i="18" s="1"/>
  <c r="S33" i="18" s="1"/>
  <c r="S18" i="17"/>
  <c r="U18" i="17"/>
  <c r="T18" i="17"/>
  <c r="U36" i="17"/>
  <c r="S36" i="17"/>
  <c r="T36" i="17"/>
  <c r="U38" i="17"/>
  <c r="T38" i="17"/>
  <c r="S38" i="17"/>
  <c r="T35" i="17"/>
  <c r="S35" i="17"/>
  <c r="U35" i="17"/>
  <c r="U7" i="17"/>
  <c r="S7" i="17"/>
  <c r="T7" i="17"/>
  <c r="S28" i="17"/>
  <c r="T28" i="17"/>
  <c r="U28" i="17"/>
  <c r="T29" i="17"/>
  <c r="U29" i="17"/>
  <c r="S29" i="17"/>
  <c r="T5" i="17"/>
  <c r="S5" i="17"/>
  <c r="U5" i="17"/>
  <c r="T16" i="17"/>
  <c r="S16" i="17"/>
  <c r="U16" i="17"/>
  <c r="E4" i="22"/>
  <c r="AA24" i="17"/>
  <c r="AC24" i="17"/>
  <c r="AB24" i="17"/>
  <c r="AC32" i="17"/>
  <c r="AA32" i="17"/>
  <c r="AB32" i="17"/>
  <c r="AC6" i="17"/>
  <c r="AB6" i="17"/>
  <c r="AA6" i="17"/>
  <c r="AC12" i="17"/>
  <c r="AB12" i="17"/>
  <c r="AA12" i="17"/>
  <c r="AA8" i="17"/>
  <c r="AC8" i="17"/>
  <c r="AB8" i="17"/>
  <c r="AB38" i="17"/>
  <c r="AC38" i="17"/>
  <c r="AA38" i="17"/>
  <c r="AA14" i="17"/>
  <c r="AC14" i="17"/>
  <c r="AB14" i="17"/>
  <c r="AB30" i="17"/>
  <c r="AC30" i="17"/>
  <c r="AA30" i="17"/>
  <c r="AC15" i="17"/>
  <c r="AA15" i="17"/>
  <c r="AB15" i="17"/>
  <c r="S33" i="17"/>
  <c r="T33" i="17"/>
  <c r="U33" i="17"/>
  <c r="T30" i="17"/>
  <c r="S30" i="17"/>
  <c r="U30" i="17"/>
  <c r="U37" i="17"/>
  <c r="S37" i="17"/>
  <c r="T37" i="17"/>
  <c r="U8" i="17"/>
  <c r="T8" i="17"/>
  <c r="S8" i="17"/>
  <c r="S13" i="17"/>
  <c r="U13" i="17"/>
  <c r="T13" i="17"/>
  <c r="U11" i="17"/>
  <c r="S11" i="17"/>
  <c r="T11" i="17"/>
  <c r="U4" i="17"/>
  <c r="S4" i="17"/>
  <c r="T4" i="17"/>
  <c r="U6" i="17"/>
  <c r="T6" i="17"/>
  <c r="S6" i="17"/>
  <c r="AA5" i="17"/>
  <c r="AC5" i="17"/>
  <c r="AB5" i="17"/>
  <c r="AB10" i="17"/>
  <c r="AA10" i="17"/>
  <c r="AC10" i="17"/>
  <c r="AB17" i="17"/>
  <c r="AA17" i="17"/>
  <c r="AC17" i="17"/>
  <c r="AA35" i="17"/>
  <c r="AB35" i="17"/>
  <c r="AC35" i="17"/>
  <c r="AC13" i="17"/>
  <c r="AA13" i="17"/>
  <c r="AB13" i="17"/>
  <c r="AB34" i="17"/>
  <c r="AC34" i="17"/>
  <c r="AA34" i="17"/>
  <c r="AB23" i="17"/>
  <c r="AA23" i="17"/>
  <c r="AC23" i="17"/>
  <c r="AA19" i="17"/>
  <c r="AB19" i="17"/>
  <c r="AC19" i="17"/>
  <c r="AB16" i="17"/>
  <c r="AC16" i="17"/>
  <c r="AA16" i="17"/>
  <c r="AA29" i="17"/>
  <c r="AC29" i="17"/>
  <c r="AB29" i="17"/>
  <c r="AC33" i="17"/>
  <c r="AB33" i="17"/>
  <c r="AA33" i="17"/>
  <c r="AC20" i="17"/>
  <c r="AA20" i="17"/>
  <c r="AB20" i="17"/>
  <c r="AA18" i="17"/>
  <c r="AC18" i="17"/>
  <c r="AB18" i="17"/>
  <c r="AA4" i="17"/>
  <c r="AC4" i="17"/>
  <c r="AB4" i="17"/>
  <c r="AB25" i="17"/>
  <c r="AA25" i="17"/>
  <c r="AC25" i="17"/>
  <c r="AC7" i="17"/>
  <c r="AA7" i="17"/>
  <c r="AB7" i="17"/>
  <c r="AC36" i="17"/>
  <c r="AA36" i="17"/>
  <c r="AB36" i="17"/>
  <c r="T27" i="17"/>
  <c r="U27" i="17"/>
  <c r="S27" i="17"/>
  <c r="T34" i="17"/>
  <c r="S34" i="17"/>
  <c r="U34" i="17"/>
  <c r="U17" i="17"/>
  <c r="S17" i="17"/>
  <c r="T17" i="17"/>
  <c r="T10" i="17"/>
  <c r="U10" i="17"/>
  <c r="S10" i="17"/>
  <c r="U23" i="17"/>
  <c r="T23" i="17"/>
  <c r="S23" i="17"/>
  <c r="S19" i="17"/>
  <c r="U19" i="17"/>
  <c r="T19" i="17"/>
  <c r="S25" i="17"/>
  <c r="T25" i="17"/>
  <c r="U25" i="17"/>
  <c r="T24" i="17"/>
  <c r="U24" i="17"/>
  <c r="S24" i="17"/>
  <c r="U31" i="17"/>
  <c r="T31" i="17"/>
  <c r="S31" i="17"/>
  <c r="AA26" i="17"/>
  <c r="AC26" i="17"/>
  <c r="AB26" i="17"/>
  <c r="AB22" i="17"/>
  <c r="AC22" i="17"/>
  <c r="AA22" i="17"/>
  <c r="AA21" i="17"/>
  <c r="AB21" i="17"/>
  <c r="AC21" i="17"/>
  <c r="AB28" i="17"/>
  <c r="AC28" i="17"/>
  <c r="AA28" i="17"/>
  <c r="AB37" i="17"/>
  <c r="AA37" i="17"/>
  <c r="AC37" i="17"/>
  <c r="AC9" i="17"/>
  <c r="AB9" i="17"/>
  <c r="AA9" i="17"/>
  <c r="AB31" i="17"/>
  <c r="AC31" i="17"/>
  <c r="AA31" i="17"/>
  <c r="AB11" i="17"/>
  <c r="AC11" i="17"/>
  <c r="AA11" i="17"/>
  <c r="AC27" i="17"/>
  <c r="AA27" i="17"/>
  <c r="AB27" i="17"/>
  <c r="S12" i="17"/>
  <c r="U12" i="17"/>
  <c r="T12" i="17"/>
  <c r="T32" i="17"/>
  <c r="S32" i="17"/>
  <c r="U32" i="17"/>
  <c r="U9" i="17"/>
  <c r="T9" i="17"/>
  <c r="S9" i="17"/>
  <c r="U15" i="17"/>
  <c r="T15" i="17"/>
  <c r="S15" i="17"/>
  <c r="S21" i="17"/>
  <c r="T21" i="17"/>
  <c r="U21" i="17"/>
  <c r="U20" i="17"/>
  <c r="S20" i="17"/>
  <c r="T20" i="17"/>
  <c r="S26" i="17"/>
  <c r="U26" i="17"/>
  <c r="T26" i="17"/>
  <c r="S14" i="17"/>
  <c r="U14" i="17"/>
  <c r="T14" i="17"/>
  <c r="U22" i="17"/>
  <c r="T22" i="17"/>
  <c r="S22" i="17"/>
  <c r="E5" i="22" l="1"/>
  <c r="E6" i="22" s="1"/>
  <c r="E7" i="22" s="1"/>
  <c r="E8" i="22" s="1"/>
  <c r="E9" i="22" s="1"/>
  <c r="E10" i="22" s="1"/>
  <c r="E11" i="22" s="1"/>
  <c r="E12" i="22" s="1"/>
  <c r="E13" i="22" s="1"/>
  <c r="E14" i="22" s="1"/>
  <c r="E15" i="22" s="1"/>
  <c r="E16" i="22" s="1"/>
  <c r="E17" i="22" s="1"/>
  <c r="E18" i="22" s="1"/>
  <c r="E19" i="22" s="1"/>
  <c r="E20" i="22" s="1"/>
  <c r="E21" i="22" s="1"/>
  <c r="E22" i="22" s="1"/>
  <c r="E23" i="22" s="1"/>
  <c r="E24" i="22" s="1"/>
  <c r="E25" i="22" s="1"/>
  <c r="E26" i="22" s="1"/>
  <c r="E27" i="22" s="1"/>
  <c r="E28" i="22" s="1"/>
  <c r="E29" i="22" s="1"/>
  <c r="E30" i="22" s="1"/>
  <c r="E31" i="22" s="1"/>
  <c r="E32" i="22" s="1"/>
  <c r="E33" i="22" s="1"/>
  <c r="L5" i="18"/>
  <c r="L6" i="18" s="1"/>
  <c r="L7" i="18" s="1"/>
  <c r="L8" i="18" s="1"/>
  <c r="L9" i="18" s="1"/>
  <c r="L10" i="18" s="1"/>
  <c r="L11" i="18" s="1"/>
  <c r="L12" i="18" s="1"/>
  <c r="L13" i="18" s="1"/>
  <c r="L14" i="18" s="1"/>
  <c r="L15" i="18" s="1"/>
  <c r="L16" i="18" s="1"/>
  <c r="L17" i="18" s="1"/>
  <c r="L18" i="18" s="1"/>
  <c r="L19" i="18" s="1"/>
  <c r="L20" i="18" s="1"/>
  <c r="L21" i="18" s="1"/>
  <c r="L22" i="18" s="1"/>
  <c r="L23" i="18" s="1"/>
  <c r="L24" i="18" s="1"/>
  <c r="L25" i="18" s="1"/>
  <c r="L26" i="18" s="1"/>
  <c r="L27" i="18" s="1"/>
  <c r="L28" i="18" s="1"/>
  <c r="L29" i="18" s="1"/>
  <c r="L30" i="18" s="1"/>
  <c r="L31" i="18" s="1"/>
  <c r="L32" i="18" s="1"/>
  <c r="L33" i="18" s="1"/>
</calcChain>
</file>

<file path=xl/sharedStrings.xml><?xml version="1.0" encoding="utf-8"?>
<sst xmlns="http://schemas.openxmlformats.org/spreadsheetml/2006/main" count="688" uniqueCount="244">
  <si>
    <t xml:space="preserve"> </t>
  </si>
  <si>
    <t xml:space="preserve">Jour de l'an </t>
  </si>
  <si>
    <t xml:space="preserve">Lundi de Pâques </t>
  </si>
  <si>
    <t xml:space="preserve">Fête du Travail </t>
  </si>
  <si>
    <t xml:space="preserve">Jeudi de l'Ascension </t>
  </si>
  <si>
    <t xml:space="preserve">Lundi de Pentecôte </t>
  </si>
  <si>
    <t xml:space="preserve">Fête Nationale </t>
  </si>
  <si>
    <t xml:space="preserve">Assomption </t>
  </si>
  <si>
    <t xml:space="preserve">La Toussaint </t>
  </si>
  <si>
    <t xml:space="preserve">Armistice </t>
  </si>
  <si>
    <t xml:space="preserve">Noël </t>
  </si>
  <si>
    <t>8 Mai 1945</t>
  </si>
  <si>
    <t>SEMAINE DU :</t>
  </si>
  <si>
    <t>type</t>
  </si>
  <si>
    <t>Interne</t>
  </si>
  <si>
    <t xml:space="preserve">Pâques </t>
  </si>
  <si>
    <t>Date</t>
  </si>
  <si>
    <t>debut</t>
  </si>
  <si>
    <t>fin</t>
  </si>
  <si>
    <t>pro</t>
  </si>
  <si>
    <t>meeting</t>
  </si>
  <si>
    <t>valeur unique</t>
  </si>
  <si>
    <t>horaires</t>
  </si>
  <si>
    <t>lieu, date et heure unique</t>
  </si>
  <si>
    <t>salles</t>
  </si>
  <si>
    <t>Janvier</t>
  </si>
  <si>
    <t>Février</t>
  </si>
  <si>
    <t>Mars</t>
  </si>
  <si>
    <t>Avril</t>
  </si>
  <si>
    <t>Mai</t>
  </si>
  <si>
    <t>Juin</t>
  </si>
  <si>
    <t>Juillet</t>
  </si>
  <si>
    <t>Août</t>
  </si>
  <si>
    <t>Septembre</t>
  </si>
  <si>
    <t>Octobre</t>
  </si>
  <si>
    <t>Novembre</t>
  </si>
  <si>
    <t>Décembre</t>
  </si>
  <si>
    <t>CAAD49</t>
  </si>
  <si>
    <t>Pro</t>
  </si>
  <si>
    <t>test2</t>
  </si>
  <si>
    <t>Nbr_copie</t>
  </si>
  <si>
    <t>fériés</t>
  </si>
  <si>
    <t>désignation fériés</t>
  </si>
  <si>
    <t>Fête Nationale | France</t>
  </si>
  <si>
    <t xml:space="preserve">Jour de l'An </t>
  </si>
  <si>
    <t>Fête du Travail | France</t>
  </si>
  <si>
    <t>Vendredi Saint</t>
  </si>
  <si>
    <t>Dénomination</t>
  </si>
  <si>
    <t>références</t>
  </si>
  <si>
    <t>Fête Nationale | Belgique</t>
  </si>
  <si>
    <t>Fête Nationale | Suisse</t>
  </si>
  <si>
    <t>Fête Nationale | Canada</t>
  </si>
  <si>
    <t>St Étienne | Alsace</t>
  </si>
  <si>
    <t>Abolt° esclavage | Guadeloupe</t>
  </si>
  <si>
    <t>Abolt° esclavage | Guyane</t>
  </si>
  <si>
    <t>Abolt° esclavage | Martinique</t>
  </si>
  <si>
    <t>Abolt° esclavage | Mayotte</t>
  </si>
  <si>
    <t>Abolt° esclavage | Réunion</t>
  </si>
  <si>
    <t>Abolt° esclavage | Saint-Barthélemy</t>
  </si>
  <si>
    <t>Abolt° esclavage | Saint-Martin</t>
  </si>
  <si>
    <t>Fête du Travail</t>
  </si>
  <si>
    <t>Fête Nationale</t>
  </si>
  <si>
    <t>Externe</t>
  </si>
  <si>
    <t>24/08/2017 11:14:08jbblanchard</t>
  </si>
  <si>
    <t>28/08/2017 11:04:43sguimas</t>
  </si>
  <si>
    <t>28/08/2017 11:06:30sguimas</t>
  </si>
  <si>
    <t>24/08/2017 10:32:36mgarcay</t>
  </si>
  <si>
    <t>30/08/2017 11:51:10mccatrice</t>
  </si>
  <si>
    <t>07/09/2017 08:56:31gsimon</t>
  </si>
  <si>
    <t>02/09/2017 10:19:37mbeaudusseau</t>
  </si>
  <si>
    <t>30/08/2017 11:17:19mccatrice</t>
  </si>
  <si>
    <t>15/09/2017 14:21:39mpierre</t>
  </si>
  <si>
    <t>14/09/2017 17:39:01sguimas</t>
  </si>
  <si>
    <t>30/08/2017 11:51:58mccatrice</t>
  </si>
  <si>
    <t>14/09/2017 17:39:43sguimas</t>
  </si>
  <si>
    <t>30/08/2017 11:54:06mccatrice</t>
  </si>
  <si>
    <t>02/10/2017 17:05:22sguimas</t>
  </si>
  <si>
    <t>31/08/2017 09:50:58sguimas</t>
  </si>
  <si>
    <t>06/10/2017 09:46:37gsimon</t>
  </si>
  <si>
    <t>25/09/2017 09:45:52mpierre</t>
  </si>
  <si>
    <t>09/10/2017 08:24:34mbeaudusseau</t>
  </si>
  <si>
    <t>30/08/2017 11:19:03mccatrice</t>
  </si>
  <si>
    <t>06/10/2017 09:48:27gsimon</t>
  </si>
  <si>
    <t>14/09/2017 17:44:34sguimas</t>
  </si>
  <si>
    <t>06/10/2017 10:15:45gsimon</t>
  </si>
  <si>
    <t>06/10/2017 10:16:36gsimon</t>
  </si>
  <si>
    <t>06/10/2017 10:14:22gsimon</t>
  </si>
  <si>
    <t>06/10/2017 10:13:31gsimon</t>
  </si>
  <si>
    <t>06/10/2017 10:14:53gsimon</t>
  </si>
  <si>
    <t>08/09/2017 09:48:40sguimas</t>
  </si>
  <si>
    <t>23/10/2017 17:19:52slacour-foulonneau</t>
  </si>
  <si>
    <t>28/09/2017 10:19:13gsimon</t>
  </si>
  <si>
    <t>02/10/2017 17:05:59sguimas</t>
  </si>
  <si>
    <t>08/09/2017 09:49:05sguimas</t>
  </si>
  <si>
    <t>28/08/2017 11:05:44sguimas</t>
  </si>
  <si>
    <t>07/11/2017 14:14:53ctrouillet</t>
  </si>
  <si>
    <t>06/10/2017 09:53:23gsimon</t>
  </si>
  <si>
    <t>07/11/2017 14:14:31ctrouillet</t>
  </si>
  <si>
    <t>10/11/2017 15:52:17mgarcay</t>
  </si>
  <si>
    <t>08/09/2017 09:49:27sguimas</t>
  </si>
  <si>
    <t>06/10/2017 15:35:43mbeaudusseau</t>
  </si>
  <si>
    <t>30/10/2017 12:43:51mbeaudusseau</t>
  </si>
  <si>
    <t>29/08/2017 10:12:35slacour-foulonneau</t>
  </si>
  <si>
    <t>06/10/2017 15:35:57mbeaudusseau</t>
  </si>
  <si>
    <t>30/10/2017 12:44:03mbeaudusseau</t>
  </si>
  <si>
    <t>14/11/2017 16:25:01mgarcay</t>
  </si>
  <si>
    <t>29/08/2017 10:21:22slacour-foulonneau</t>
  </si>
  <si>
    <t>06/10/2017 17:42:56mbeaudusseau</t>
  </si>
  <si>
    <t>30/10/2017 12:45:39mbeaudusseau</t>
  </si>
  <si>
    <t>30/08/2017 11:20:16mccatrice</t>
  </si>
  <si>
    <t>26/10/2017 15:41:31sguimas</t>
  </si>
  <si>
    <t>08/09/2017 09:49:52sguimas</t>
  </si>
  <si>
    <t>18/09/2017 11:33:32sguimas</t>
  </si>
  <si>
    <t>14/09/2017 17:46:36sguimas</t>
  </si>
  <si>
    <t>02/10/2017 17:06:27sguimas</t>
  </si>
  <si>
    <t>02/10/2017 11:48:15sguimas</t>
  </si>
  <si>
    <t>02/10/2017 17:06:46sguimas</t>
  </si>
  <si>
    <t>08/09/2017 09:50:29sguimas</t>
  </si>
  <si>
    <t>23/11/2017 11:36:05sguimas</t>
  </si>
  <si>
    <t>07/11/2017 15:31:11slacour-foulonneau</t>
  </si>
  <si>
    <t>28/09/2017 09:11:13ccroix</t>
  </si>
  <si>
    <t>27/11/2017 11:17:06gsimon</t>
  </si>
  <si>
    <t>21/11/2017 16:45:50sguimas</t>
  </si>
  <si>
    <t>08/09/2017 09:50:52sguimas</t>
  </si>
  <si>
    <t>27/11/2017 11:17:31gsimon</t>
  </si>
  <si>
    <t>30/08/2017 11:20:44mccatrice</t>
  </si>
  <si>
    <t>27/11/2017 11:17:57gsimon</t>
  </si>
  <si>
    <t>27/11/2017 11:18:16gsimon</t>
  </si>
  <si>
    <t>08/09/2017 09:51:23sguimas</t>
  </si>
  <si>
    <t>18/12/2017 11:39:33gsimon</t>
  </si>
  <si>
    <t>07/11/2017 14:15:58ctrouillet</t>
  </si>
  <si>
    <t>13/12/2017 10:38:20sguimas</t>
  </si>
  <si>
    <t>07/11/2017 14:16:22ctrouillet</t>
  </si>
  <si>
    <t>13/12/2017 10:39:03sguimas</t>
  </si>
  <si>
    <t>27/11/2017 11:19:12gsimon</t>
  </si>
  <si>
    <t>19/09/2017 18:01:34sguimas</t>
  </si>
  <si>
    <t>27/12/2017 17:01:36gpetiteau</t>
  </si>
  <si>
    <t>20/12/2017 17:07:52ctrouillet</t>
  </si>
  <si>
    <t>27/11/2017 11:19:49gsimon</t>
  </si>
  <si>
    <t>27/11/2017 11:20:04gsimon</t>
  </si>
  <si>
    <t>30/08/2017 11:46:26mccatrice</t>
  </si>
  <si>
    <t>23/11/2017 10:08:57droyer-denis</t>
  </si>
  <si>
    <t>30/08/2017 11:40:58mccatrice</t>
  </si>
  <si>
    <t>19/09/2017 18:02:00sguimas</t>
  </si>
  <si>
    <t>27/11/2017 11:23:12gsimon</t>
  </si>
  <si>
    <t>27/11/2017 11:22:55gsimon</t>
  </si>
  <si>
    <t>04/12/2017 10:38:43mgarcay</t>
  </si>
  <si>
    <t>21/11/2017 15:13:35sguimas</t>
  </si>
  <si>
    <t>27/11/2017 11:13:55gsimon</t>
  </si>
  <si>
    <t>27/11/2017 11:14:18gsimon</t>
  </si>
  <si>
    <t>27/11/2017 11:15:04gsimon</t>
  </si>
  <si>
    <t>27/11/2017 11:15:32gsimon</t>
  </si>
  <si>
    <t>19/09/2017 18:02:59sguimas</t>
  </si>
  <si>
    <t>27/11/2017 11:23:52gsimon</t>
  </si>
  <si>
    <t>08/11/2017 15:25:44mcoat-rivry</t>
  </si>
  <si>
    <t>30/10/2017 15:48:51pperrocheau</t>
  </si>
  <si>
    <t>18/12/2017 10:17:03gsimon</t>
  </si>
  <si>
    <t>30/08/2017 11:41:19mccatrice</t>
  </si>
  <si>
    <t>19/09/2017 18:04:00sguimas</t>
  </si>
  <si>
    <t>27/11/2017 11:24:45gsimon</t>
  </si>
  <si>
    <t>30/10/2017 15:49:32pperrocheau</t>
  </si>
  <si>
    <t>27/11/2017 11:25:15gsimon</t>
  </si>
  <si>
    <t>30/10/2017 15:50:16pperrocheau</t>
  </si>
  <si>
    <t>19/09/2017 18:03:50sguimas</t>
  </si>
  <si>
    <t>30/08/2017 11:41:46mccatrice</t>
  </si>
  <si>
    <t>19/09/2017 18:04:24sguimas</t>
  </si>
  <si>
    <t>27/11/2017 11:25:57gsimon</t>
  </si>
  <si>
    <t>27/11/2017 11:26:38gsimon</t>
  </si>
  <si>
    <t>23/11/2017 10:11:30droyer-denis</t>
  </si>
  <si>
    <t>30/08/2017 11:46:56mccatrice</t>
  </si>
  <si>
    <t>19/09/2017 18:04:43sguimas</t>
  </si>
  <si>
    <t>30/08/2017 11:42:06mccatrice</t>
  </si>
  <si>
    <t>19/09/2017 18:05:02sguimas</t>
  </si>
  <si>
    <t>19/09/2017 18:05:20sguimas</t>
  </si>
  <si>
    <t>30/08/2017 11:42:23mccatrice</t>
  </si>
  <si>
    <t>19/09/2017 18:05:40sguimas</t>
  </si>
  <si>
    <t>19/09/2017 18:06:02sguimas</t>
  </si>
  <si>
    <t>30/08/2017 11:42:44mccatrice</t>
  </si>
  <si>
    <t>19/09/2017 18:06:25sguimas</t>
  </si>
  <si>
    <t>27/11/2017 11:28:15gsimon</t>
  </si>
  <si>
    <t>01/12/2017 09:55:50ctrouillet</t>
  </si>
  <si>
    <t>27/11/2017 11:27:43gsimon</t>
  </si>
  <si>
    <t>19/09/2017 18:06:40sguimas</t>
  </si>
  <si>
    <t>30/08/2017 11:43:02mccatrice</t>
  </si>
  <si>
    <t>19/09/2017 18:07:01sguimas</t>
  </si>
  <si>
    <t>30/08/2017 11:43:22mccatrice</t>
  </si>
  <si>
    <t>19/09/2017 18:07:27sguimas</t>
  </si>
  <si>
    <t>30/08/2017 11:43:38mccatrice</t>
  </si>
  <si>
    <t>19/09/2017 18:07:50sguimas</t>
  </si>
  <si>
    <t>19/09/2017 18:08:08sguimas</t>
  </si>
  <si>
    <t>30/08/2017 11:43:55mccatrice</t>
  </si>
  <si>
    <t>19/09/2017 18:08:25sguimas</t>
  </si>
  <si>
    <t>19/09/2017 18:08:51sguimas</t>
  </si>
  <si>
    <t>30/08/2017 11:44:11mccatrice</t>
  </si>
  <si>
    <t>19/09/2017 18:09:08sguimas</t>
  </si>
  <si>
    <t>19/09/2017 18:09:25sguimas</t>
  </si>
  <si>
    <t>30/08/2017 11:44:44mccatrice</t>
  </si>
  <si>
    <t>19/09/2017 18:09:45sguimas</t>
  </si>
  <si>
    <t>28/12/2017 17:46:33sguimas</t>
  </si>
  <si>
    <t>28/12/2017 17:48:13sguimas</t>
  </si>
  <si>
    <t>28/12/2017 17:49:05sguimas</t>
  </si>
  <si>
    <t>28/12/2017 17:49:31sguimas</t>
  </si>
  <si>
    <t>28/12/2017 17:49:51sguimas</t>
  </si>
  <si>
    <t>28/12/2017 17:50:13sguimas</t>
  </si>
  <si>
    <t>04/01/2018 14:17:23ctrouillet</t>
  </si>
  <si>
    <t>04/01/2018 14:18:08ctrouillet</t>
  </si>
  <si>
    <t>à paramétrer</t>
  </si>
  <si>
    <t>Pro 1</t>
  </si>
  <si>
    <t>Pro 2</t>
  </si>
  <si>
    <t>Pro 3</t>
  </si>
  <si>
    <t>Pro 4</t>
  </si>
  <si>
    <t>Pro 5</t>
  </si>
  <si>
    <t>Pro 6</t>
  </si>
  <si>
    <t>Pro 7</t>
  </si>
  <si>
    <t>Pro 8</t>
  </si>
  <si>
    <t>Pro 9</t>
  </si>
  <si>
    <t>Pro 10</t>
  </si>
  <si>
    <t>Pro 11</t>
  </si>
  <si>
    <t>Pro 12</t>
  </si>
  <si>
    <t>Pro 13</t>
  </si>
  <si>
    <t>Pro 14</t>
  </si>
  <si>
    <t>Propriétaire</t>
  </si>
  <si>
    <t>Direction</t>
  </si>
  <si>
    <t>Véhicule 1</t>
  </si>
  <si>
    <t>Véhicule 2</t>
  </si>
  <si>
    <t>Véhicule 3</t>
  </si>
  <si>
    <t>Véhicule 4</t>
  </si>
  <si>
    <t>Entretien</t>
  </si>
  <si>
    <t>Visite annuelle</t>
  </si>
  <si>
    <t>Contrôle technique</t>
  </si>
  <si>
    <t>Siége</t>
  </si>
  <si>
    <t>Site 1</t>
  </si>
  <si>
    <t>Site 2</t>
  </si>
  <si>
    <t>Site 3</t>
  </si>
  <si>
    <t>Site 4</t>
  </si>
  <si>
    <t>Ext 1</t>
  </si>
  <si>
    <t>Ext 2</t>
  </si>
  <si>
    <t>Ext 3</t>
  </si>
  <si>
    <t>Ext 4</t>
  </si>
  <si>
    <t>Equipe</t>
  </si>
  <si>
    <t>21/06/2019 16:58:52Equipe</t>
  </si>
  <si>
    <t>21/06/2019 16:59:43Equipe</t>
  </si>
  <si>
    <t>21/06/2019 17:07:20Equipe</t>
  </si>
  <si>
    <t>16/10/2019 12:50:01Equipe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</si>
</sst>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7">
    <numFmt numFmtId="164" formatCode="h:mm;@"/>
    <numFmt numFmtId="165" formatCode="[$-40C]d\ mmmm\ yyyy;@"/>
    <numFmt numFmtId="166" formatCode="dddd\ dd\ mmmm"/>
    <numFmt numFmtId="167" formatCode="[$-F800]dddd\,\ mmmm\ dd\,\ yyyy"/>
    <numFmt numFmtId="168" formatCode="mmmm"/>
    <numFmt numFmtId="169" formatCode="dddd\ dd\ mmmm\ yyyy"/>
    <numFmt numFmtId="170" formatCode="0.000"/>
  </numFmts>
  <fonts count="38">
    <font>
      <sz val="9"/>
      <color theme="1"/>
      <name val="Calibri"/>
      <family val="2"/>
      <scheme val="minor"/>
    </font>
    <font>
      <b/>
      <sz val="12"/>
      <color theme="0"/>
      <name val="Calibri"/>
      <family val="2"/>
      <scheme val="minor"/>
    </font>
    <font>
      <b/>
      <sz val="18"/>
      <color theme="3"/>
      <name val="Cambria"/>
      <family val="2"/>
      <scheme val="major"/>
    </font>
    <font>
      <b/>
      <sz val="16"/>
      <color theme="0"/>
      <name val="Calibri"/>
      <family val="2"/>
      <scheme val="minor"/>
    </font>
    <font>
      <b/>
      <sz val="34"/>
      <color theme="3"/>
      <name val="Calibri"/>
      <family val="2"/>
      <scheme val="minor"/>
    </font>
    <font>
      <b/>
      <sz val="9"/>
      <color theme="1"/>
      <name val="Calibri"/>
      <family val="2"/>
      <scheme val="minor"/>
    </font>
    <font>
      <b/>
      <sz val="22"/>
      <color theme="4" tint="-0.499984740745262"/>
      <name val="Calibri"/>
      <family val="2"/>
      <scheme val="minor"/>
    </font>
    <font>
      <sz val="10"/>
      <color rgb="FF002060"/>
      <name val="Arial"/>
      <family val="2"/>
    </font>
    <font>
      <sz val="14"/>
      <color theme="0"/>
      <name val="Calibri"/>
      <family val="2"/>
      <scheme val="minor"/>
    </font>
    <font>
      <u/>
      <sz val="9"/>
      <color theme="10"/>
      <name val="Calibri"/>
      <family val="2"/>
      <scheme val="minor"/>
    </font>
    <font>
      <b/>
      <sz val="22"/>
      <color theme="0"/>
      <name val="Calibri"/>
      <family val="2"/>
      <scheme val="minor"/>
    </font>
    <font>
      <sz val="9"/>
      <color theme="0"/>
      <name val="Calibri"/>
      <family val="2"/>
      <scheme val="minor"/>
    </font>
    <font>
      <u/>
      <sz val="9"/>
      <color theme="0"/>
      <name val="Calibri"/>
      <family val="2"/>
      <scheme val="minor"/>
    </font>
    <font>
      <b/>
      <sz val="16"/>
      <color theme="0"/>
      <name val="Geogrotesque Regular"/>
      <family val="2"/>
    </font>
    <font>
      <b/>
      <sz val="20"/>
      <color theme="0"/>
      <name val="Geogrotesque Bold"/>
      <family val="2"/>
    </font>
    <font>
      <sz val="9"/>
      <color theme="1"/>
      <name val="Geogrotesque Regular"/>
      <family val="2"/>
    </font>
    <font>
      <sz val="22"/>
      <color theme="1"/>
      <name val="Geogrotesque Medium"/>
      <family val="2"/>
    </font>
    <font>
      <b/>
      <sz val="16"/>
      <color theme="0"/>
      <name val="Geogrotesque SemiBold"/>
      <family val="2"/>
    </font>
    <font>
      <b/>
      <sz val="18"/>
      <color theme="0"/>
      <name val="Geogrotesque Light"/>
      <family val="2"/>
    </font>
    <font>
      <sz val="11"/>
      <color rgb="FFF39303"/>
      <name val="Geogrotesque Regular"/>
      <family val="2"/>
    </font>
    <font>
      <sz val="9"/>
      <color rgb="FFC64513"/>
      <name val="Calibri"/>
      <family val="2"/>
      <scheme val="minor"/>
    </font>
    <font>
      <b/>
      <i/>
      <sz val="28"/>
      <color theme="0"/>
      <name val="Geogrotesque Regular"/>
      <family val="2"/>
    </font>
    <font>
      <b/>
      <sz val="14"/>
      <color theme="0"/>
      <name val="Geogrotesque Regular"/>
      <family val="2"/>
    </font>
    <font>
      <b/>
      <sz val="11"/>
      <color theme="0"/>
      <name val="Geogrotesque Regular"/>
      <family val="2"/>
    </font>
    <font>
      <sz val="9"/>
      <name val="Geogrotesque Regular"/>
      <family val="2"/>
    </font>
    <font>
      <sz val="10"/>
      <color rgb="FF4D4D4D"/>
      <name val="Geogrotesque UltraLight"/>
      <family val="2"/>
    </font>
    <font>
      <b/>
      <sz val="10"/>
      <color rgb="FF4D4D4D"/>
      <name val="Geogrotesque SemiBold"/>
      <family val="2"/>
    </font>
    <font>
      <sz val="9"/>
      <color rgb="FFC00000"/>
      <name val="Calibri"/>
      <family val="2"/>
      <scheme val="minor"/>
    </font>
    <font>
      <b/>
      <sz val="9"/>
      <color rgb="FF4D4D4D"/>
      <name val="Geogrotesque Regular"/>
      <family val="2"/>
    </font>
    <font>
      <b/>
      <sz val="9"/>
      <color rgb="FF4D4D4D"/>
      <name val="Calibri"/>
      <family val="2"/>
      <scheme val="minor"/>
    </font>
    <font>
      <sz val="9"/>
      <color rgb="FF4D4D4D"/>
      <name val="Geogrotesque Regular"/>
      <family val="2"/>
    </font>
    <font>
      <b/>
      <sz val="9"/>
      <color rgb="FF4D4D4D"/>
      <name val="Geogrotesque SemiBold"/>
      <family val="2"/>
    </font>
    <font>
      <b/>
      <sz val="12"/>
      <color theme="0"/>
      <name val="Geogrotesque Regular"/>
      <family val="2"/>
    </font>
    <font>
      <sz val="9"/>
      <color rgb="FFC00000"/>
      <name val="Geogrotesque Light"/>
      <family val="2"/>
    </font>
    <font>
      <sz val="8"/>
      <color theme="0"/>
      <name val="Calibri"/>
      <family val="2"/>
      <scheme val="minor"/>
    </font>
    <font>
      <b/>
      <sz val="10"/>
      <color rgb="FFCFD0C4"/>
      <name val="Geogrotesque Regular"/>
      <family val="2"/>
    </font>
    <font>
      <sz val="10"/>
      <color theme="0"/>
      <name val="Calibri"/>
      <family val="2"/>
      <scheme val="minor"/>
    </font>
    <font>
      <sz val="28"/>
      <color theme="0" tint="-0.34998626667073579"/>
      <name val="Geogrotesque Medium"/>
      <family val="2"/>
    </font>
  </fonts>
  <fills count="14">
    <fill>
      <patternFill patternType="none"/>
    </fill>
    <fill>
      <patternFill patternType="gray125"/>
    </fill>
    <fill>
      <patternFill patternType="solid">
        <fgColor indexed="65"/>
        <bgColor indexed="64"/>
      </patternFill>
    </fill>
    <fill>
      <patternFill patternType="solid">
        <fgColor theme="1"/>
        <bgColor indexed="64"/>
      </patternFill>
    </fill>
    <fill>
      <patternFill patternType="solid">
        <fgColor theme="0"/>
        <bgColor indexed="64"/>
      </patternFill>
    </fill>
    <fill>
      <patternFill patternType="solid">
        <fgColor theme="3" tint="0.79998168889431442"/>
        <bgColor indexed="64"/>
      </patternFill>
    </fill>
    <fill>
      <patternFill patternType="solid">
        <fgColor theme="1" tint="0.249977111117893"/>
        <bgColor indexed="64"/>
      </patternFill>
    </fill>
    <fill>
      <patternFill patternType="solid">
        <fgColor rgb="FFC64513"/>
        <bgColor indexed="64"/>
      </patternFill>
    </fill>
    <fill>
      <patternFill patternType="solid">
        <fgColor rgb="FFF39303"/>
        <bgColor indexed="64"/>
      </patternFill>
    </fill>
    <fill>
      <patternFill patternType="solid">
        <fgColor rgb="FFCFD0C4"/>
        <bgColor indexed="64"/>
      </patternFill>
    </fill>
    <fill>
      <patternFill patternType="gray125">
        <fgColor rgb="FFD0CFC4"/>
      </patternFill>
    </fill>
    <fill>
      <patternFill patternType="solid">
        <fgColor rgb="FFC00000"/>
        <bgColor indexed="64"/>
      </patternFill>
    </fill>
    <fill>
      <patternFill patternType="solid">
        <fgColor rgb="FFD0CFC4"/>
        <bgColor indexed="64"/>
      </patternFill>
    </fill>
    <fill>
      <patternFill patternType="solid">
        <fgColor theme="0" tint="-4.9989318521683403E-2"/>
        <bgColor indexed="64"/>
      </patternFill>
    </fill>
  </fills>
  <borders count="11">
    <border>
      <left/>
      <right/>
      <top/>
      <bottom/>
      <diagonal/>
    </border>
    <border>
      <left style="thin">
        <color rgb="FFD0CFC4"/>
      </left>
      <right/>
      <top/>
      <bottom/>
      <diagonal/>
    </border>
    <border>
      <left style="thin">
        <color rgb="FFD0CFC4"/>
      </left>
      <right/>
      <top/>
      <bottom style="thin">
        <color rgb="FFD0CFC4"/>
      </bottom>
      <diagonal/>
    </border>
    <border>
      <left/>
      <right style="thin">
        <color rgb="FFD0CFC4"/>
      </right>
      <top/>
      <bottom style="thin">
        <color rgb="FFD0CFC4"/>
      </bottom>
      <diagonal/>
    </border>
    <border>
      <left/>
      <right style="thin">
        <color rgb="FFD0CFC4"/>
      </right>
      <top/>
      <bottom/>
      <diagonal/>
    </border>
    <border>
      <left/>
      <right style="thin">
        <color rgb="FFD0CFC4"/>
      </right>
      <top style="thin">
        <color rgb="FFD0CFC4"/>
      </top>
      <bottom/>
      <diagonal/>
    </border>
    <border>
      <left style="thin">
        <color rgb="FFD0CFC4"/>
      </left>
      <right/>
      <top style="thin">
        <color rgb="FFD0CFC4"/>
      </top>
      <bottom/>
      <diagonal/>
    </border>
    <border>
      <left/>
      <right/>
      <top style="thin">
        <color rgb="FFD0CFC4"/>
      </top>
      <bottom/>
      <diagonal/>
    </border>
    <border>
      <left/>
      <right/>
      <top/>
      <bottom style="thin">
        <color rgb="FFD0CFC4"/>
      </bottom>
      <diagonal/>
    </border>
    <border>
      <left style="thin">
        <color rgb="FFD0CFC4"/>
      </left>
      <right/>
      <top style="thin">
        <color theme="0"/>
      </top>
      <bottom/>
      <diagonal/>
    </border>
    <border>
      <left/>
      <right style="thin">
        <color rgb="FFD0CFC4"/>
      </right>
      <top style="thin">
        <color theme="0"/>
      </top>
      <bottom/>
      <diagonal/>
    </border>
  </borders>
  <cellStyleXfs count="6">
    <xf numFmtId="0" fontId="0" fillId="0" borderId="0">
      <alignment vertical="center"/>
    </xf>
    <xf numFmtId="0" fontId="2" fillId="0" borderId="0" applyNumberFormat="0" applyFill="0" applyBorder="0" applyAlignment="0" applyProtection="0"/>
    <xf numFmtId="0" fontId="4" fillId="0" borderId="0" applyNumberFormat="0" applyFill="0" applyBorder="0" applyAlignment="0" applyProtection="0"/>
    <xf numFmtId="0" fontId="3" fillId="3" borderId="0" applyNumberFormat="0" applyAlignment="0" applyProtection="0"/>
    <xf numFmtId="0" fontId="1" fillId="3" borderId="0" applyNumberFormat="0" applyBorder="0" applyAlignment="0" applyProtection="0"/>
    <xf numFmtId="0" fontId="9" fillId="0" borderId="0" applyNumberFormat="0" applyFill="0" applyBorder="0" applyAlignment="0" applyProtection="0">
      <alignment vertical="center"/>
    </xf>
  </cellStyleXfs>
  <cellXfs count="150">
    <xf numFmtId="0" fontId="0" fillId="0" borderId="0" xfId="0">
      <alignment vertical="center"/>
    </xf>
    <xf numFmtId="0" fontId="0" fillId="0" borderId="0" xfId="0" applyAlignment="1">
      <alignment horizontal="center" vertical="center"/>
    </xf>
    <xf numFmtId="0" fontId="5" fillId="0" borderId="0" xfId="0" applyFont="1" applyAlignment="1">
      <alignment horizontal="center" vertical="center"/>
    </xf>
    <xf numFmtId="14" fontId="0" fillId="0" borderId="0" xfId="0" applyNumberFormat="1" applyAlignment="1">
      <alignment horizontal="left" vertical="center" indent="1"/>
    </xf>
    <xf numFmtId="49" fontId="0" fillId="0" borderId="0" xfId="0" applyNumberFormat="1" applyAlignment="1">
      <alignment horizontal="left" vertical="center" indent="1"/>
    </xf>
    <xf numFmtId="14" fontId="7" fillId="5" borderId="0" xfId="0" quotePrefix="1" applyNumberFormat="1" applyFont="1" applyFill="1" applyAlignment="1">
      <alignment horizontal="center" vertical="center"/>
    </xf>
    <xf numFmtId="0" fontId="8" fillId="6" borderId="0" xfId="0" applyFont="1" applyFill="1" applyAlignment="1">
      <alignment horizontal="center" vertical="center"/>
    </xf>
    <xf numFmtId="20" fontId="0" fillId="0" borderId="0" xfId="0" applyNumberFormat="1" applyAlignment="1">
      <alignment horizontal="center" vertical="center"/>
    </xf>
    <xf numFmtId="0" fontId="0" fillId="0" borderId="0" xfId="0" applyProtection="1">
      <alignment vertical="center"/>
    </xf>
    <xf numFmtId="0" fontId="9" fillId="0" borderId="0" xfId="5" applyProtection="1">
      <alignment vertical="center"/>
    </xf>
    <xf numFmtId="0" fontId="0" fillId="0" borderId="0" xfId="0" applyAlignment="1" applyProtection="1">
      <alignment horizontal="center"/>
    </xf>
    <xf numFmtId="0" fontId="0" fillId="0" borderId="0" xfId="0" applyAlignment="1" applyProtection="1">
      <alignment horizontal="center" vertical="top"/>
    </xf>
    <xf numFmtId="14" fontId="0" fillId="0" borderId="0" xfId="0" applyNumberFormat="1" applyAlignment="1" applyProtection="1">
      <alignment horizontal="center" vertical="top"/>
    </xf>
    <xf numFmtId="164" fontId="0" fillId="0" borderId="0" xfId="0" applyNumberFormat="1" applyAlignment="1" applyProtection="1">
      <alignment horizontal="center" vertical="top"/>
    </xf>
    <xf numFmtId="0" fontId="0" fillId="0" borderId="0" xfId="0" applyAlignment="1" applyProtection="1">
      <alignment horizontal="center" vertical="center"/>
    </xf>
    <xf numFmtId="0" fontId="0" fillId="0" borderId="0" xfId="0" applyAlignment="1" applyProtection="1">
      <alignment horizontal="left" vertical="center" indent="1"/>
    </xf>
    <xf numFmtId="164" fontId="0" fillId="0" borderId="0" xfId="0" applyNumberFormat="1" applyAlignment="1" applyProtection="1">
      <alignment horizontal="center" vertical="center"/>
    </xf>
    <xf numFmtId="166" fontId="0" fillId="0" borderId="0" xfId="0" applyNumberFormat="1">
      <alignment vertical="center"/>
    </xf>
    <xf numFmtId="165" fontId="0" fillId="0" borderId="0" xfId="0" applyNumberFormat="1" applyProtection="1">
      <alignment vertical="center"/>
    </xf>
    <xf numFmtId="0" fontId="6" fillId="0" borderId="0" xfId="0" applyFont="1" applyAlignment="1" applyProtection="1">
      <alignment vertical="center"/>
    </xf>
    <xf numFmtId="14" fontId="10" fillId="0" borderId="0" xfId="0" applyNumberFormat="1" applyFont="1" applyAlignment="1" applyProtection="1">
      <alignment vertical="center"/>
    </xf>
    <xf numFmtId="0" fontId="0" fillId="0" borderId="0" xfId="0" applyFill="1" applyAlignment="1">
      <alignment horizontal="center" vertical="center"/>
    </xf>
    <xf numFmtId="167" fontId="11" fillId="0" borderId="0" xfId="0" applyNumberFormat="1" applyFont="1" applyAlignment="1" applyProtection="1">
      <alignment horizontal="center" vertical="center"/>
      <protection locked="0"/>
    </xf>
    <xf numFmtId="14" fontId="10" fillId="0" borderId="0" xfId="0" applyNumberFormat="1" applyFont="1" applyAlignment="1" applyProtection="1">
      <alignment vertical="center"/>
      <protection locked="0"/>
    </xf>
    <xf numFmtId="0" fontId="0" fillId="0" borderId="0" xfId="0">
      <alignment vertical="center"/>
    </xf>
    <xf numFmtId="0" fontId="5" fillId="0" borderId="0" xfId="0" applyFont="1">
      <alignment vertical="center"/>
    </xf>
    <xf numFmtId="0" fontId="0" fillId="0" borderId="0" xfId="0" applyNumberFormat="1" applyAlignment="1">
      <alignment horizontal="center" vertical="center"/>
    </xf>
    <xf numFmtId="0" fontId="0" fillId="0" borderId="0" xfId="0" applyNumberFormat="1" applyAlignment="1" applyProtection="1">
      <alignment horizontal="center"/>
    </xf>
    <xf numFmtId="0" fontId="0" fillId="10" borderId="0" xfId="0" applyFill="1" applyProtection="1">
      <alignment vertical="center"/>
    </xf>
    <xf numFmtId="20" fontId="0" fillId="0" borderId="0" xfId="0" applyNumberFormat="1" applyAlignment="1" applyProtection="1">
      <alignment horizontal="center" vertical="top"/>
    </xf>
    <xf numFmtId="0" fontId="0" fillId="0" borderId="0" xfId="0" applyNumberFormat="1" applyAlignment="1" applyProtection="1">
      <alignment horizontal="center" vertical="top"/>
    </xf>
    <xf numFmtId="0" fontId="15" fillId="0" borderId="0" xfId="0" applyFont="1" applyProtection="1">
      <alignment vertical="center"/>
    </xf>
    <xf numFmtId="165" fontId="15" fillId="0" borderId="0" xfId="0" applyNumberFormat="1" applyFont="1" applyProtection="1">
      <alignment vertical="center"/>
    </xf>
    <xf numFmtId="0" fontId="0" fillId="7" borderId="6" xfId="0" applyFill="1" applyBorder="1" applyProtection="1">
      <alignment vertical="center"/>
    </xf>
    <xf numFmtId="0" fontId="0" fillId="7" borderId="2" xfId="0" applyFill="1" applyBorder="1" applyProtection="1">
      <alignment vertical="center"/>
    </xf>
    <xf numFmtId="0" fontId="23" fillId="8" borderId="1" xfId="0" applyFont="1" applyFill="1" applyBorder="1" applyAlignment="1" applyProtection="1"/>
    <xf numFmtId="14" fontId="19" fillId="8" borderId="2" xfId="0" applyNumberFormat="1" applyFont="1" applyFill="1" applyBorder="1" applyAlignment="1" applyProtection="1">
      <alignment vertical="center"/>
    </xf>
    <xf numFmtId="0" fontId="23" fillId="8" borderId="1" xfId="0" applyFont="1" applyFill="1" applyBorder="1" applyAlignment="1" applyProtection="1">
      <alignment horizontal="left"/>
    </xf>
    <xf numFmtId="20" fontId="24" fillId="4" borderId="1" xfId="0" applyNumberFormat="1" applyFont="1" applyFill="1" applyBorder="1" applyAlignment="1">
      <alignment horizontal="center" vertical="center"/>
    </xf>
    <xf numFmtId="20" fontId="24" fillId="12" borderId="1" xfId="0" applyNumberFormat="1" applyFont="1" applyFill="1" applyBorder="1" applyAlignment="1">
      <alignment horizontal="center" vertical="center"/>
    </xf>
    <xf numFmtId="0" fontId="15" fillId="11" borderId="2" xfId="0" applyFont="1" applyFill="1" applyBorder="1" applyProtection="1">
      <alignment vertical="center"/>
    </xf>
    <xf numFmtId="0" fontId="15" fillId="11" borderId="6" xfId="0" applyFont="1" applyFill="1" applyBorder="1" applyProtection="1">
      <alignment vertical="center"/>
    </xf>
    <xf numFmtId="0" fontId="0" fillId="11" borderId="2" xfId="0" applyFill="1" applyBorder="1" applyProtection="1">
      <alignment vertical="center"/>
    </xf>
    <xf numFmtId="0" fontId="0" fillId="11" borderId="6" xfId="0" applyFill="1" applyBorder="1" applyProtection="1">
      <alignment vertical="center"/>
    </xf>
    <xf numFmtId="0" fontId="12" fillId="0" borderId="0" xfId="5" applyNumberFormat="1" applyFont="1" applyProtection="1">
      <alignment vertical="center"/>
      <protection locked="0"/>
    </xf>
    <xf numFmtId="164" fontId="25" fillId="2" borderId="0" xfId="0" applyNumberFormat="1" applyFont="1" applyFill="1" applyBorder="1" applyAlignment="1" applyProtection="1">
      <alignment horizontal="center" vertical="center"/>
    </xf>
    <xf numFmtId="0" fontId="26" fillId="2" borderId="4" xfId="0" applyFont="1" applyFill="1" applyBorder="1" applyAlignment="1" applyProtection="1">
      <alignment horizontal="center" vertical="center"/>
    </xf>
    <xf numFmtId="164" fontId="25" fillId="2" borderId="8" xfId="0" applyNumberFormat="1" applyFont="1" applyFill="1" applyBorder="1" applyAlignment="1" applyProtection="1">
      <alignment horizontal="center" vertical="center"/>
    </xf>
    <xf numFmtId="0" fontId="26" fillId="2" borderId="3" xfId="0" applyFont="1" applyFill="1" applyBorder="1" applyAlignment="1" applyProtection="1">
      <alignment horizontal="center" vertical="center"/>
    </xf>
    <xf numFmtId="0" fontId="15" fillId="11" borderId="6" xfId="0" applyFont="1" applyFill="1" applyBorder="1" applyAlignment="1" applyProtection="1">
      <alignment horizontal="center" vertical="center"/>
    </xf>
    <xf numFmtId="14" fontId="13" fillId="11" borderId="5" xfId="0" applyNumberFormat="1" applyFont="1" applyFill="1" applyBorder="1" applyAlignment="1" applyProtection="1">
      <alignment horizontal="center"/>
      <protection locked="0"/>
    </xf>
    <xf numFmtId="0" fontId="15" fillId="11" borderId="2" xfId="0" applyFont="1" applyFill="1" applyBorder="1" applyAlignment="1" applyProtection="1">
      <alignment horizontal="center" vertical="center"/>
    </xf>
    <xf numFmtId="165" fontId="13" fillId="11" borderId="3" xfId="3" applyNumberFormat="1" applyFont="1" applyFill="1" applyBorder="1" applyAlignment="1" applyProtection="1">
      <alignment horizontal="center" vertical="top"/>
    </xf>
    <xf numFmtId="14" fontId="0" fillId="0" borderId="0" xfId="0" applyNumberFormat="1" applyProtection="1">
      <alignment vertical="center"/>
      <protection locked="0"/>
    </xf>
    <xf numFmtId="0" fontId="20" fillId="11" borderId="0" xfId="0" applyFont="1" applyFill="1" applyBorder="1" applyAlignment="1" applyProtection="1">
      <alignment horizontal="center" vertical="center"/>
    </xf>
    <xf numFmtId="0" fontId="0" fillId="11" borderId="0" xfId="0" applyFill="1" applyBorder="1" applyAlignment="1" applyProtection="1">
      <alignment horizontal="center" vertical="center"/>
    </xf>
    <xf numFmtId="0" fontId="0" fillId="11" borderId="6" xfId="0" applyFill="1" applyBorder="1" applyAlignment="1" applyProtection="1">
      <alignment horizontal="center" vertical="center"/>
    </xf>
    <xf numFmtId="0" fontId="17" fillId="11" borderId="5" xfId="0" applyFont="1" applyFill="1" applyBorder="1" applyAlignment="1" applyProtection="1">
      <alignment horizontal="center"/>
    </xf>
    <xf numFmtId="0" fontId="27" fillId="11" borderId="0" xfId="0" applyFont="1" applyFill="1" applyBorder="1" applyAlignment="1" applyProtection="1">
      <alignment horizontal="center" vertical="center"/>
    </xf>
    <xf numFmtId="0" fontId="28" fillId="4" borderId="4" xfId="0" applyFont="1" applyFill="1" applyBorder="1" applyAlignment="1" applyProtection="1">
      <alignment horizontal="center" vertical="center"/>
    </xf>
    <xf numFmtId="0" fontId="28" fillId="12" borderId="4" xfId="0" applyFont="1" applyFill="1" applyBorder="1" applyAlignment="1" applyProtection="1">
      <alignment horizontal="center" vertical="center"/>
    </xf>
    <xf numFmtId="0" fontId="29" fillId="12" borderId="4" xfId="0" applyFont="1" applyFill="1" applyBorder="1" applyAlignment="1" applyProtection="1">
      <alignment horizontal="center" vertical="center"/>
    </xf>
    <xf numFmtId="164" fontId="30" fillId="2" borderId="0" xfId="0" applyNumberFormat="1" applyFont="1" applyFill="1" applyBorder="1" applyAlignment="1" applyProtection="1">
      <alignment horizontal="center" vertical="center"/>
    </xf>
    <xf numFmtId="0" fontId="28" fillId="2" borderId="4" xfId="0" applyFont="1" applyFill="1" applyBorder="1" applyAlignment="1" applyProtection="1">
      <alignment horizontal="left" vertical="center"/>
    </xf>
    <xf numFmtId="164" fontId="30" fillId="2" borderId="8" xfId="0" applyNumberFormat="1" applyFont="1" applyFill="1" applyBorder="1" applyAlignment="1" applyProtection="1">
      <alignment horizontal="center" vertical="center"/>
    </xf>
    <xf numFmtId="0" fontId="28" fillId="2" borderId="3" xfId="0" applyFont="1" applyFill="1" applyBorder="1" applyAlignment="1" applyProtection="1">
      <alignment horizontal="left" vertical="center"/>
    </xf>
    <xf numFmtId="0" fontId="31" fillId="4" borderId="4" xfId="0" applyFont="1" applyFill="1" applyBorder="1" applyAlignment="1" applyProtection="1">
      <alignment horizontal="center" vertical="center"/>
    </xf>
    <xf numFmtId="0" fontId="31" fillId="9" borderId="4" xfId="0" applyFont="1" applyFill="1" applyBorder="1" applyAlignment="1" applyProtection="1">
      <alignment horizontal="center" vertical="center"/>
    </xf>
    <xf numFmtId="0" fontId="31" fillId="9" borderId="3" xfId="0" applyFont="1" applyFill="1" applyBorder="1" applyAlignment="1" applyProtection="1">
      <alignment horizontal="center" vertical="center"/>
    </xf>
    <xf numFmtId="0" fontId="26" fillId="2" borderId="4" xfId="0" applyFont="1" applyFill="1" applyBorder="1" applyAlignment="1" applyProtection="1">
      <alignment horizontal="left" vertical="center"/>
    </xf>
    <xf numFmtId="0" fontId="26" fillId="2" borderId="3" xfId="0" applyFont="1" applyFill="1" applyBorder="1" applyAlignment="1" applyProtection="1">
      <alignment horizontal="left" vertical="center"/>
    </xf>
    <xf numFmtId="0" fontId="6" fillId="0" borderId="0" xfId="0" applyFont="1" applyAlignment="1" applyProtection="1">
      <alignment vertical="center"/>
      <protection locked="0"/>
    </xf>
    <xf numFmtId="0" fontId="0" fillId="0" borderId="0" xfId="0" applyProtection="1">
      <alignment vertical="center"/>
      <protection locked="0"/>
    </xf>
    <xf numFmtId="168" fontId="0" fillId="0" borderId="0" xfId="0" applyNumberFormat="1">
      <alignment vertical="center"/>
    </xf>
    <xf numFmtId="169" fontId="13" fillId="11" borderId="3" xfId="3" applyNumberFormat="1" applyFont="1" applyFill="1" applyBorder="1" applyAlignment="1" applyProtection="1">
      <alignment horizontal="center" vertical="top"/>
    </xf>
    <xf numFmtId="0" fontId="32" fillId="8" borderId="1" xfId="0" applyFont="1" applyFill="1" applyBorder="1" applyAlignment="1" applyProtection="1"/>
    <xf numFmtId="0" fontId="32" fillId="8" borderId="6" xfId="0" applyFont="1" applyFill="1" applyBorder="1" applyAlignment="1" applyProtection="1"/>
    <xf numFmtId="14" fontId="11" fillId="0" borderId="0" xfId="0" applyNumberFormat="1" applyFont="1" applyProtection="1">
      <alignment vertical="center"/>
      <protection locked="0" hidden="1"/>
    </xf>
    <xf numFmtId="20" fontId="33" fillId="4" borderId="1" xfId="0" applyNumberFormat="1" applyFont="1" applyFill="1" applyBorder="1" applyAlignment="1" applyProtection="1">
      <alignment horizontal="center" vertical="center"/>
      <protection locked="0"/>
    </xf>
    <xf numFmtId="20" fontId="33" fillId="9" borderId="1" xfId="0" applyNumberFormat="1" applyFont="1" applyFill="1" applyBorder="1" applyAlignment="1" applyProtection="1">
      <alignment horizontal="center" vertical="center"/>
      <protection locked="0"/>
    </xf>
    <xf numFmtId="20" fontId="33" fillId="9" borderId="2" xfId="0" applyNumberFormat="1" applyFont="1" applyFill="1" applyBorder="1" applyAlignment="1" applyProtection="1">
      <alignment horizontal="center" vertical="center"/>
      <protection locked="0"/>
    </xf>
    <xf numFmtId="0" fontId="0" fillId="11" borderId="1" xfId="0" applyFill="1" applyBorder="1" applyAlignment="1" applyProtection="1">
      <alignment horizontal="center" vertical="center"/>
    </xf>
    <xf numFmtId="20" fontId="33" fillId="4" borderId="9" xfId="0" applyNumberFormat="1" applyFont="1" applyFill="1" applyBorder="1" applyAlignment="1" applyProtection="1">
      <alignment horizontal="center" vertical="center"/>
      <protection locked="0"/>
    </xf>
    <xf numFmtId="165" fontId="18" fillId="11" borderId="4" xfId="3" applyNumberFormat="1" applyFont="1" applyFill="1" applyBorder="1" applyAlignment="1" applyProtection="1">
      <alignment horizontal="center" vertical="top"/>
      <protection locked="0"/>
    </xf>
    <xf numFmtId="0" fontId="31" fillId="4" borderId="10" xfId="0" applyFont="1" applyFill="1" applyBorder="1" applyAlignment="1" applyProtection="1">
      <alignment horizontal="center" vertical="center"/>
    </xf>
    <xf numFmtId="0" fontId="0" fillId="0" borderId="0" xfId="0" applyAlignment="1">
      <alignment vertical="center"/>
    </xf>
    <xf numFmtId="0" fontId="5" fillId="0" borderId="0" xfId="0" applyFont="1" applyAlignment="1">
      <alignment vertical="center"/>
    </xf>
    <xf numFmtId="0" fontId="0" fillId="0" borderId="0" xfId="0" applyFont="1">
      <alignment vertical="center"/>
    </xf>
    <xf numFmtId="0" fontId="0" fillId="0" borderId="0" xfId="0" applyFont="1" applyAlignment="1">
      <alignment horizontal="left" vertical="center"/>
    </xf>
    <xf numFmtId="0" fontId="0" fillId="0" borderId="0" xfId="0" applyFont="1" applyFill="1" applyAlignment="1">
      <alignment horizontal="left" vertical="center"/>
    </xf>
    <xf numFmtId="0" fontId="0" fillId="0" borderId="0" xfId="0" applyFont="1" applyFill="1" applyAlignment="1">
      <alignment horizontal="center" vertical="center"/>
    </xf>
    <xf numFmtId="14" fontId="0" fillId="0" borderId="0" xfId="0" applyNumberFormat="1">
      <alignment vertical="center"/>
    </xf>
    <xf numFmtId="0" fontId="0" fillId="13" borderId="0" xfId="0" applyFill="1" applyProtection="1">
      <alignment vertical="center"/>
    </xf>
    <xf numFmtId="0" fontId="16" fillId="10" borderId="0" xfId="0" applyFont="1" applyFill="1" applyAlignment="1" applyProtection="1">
      <alignment vertical="center"/>
    </xf>
    <xf numFmtId="0" fontId="0" fillId="0" borderId="0" xfId="0" applyAlignment="1">
      <alignment horizontal="left" vertical="center"/>
    </xf>
    <xf numFmtId="14" fontId="8" fillId="6" borderId="0" xfId="0" applyNumberFormat="1" applyFont="1" applyFill="1" applyAlignment="1">
      <alignment horizontal="center" vertical="center"/>
    </xf>
    <xf numFmtId="164" fontId="8" fillId="6" borderId="0" xfId="0" applyNumberFormat="1" applyFont="1" applyFill="1" applyAlignment="1">
      <alignment horizontal="center" vertical="center"/>
    </xf>
    <xf numFmtId="164" fontId="0" fillId="0" borderId="0" xfId="0" applyNumberFormat="1">
      <alignment vertical="center"/>
    </xf>
    <xf numFmtId="167" fontId="0" fillId="10" borderId="0" xfId="0" applyNumberFormat="1" applyFill="1" applyProtection="1">
      <alignment vertical="center"/>
    </xf>
    <xf numFmtId="14" fontId="0" fillId="0" borderId="0" xfId="0" applyNumberFormat="1" applyAlignment="1">
      <alignment horizontal="left" vertical="center"/>
    </xf>
    <xf numFmtId="0" fontId="5" fillId="0" borderId="0" xfId="0" applyNumberFormat="1" applyFont="1" applyAlignment="1">
      <alignment horizontal="left" vertical="center"/>
    </xf>
    <xf numFmtId="0" fontId="0" fillId="0" borderId="0" xfId="0" applyNumberFormat="1">
      <alignment vertical="center"/>
    </xf>
    <xf numFmtId="0" fontId="0" fillId="0" borderId="0" xfId="0" applyNumberFormat="1" applyAlignment="1">
      <alignment horizontal="left" vertical="center"/>
    </xf>
    <xf numFmtId="14" fontId="0" fillId="0" borderId="0" xfId="0" applyNumberFormat="1" applyAlignment="1">
      <alignment horizontal="center" vertical="center"/>
    </xf>
    <xf numFmtId="0" fontId="5" fillId="0" borderId="0" xfId="0" applyNumberFormat="1" applyFont="1" applyAlignment="1">
      <alignment horizontal="center" vertical="center"/>
    </xf>
    <xf numFmtId="15" fontId="0" fillId="0" borderId="0" xfId="0" applyNumberFormat="1" applyAlignment="1">
      <alignment horizontal="left" vertical="center"/>
    </xf>
    <xf numFmtId="0" fontId="11" fillId="4" borderId="0" xfId="0" applyFont="1" applyFill="1">
      <alignment vertical="center"/>
    </xf>
    <xf numFmtId="0" fontId="27" fillId="11" borderId="0" xfId="0" applyFont="1" applyFill="1" applyBorder="1" applyAlignment="1" applyProtection="1">
      <alignment horizontal="center" vertical="center"/>
      <protection locked="0"/>
    </xf>
    <xf numFmtId="14" fontId="0" fillId="0" borderId="0" xfId="0" applyNumberFormat="1" applyProtection="1">
      <alignment vertical="center"/>
    </xf>
    <xf numFmtId="0" fontId="11" fillId="0" borderId="0" xfId="0" applyFont="1" applyProtection="1">
      <alignment vertical="center"/>
    </xf>
    <xf numFmtId="0" fontId="12" fillId="0" borderId="0" xfId="5" applyFont="1" applyProtection="1">
      <alignment vertical="center"/>
    </xf>
    <xf numFmtId="14" fontId="0" fillId="0" borderId="0" xfId="0" applyNumberFormat="1">
      <alignment vertical="center"/>
    </xf>
    <xf numFmtId="14" fontId="0" fillId="0" borderId="0" xfId="0" applyNumberFormat="1" applyAlignment="1">
      <alignment vertical="center"/>
    </xf>
    <xf numFmtId="14" fontId="0" fillId="0" borderId="0" xfId="0" applyNumberFormat="1">
      <alignment vertical="center"/>
    </xf>
    <xf numFmtId="14" fontId="0" fillId="0" borderId="0" xfId="0" applyNumberFormat="1">
      <alignment vertical="center"/>
    </xf>
    <xf numFmtId="14" fontId="0" fillId="0" borderId="0" xfId="0" applyNumberFormat="1">
      <alignment vertical="center"/>
    </xf>
    <xf numFmtId="14" fontId="0" fillId="0" borderId="0" xfId="0" applyNumberFormat="1">
      <alignment vertical="center"/>
    </xf>
    <xf numFmtId="14" fontId="5" fillId="0" borderId="0" xfId="0" applyNumberFormat="1" applyFont="1" applyAlignment="1">
      <alignment horizontal="left" vertical="center"/>
    </xf>
    <xf numFmtId="14" fontId="0" fillId="0" borderId="0" xfId="0" applyNumberFormat="1">
      <alignment vertical="center"/>
    </xf>
    <xf numFmtId="14" fontId="5" fillId="0" borderId="0" xfId="0" applyNumberFormat="1" applyFont="1" applyAlignment="1">
      <alignment vertical="center"/>
    </xf>
    <xf numFmtId="170" fontId="0" fillId="0" borderId="0" xfId="0" applyNumberFormat="1" applyAlignment="1" applyProtection="1">
      <alignment horizontal="left" vertical="top"/>
    </xf>
    <xf numFmtId="0" fontId="35" fillId="8" borderId="1" xfId="0" applyFont="1" applyFill="1" applyBorder="1" applyAlignment="1" applyProtection="1">
      <alignment horizontal="left" vertical="center" wrapText="1"/>
    </xf>
    <xf numFmtId="0" fontId="35" fillId="8" borderId="2" xfId="0" applyFont="1" applyFill="1" applyBorder="1" applyAlignment="1" applyProtection="1">
      <alignment horizontal="left" vertical="center" wrapText="1"/>
    </xf>
    <xf numFmtId="0" fontId="22" fillId="8" borderId="1" xfId="0" applyFont="1" applyFill="1" applyBorder="1" applyAlignment="1" applyProtection="1">
      <alignment vertical="center"/>
    </xf>
    <xf numFmtId="0" fontId="37" fillId="10" borderId="0" xfId="0" applyFont="1" applyFill="1" applyAlignment="1" applyProtection="1">
      <alignment horizontal="center" vertical="center"/>
    </xf>
    <xf numFmtId="0" fontId="17" fillId="11" borderId="7" xfId="0" applyFont="1" applyFill="1" applyBorder="1" applyAlignment="1" applyProtection="1">
      <alignment horizontal="center"/>
    </xf>
    <xf numFmtId="0" fontId="17" fillId="11" borderId="5" xfId="0" applyFont="1" applyFill="1" applyBorder="1" applyAlignment="1" applyProtection="1">
      <alignment horizontal="center"/>
    </xf>
    <xf numFmtId="0" fontId="18" fillId="11" borderId="8" xfId="3" applyFont="1" applyFill="1" applyBorder="1" applyAlignment="1" applyProtection="1">
      <alignment horizontal="center" vertical="top" wrapText="1"/>
    </xf>
    <xf numFmtId="0" fontId="18" fillId="11" borderId="3" xfId="3" applyFont="1" applyFill="1" applyBorder="1" applyAlignment="1" applyProtection="1">
      <alignment horizontal="center" vertical="top" wrapText="1"/>
    </xf>
    <xf numFmtId="14" fontId="13" fillId="11" borderId="7" xfId="0" applyNumberFormat="1" applyFont="1" applyFill="1" applyBorder="1" applyAlignment="1" applyProtection="1">
      <alignment horizontal="center"/>
    </xf>
    <xf numFmtId="0" fontId="13" fillId="11" borderId="7" xfId="0" applyNumberFormat="1" applyFont="1" applyFill="1" applyBorder="1" applyAlignment="1" applyProtection="1">
      <alignment horizontal="center"/>
    </xf>
    <xf numFmtId="0" fontId="13" fillId="11" borderId="5" xfId="0" applyNumberFormat="1" applyFont="1" applyFill="1" applyBorder="1" applyAlignment="1" applyProtection="1">
      <alignment horizontal="center"/>
    </xf>
    <xf numFmtId="14" fontId="36" fillId="8" borderId="1" xfId="0" applyNumberFormat="1" applyFont="1" applyFill="1" applyBorder="1" applyAlignment="1" applyProtection="1">
      <alignment horizontal="left" vertical="center" wrapText="1"/>
    </xf>
    <xf numFmtId="14" fontId="36" fillId="8" borderId="2" xfId="0" applyNumberFormat="1" applyFont="1" applyFill="1" applyBorder="1" applyAlignment="1" applyProtection="1">
      <alignment horizontal="left" vertical="center" wrapText="1"/>
    </xf>
    <xf numFmtId="0" fontId="21" fillId="11" borderId="7" xfId="3" applyFont="1" applyFill="1" applyBorder="1" applyAlignment="1" applyProtection="1">
      <alignment horizontal="center" vertical="center" wrapText="1"/>
      <protection locked="0"/>
    </xf>
    <xf numFmtId="0" fontId="21" fillId="11" borderId="5" xfId="3" applyFont="1" applyFill="1" applyBorder="1" applyAlignment="1" applyProtection="1">
      <alignment horizontal="center" vertical="center" wrapText="1"/>
      <protection locked="0"/>
    </xf>
    <xf numFmtId="0" fontId="13" fillId="11" borderId="8" xfId="3" applyFont="1" applyFill="1" applyBorder="1" applyAlignment="1" applyProtection="1">
      <alignment horizontal="center" vertical="top" wrapText="1"/>
    </xf>
    <xf numFmtId="0" fontId="13" fillId="11" borderId="3" xfId="3" applyFont="1" applyFill="1" applyBorder="1" applyAlignment="1" applyProtection="1">
      <alignment horizontal="center" vertical="top" wrapText="1"/>
    </xf>
    <xf numFmtId="0" fontId="22" fillId="8" borderId="1" xfId="0" applyFont="1" applyFill="1" applyBorder="1" applyAlignment="1" applyProtection="1">
      <alignment horizontal="left" vertical="center"/>
    </xf>
    <xf numFmtId="0" fontId="22" fillId="11" borderId="8" xfId="3" applyFont="1" applyFill="1" applyBorder="1" applyAlignment="1" applyProtection="1">
      <alignment horizontal="center" vertical="top" wrapText="1"/>
    </xf>
    <xf numFmtId="0" fontId="22" fillId="11" borderId="3" xfId="3" applyFont="1" applyFill="1" applyBorder="1" applyAlignment="1" applyProtection="1">
      <alignment horizontal="center" vertical="top" wrapText="1"/>
    </xf>
    <xf numFmtId="0" fontId="36" fillId="8" borderId="1" xfId="0" applyFont="1" applyFill="1" applyBorder="1" applyAlignment="1" applyProtection="1">
      <alignment horizontal="left" vertical="center" wrapText="1"/>
    </xf>
    <xf numFmtId="0" fontId="36" fillId="8" borderId="2" xfId="0" applyFont="1" applyFill="1" applyBorder="1" applyAlignment="1" applyProtection="1">
      <alignment horizontal="left" vertical="center" wrapText="1"/>
    </xf>
    <xf numFmtId="14" fontId="34" fillId="8" borderId="1" xfId="0" applyNumberFormat="1" applyFont="1" applyFill="1" applyBorder="1" applyAlignment="1" applyProtection="1">
      <alignment horizontal="left" vertical="center" wrapText="1"/>
    </xf>
    <xf numFmtId="14" fontId="34" fillId="8" borderId="2" xfId="0" applyNumberFormat="1" applyFont="1" applyFill="1" applyBorder="1" applyAlignment="1" applyProtection="1">
      <alignment horizontal="left" vertical="center" wrapText="1"/>
    </xf>
    <xf numFmtId="14" fontId="14" fillId="7" borderId="7" xfId="0" applyNumberFormat="1" applyFont="1" applyFill="1" applyBorder="1" applyAlignment="1" applyProtection="1">
      <alignment horizontal="center"/>
      <protection locked="0"/>
    </xf>
    <xf numFmtId="0" fontId="14" fillId="7" borderId="7" xfId="0" applyNumberFormat="1" applyFont="1" applyFill="1" applyBorder="1" applyAlignment="1" applyProtection="1">
      <alignment horizontal="center"/>
      <protection locked="0"/>
    </xf>
    <xf numFmtId="0" fontId="14" fillId="7" borderId="5" xfId="0" applyNumberFormat="1" applyFont="1" applyFill="1" applyBorder="1" applyAlignment="1" applyProtection="1">
      <alignment horizontal="center"/>
      <protection locked="0"/>
    </xf>
    <xf numFmtId="0" fontId="13" fillId="7" borderId="8" xfId="3" applyFont="1" applyFill="1" applyBorder="1" applyAlignment="1" applyProtection="1">
      <alignment horizontal="center" vertical="top" wrapText="1"/>
    </xf>
    <xf numFmtId="0" fontId="13" fillId="7" borderId="3" xfId="3" applyFont="1" applyFill="1" applyBorder="1" applyAlignment="1" applyProtection="1">
      <alignment horizontal="center" vertical="top" wrapText="1"/>
    </xf>
  </cellXfs>
  <cellStyles count="6">
    <cellStyle name="Lien hypertexte" xfId="5" builtinId="8"/>
    <cellStyle name="Normal" xfId="0" builtinId="0" customBuiltin="1"/>
    <cellStyle name="Titre" xfId="1" builtinId="15" customBuiltin="1"/>
    <cellStyle name="Titre 1" xfId="2" builtinId="16" customBuiltin="1"/>
    <cellStyle name="Titre 2" xfId="3" builtinId="17" customBuiltin="1"/>
    <cellStyle name="Titre 3" xfId="4" builtinId="18" customBuiltin="1"/>
  </cellStyles>
  <dxfs count="272">
    <dxf>
      <fill>
        <patternFill patternType="darkGrid">
          <fgColor theme="4" tint="0.79995117038483843"/>
          <bgColor theme="0"/>
        </patternFill>
      </fill>
    </dxf>
    <dxf>
      <fill>
        <patternFill patternType="darkGrid">
          <fgColor theme="4" tint="0.79998168889431442"/>
          <bgColor theme="0"/>
        </patternFill>
      </fill>
    </dxf>
    <dxf>
      <border>
        <bottom style="dotted">
          <color auto="1"/>
        </bottom>
        <vertical/>
        <horizontal/>
      </border>
    </dxf>
    <dxf>
      <border>
        <top style="dotted">
          <color auto="1"/>
        </top>
        <vertical/>
        <horizontal/>
      </border>
    </dxf>
    <dxf>
      <font>
        <b/>
        <i/>
        <color auto="1"/>
      </font>
      <fill>
        <gradientFill degree="180">
          <stop position="0">
            <color theme="0"/>
          </stop>
          <stop position="1">
            <color rgb="FFF39303"/>
          </stop>
        </gradientFill>
      </fill>
      <border>
        <left style="thin">
          <color rgb="FFD0CFC4"/>
        </left>
        <right/>
        <top/>
        <bottom style="dashed">
          <color auto="1"/>
        </bottom>
        <vertical/>
        <horizontal/>
      </border>
    </dxf>
    <dxf>
      <fill>
        <gradientFill degree="180">
          <stop position="0">
            <color theme="0"/>
          </stop>
          <stop position="1">
            <color rgb="FFF39303"/>
          </stop>
        </gradientFill>
      </fill>
      <border>
        <left style="thin">
          <color rgb="FFD0CFC4"/>
        </left>
      </border>
    </dxf>
    <dxf>
      <font>
        <b/>
        <i/>
        <color auto="1"/>
      </font>
      <fill>
        <gradientFill degree="180">
          <stop position="0">
            <color theme="0"/>
          </stop>
          <stop position="1">
            <color rgb="FFF39303"/>
          </stop>
        </gradientFill>
      </fill>
      <border>
        <left style="thin">
          <color rgb="FFD0CFC4"/>
        </left>
        <top style="dotted">
          <color auto="1"/>
        </top>
        <vertical/>
        <horizontal/>
      </border>
    </dxf>
    <dxf>
      <fill>
        <patternFill patternType="darkGrid">
          <fgColor rgb="FFC64513"/>
          <bgColor theme="0"/>
        </patternFill>
      </fill>
    </dxf>
    <dxf>
      <fill>
        <patternFill patternType="darkGrid">
          <fgColor rgb="FFF39303"/>
          <bgColor theme="0"/>
        </patternFill>
      </fill>
    </dxf>
    <dxf>
      <fill>
        <patternFill patternType="darkGrid">
          <fgColor rgb="FFC64513"/>
          <bgColor theme="0"/>
        </patternFill>
      </fill>
    </dxf>
    <dxf>
      <fill>
        <patternFill patternType="darkGrid">
          <fgColor rgb="FFF39303"/>
          <bgColor theme="0"/>
        </patternFill>
      </fill>
    </dxf>
    <dxf>
      <fill>
        <patternFill patternType="darkGrid">
          <fgColor rgb="FFC64513"/>
          <bgColor theme="0"/>
        </patternFill>
      </fill>
    </dxf>
    <dxf>
      <fill>
        <patternFill patternType="darkGrid">
          <fgColor rgb="FFF39303"/>
          <bgColor theme="0"/>
        </patternFill>
      </fill>
    </dxf>
    <dxf>
      <fill>
        <patternFill patternType="darkGrid">
          <fgColor rgb="FFC64513"/>
          <bgColor theme="0"/>
        </patternFill>
      </fill>
    </dxf>
    <dxf>
      <fill>
        <patternFill patternType="darkGrid">
          <fgColor rgb="FFF39303"/>
          <bgColor theme="0"/>
        </patternFill>
      </fill>
    </dxf>
    <dxf>
      <fill>
        <patternFill patternType="darkGrid">
          <fgColor rgb="FFC64513"/>
          <bgColor theme="0"/>
        </patternFill>
      </fill>
    </dxf>
    <dxf>
      <fill>
        <patternFill patternType="darkGrid">
          <fgColor rgb="FFF39303"/>
          <bgColor theme="0"/>
        </patternFill>
      </fill>
    </dxf>
    <dxf>
      <fill>
        <patternFill patternType="darkGrid">
          <fgColor rgb="FFC64513"/>
          <bgColor theme="0"/>
        </patternFill>
      </fill>
    </dxf>
    <dxf>
      <fill>
        <patternFill patternType="darkGrid">
          <fgColor rgb="FFF39303"/>
          <bgColor theme="0"/>
        </patternFill>
      </fill>
    </dxf>
    <dxf>
      <fill>
        <patternFill patternType="darkGrid">
          <fgColor rgb="FFC64513"/>
          <bgColor theme="0"/>
        </patternFill>
      </fill>
    </dxf>
    <dxf>
      <fill>
        <patternFill patternType="darkGrid">
          <fgColor rgb="FFF39303"/>
          <bgColor theme="0"/>
        </patternFill>
      </fill>
    </dxf>
    <dxf>
      <fill>
        <patternFill patternType="darkGrid">
          <fgColor rgb="FFC64513"/>
          <bgColor theme="0"/>
        </patternFill>
      </fill>
    </dxf>
    <dxf>
      <fill>
        <patternFill patternType="darkGrid">
          <fgColor rgb="FFF39303"/>
          <bgColor theme="0"/>
        </patternFill>
      </fill>
    </dxf>
    <dxf>
      <fill>
        <patternFill patternType="darkGrid">
          <fgColor rgb="FFC64513"/>
          <bgColor theme="0"/>
        </patternFill>
      </fill>
    </dxf>
    <dxf>
      <fill>
        <patternFill patternType="darkGrid">
          <fgColor rgb="FFF39303"/>
          <bgColor theme="0"/>
        </patternFill>
      </fill>
    </dxf>
    <dxf>
      <fill>
        <patternFill patternType="darkGrid">
          <fgColor rgb="FFC64513"/>
          <bgColor theme="0"/>
        </patternFill>
      </fill>
    </dxf>
    <dxf>
      <fill>
        <patternFill patternType="darkGrid">
          <fgColor rgb="FFF39303"/>
          <bgColor theme="0"/>
        </patternFill>
      </fill>
    </dxf>
    <dxf>
      <fill>
        <patternFill patternType="darkGrid">
          <fgColor rgb="FFC64513"/>
          <bgColor theme="0"/>
        </patternFill>
      </fill>
    </dxf>
    <dxf>
      <fill>
        <patternFill patternType="darkGrid">
          <fgColor rgb="FFF39303"/>
          <bgColor theme="0"/>
        </patternFill>
      </fill>
    </dxf>
    <dxf>
      <fill>
        <patternFill patternType="darkGrid">
          <fgColor rgb="FFC64513"/>
          <bgColor theme="0"/>
        </patternFill>
      </fill>
    </dxf>
    <dxf>
      <fill>
        <patternFill patternType="darkGrid">
          <fgColor rgb="FFF39303"/>
          <bgColor theme="0"/>
        </patternFill>
      </fill>
    </dxf>
    <dxf>
      <fill>
        <patternFill patternType="darkGrid">
          <fgColor rgb="FFC64513"/>
          <bgColor theme="0"/>
        </patternFill>
      </fill>
    </dxf>
    <dxf>
      <fill>
        <patternFill patternType="darkGrid">
          <fgColor rgb="FFF39303"/>
          <bgColor theme="0"/>
        </patternFill>
      </fill>
    </dxf>
    <dxf>
      <fill>
        <patternFill patternType="darkGrid">
          <fgColor rgb="FFC64513"/>
          <bgColor theme="0"/>
        </patternFill>
      </fill>
    </dxf>
    <dxf>
      <fill>
        <patternFill patternType="darkGrid">
          <fgColor rgb="FFF39303"/>
          <bgColor theme="0"/>
        </patternFill>
      </fill>
    </dxf>
    <dxf>
      <fill>
        <patternFill patternType="darkGrid">
          <fgColor rgb="FFC64513"/>
          <bgColor theme="0"/>
        </patternFill>
      </fill>
    </dxf>
    <dxf>
      <fill>
        <patternFill patternType="darkGrid">
          <fgColor rgb="FFF39303"/>
          <bgColor theme="0"/>
        </patternFill>
      </fill>
    </dxf>
    <dxf>
      <border>
        <bottom style="dashed">
          <color auto="1"/>
        </bottom>
        <vertical/>
        <horizontal/>
      </border>
    </dxf>
    <dxf>
      <border>
        <top style="dashed">
          <color auto="1"/>
        </top>
        <vertical/>
        <horizontal/>
      </border>
    </dxf>
    <dxf>
      <font>
        <b/>
        <i/>
        <color auto="1"/>
      </font>
      <fill>
        <gradientFill degree="180">
          <stop position="0">
            <color theme="0"/>
          </stop>
          <stop position="1">
            <color rgb="FFF39303"/>
          </stop>
        </gradientFill>
      </fill>
      <border>
        <left style="thin">
          <color rgb="FFD0CFC4"/>
        </left>
        <right/>
        <top/>
        <bottom style="dashed">
          <color auto="1"/>
        </bottom>
        <vertical/>
        <horizontal/>
      </border>
    </dxf>
    <dxf>
      <fill>
        <gradientFill degree="180">
          <stop position="0">
            <color theme="0"/>
          </stop>
          <stop position="1">
            <color rgb="FFF39303"/>
          </stop>
        </gradientFill>
      </fill>
      <border>
        <left style="thin">
          <color rgb="FFD0CFC4"/>
        </left>
      </border>
    </dxf>
    <dxf>
      <font>
        <b/>
        <i/>
        <color auto="1"/>
      </font>
      <fill>
        <gradientFill degree="180">
          <stop position="0">
            <color theme="0"/>
          </stop>
          <stop position="1">
            <color rgb="FFF39303"/>
          </stop>
        </gradientFill>
      </fill>
      <border>
        <left style="thin">
          <color rgb="FFD0CFC4"/>
        </left>
        <top style="dotted">
          <color auto="1"/>
        </top>
        <vertical/>
        <horizontal/>
      </border>
    </dxf>
    <dxf>
      <border>
        <bottom style="dashed">
          <color auto="1"/>
        </bottom>
        <vertical/>
        <horizontal/>
      </border>
    </dxf>
    <dxf>
      <border>
        <top style="dashed">
          <color auto="1"/>
        </top>
        <vertical/>
        <horizontal/>
      </border>
    </dxf>
    <dxf>
      <font>
        <b/>
        <i/>
        <color auto="1"/>
      </font>
      <fill>
        <gradientFill degree="180">
          <stop position="0">
            <color theme="0"/>
          </stop>
          <stop position="1">
            <color rgb="FFF39303"/>
          </stop>
        </gradientFill>
      </fill>
      <border>
        <left style="thin">
          <color rgb="FFD0CFC4"/>
        </left>
        <right/>
        <top/>
        <bottom style="dashed">
          <color auto="1"/>
        </bottom>
        <vertical/>
        <horizontal/>
      </border>
    </dxf>
    <dxf>
      <fill>
        <gradientFill degree="180">
          <stop position="0">
            <color theme="0"/>
          </stop>
          <stop position="1">
            <color rgb="FFF39303"/>
          </stop>
        </gradientFill>
      </fill>
      <border>
        <left style="thin">
          <color rgb="FFD0CFC4"/>
        </left>
      </border>
    </dxf>
    <dxf>
      <font>
        <b/>
        <i/>
        <color auto="1"/>
      </font>
      <fill>
        <gradientFill degree="180">
          <stop position="0">
            <color theme="0"/>
          </stop>
          <stop position="1">
            <color rgb="FFF39303"/>
          </stop>
        </gradientFill>
      </fill>
      <border>
        <left style="thin">
          <color rgb="FFD0CFC4"/>
        </left>
        <top style="dotted">
          <color auto="1"/>
        </top>
        <vertical/>
        <horizontal/>
      </border>
    </dxf>
    <dxf>
      <border>
        <bottom style="dashed">
          <color auto="1"/>
        </bottom>
        <vertical/>
        <horizontal/>
      </border>
    </dxf>
    <dxf>
      <border>
        <top style="dashed">
          <color auto="1"/>
        </top>
        <vertical/>
        <horizontal/>
      </border>
    </dxf>
    <dxf>
      <font>
        <b/>
        <i/>
        <color auto="1"/>
      </font>
      <fill>
        <gradientFill degree="180">
          <stop position="0">
            <color theme="0"/>
          </stop>
          <stop position="1">
            <color rgb="FFF39303"/>
          </stop>
        </gradientFill>
      </fill>
      <border>
        <left style="thin">
          <color rgb="FFD0CFC4"/>
        </left>
        <right/>
        <top/>
        <bottom style="dashed">
          <color auto="1"/>
        </bottom>
        <vertical/>
        <horizontal/>
      </border>
    </dxf>
    <dxf>
      <fill>
        <gradientFill degree="180">
          <stop position="0">
            <color theme="0"/>
          </stop>
          <stop position="1">
            <color rgb="FFF39303"/>
          </stop>
        </gradientFill>
      </fill>
      <border>
        <left style="thin">
          <color rgb="FFD0CFC4"/>
        </left>
      </border>
    </dxf>
    <dxf>
      <font>
        <b/>
        <i/>
        <color auto="1"/>
      </font>
      <fill>
        <gradientFill degree="180">
          <stop position="0">
            <color theme="0"/>
          </stop>
          <stop position="1">
            <color rgb="FFF39303"/>
          </stop>
        </gradientFill>
      </fill>
      <border>
        <left style="thin">
          <color rgb="FFD0CFC4"/>
        </left>
        <top style="dotted">
          <color auto="1"/>
        </top>
        <vertical/>
        <horizontal/>
      </border>
    </dxf>
    <dxf>
      <border>
        <bottom style="dashed">
          <color auto="1"/>
        </bottom>
        <vertical/>
        <horizontal/>
      </border>
    </dxf>
    <dxf>
      <border>
        <top style="dashed">
          <color auto="1"/>
        </top>
        <vertical/>
        <horizontal/>
      </border>
    </dxf>
    <dxf>
      <font>
        <b/>
        <i/>
        <color auto="1"/>
      </font>
      <fill>
        <gradientFill degree="180">
          <stop position="0">
            <color theme="0"/>
          </stop>
          <stop position="1">
            <color rgb="FFF39303"/>
          </stop>
        </gradientFill>
      </fill>
      <border>
        <left style="thin">
          <color rgb="FFD0CFC4"/>
        </left>
        <right/>
        <top/>
        <bottom style="dashed">
          <color auto="1"/>
        </bottom>
        <vertical/>
        <horizontal/>
      </border>
    </dxf>
    <dxf>
      <fill>
        <gradientFill degree="180">
          <stop position="0">
            <color theme="0"/>
          </stop>
          <stop position="1">
            <color rgb="FFF39303"/>
          </stop>
        </gradientFill>
      </fill>
      <border>
        <left style="thin">
          <color rgb="FFD0CFC4"/>
        </left>
      </border>
    </dxf>
    <dxf>
      <font>
        <b/>
        <i/>
        <color auto="1"/>
      </font>
      <fill>
        <gradientFill degree="180">
          <stop position="0">
            <color theme="0"/>
          </stop>
          <stop position="1">
            <color rgb="FFF39303"/>
          </stop>
        </gradientFill>
      </fill>
      <border>
        <left style="thin">
          <color rgb="FFD0CFC4"/>
        </left>
        <top style="dotted">
          <color auto="1"/>
        </top>
        <vertical/>
        <horizontal/>
      </border>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ont>
        <b/>
        <i/>
        <color auto="1"/>
      </font>
      <fill>
        <gradientFill degree="180">
          <stop position="0">
            <color theme="0"/>
          </stop>
          <stop position="1">
            <color rgb="FFF39303"/>
          </stop>
        </gradientFill>
      </fill>
      <border>
        <left style="thin">
          <color rgb="FFD0CFC4"/>
        </left>
        <right/>
        <top/>
        <bottom style="dashed">
          <color auto="1"/>
        </bottom>
        <vertical/>
        <horizontal/>
      </border>
    </dxf>
    <dxf>
      <fill>
        <gradientFill degree="180">
          <stop position="0">
            <color theme="0"/>
          </stop>
          <stop position="1">
            <color rgb="FFF39303"/>
          </stop>
        </gradientFill>
      </fill>
      <border>
        <left style="thin">
          <color rgb="FFD0CFC4"/>
        </left>
      </border>
    </dxf>
    <dxf>
      <font>
        <b/>
        <i/>
        <color auto="1"/>
      </font>
      <fill>
        <gradientFill degree="180">
          <stop position="0">
            <color theme="0"/>
          </stop>
          <stop position="1">
            <color rgb="FFF39303"/>
          </stop>
        </gradientFill>
      </fill>
      <border>
        <left style="thin">
          <color rgb="FFD0CFC4"/>
        </left>
        <top style="dotted">
          <color auto="1"/>
        </top>
        <vertical/>
        <horizontal/>
      </border>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ont>
        <b/>
        <i/>
        <color auto="1"/>
      </font>
      <fill>
        <gradientFill degree="180">
          <stop position="0">
            <color theme="0"/>
          </stop>
          <stop position="1">
            <color rgb="FFF39303"/>
          </stop>
        </gradientFill>
      </fill>
      <border>
        <left style="thin">
          <color rgb="FFD0CFC4"/>
        </left>
        <right/>
        <top/>
        <bottom style="dashed">
          <color auto="1"/>
        </bottom>
        <vertical/>
        <horizontal/>
      </border>
    </dxf>
    <dxf>
      <fill>
        <gradientFill degree="180">
          <stop position="0">
            <color theme="0"/>
          </stop>
          <stop position="1">
            <color rgb="FFF39303"/>
          </stop>
        </gradientFill>
      </fill>
      <border>
        <left style="thin">
          <color rgb="FFD0CFC4"/>
        </left>
      </border>
    </dxf>
    <dxf>
      <font>
        <b/>
        <i/>
        <color auto="1"/>
      </font>
      <fill>
        <gradientFill degree="180">
          <stop position="0">
            <color theme="0"/>
          </stop>
          <stop position="1">
            <color rgb="FFF39303"/>
          </stop>
        </gradientFill>
      </fill>
      <border>
        <left style="thin">
          <color rgb="FFD0CFC4"/>
        </left>
        <top style="dotted">
          <color auto="1"/>
        </top>
        <vertical/>
        <horizontal/>
      </border>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ont>
        <b/>
        <i/>
        <color auto="1"/>
      </font>
      <fill>
        <gradientFill degree="180">
          <stop position="0">
            <color theme="0"/>
          </stop>
          <stop position="1">
            <color rgb="FFF39303"/>
          </stop>
        </gradientFill>
      </fill>
      <border>
        <left style="thin">
          <color rgb="FFD0CFC4"/>
        </left>
        <right/>
        <top/>
        <bottom style="dashed">
          <color auto="1"/>
        </bottom>
        <vertical/>
        <horizontal/>
      </border>
    </dxf>
    <dxf>
      <fill>
        <gradientFill degree="180">
          <stop position="0">
            <color theme="0"/>
          </stop>
          <stop position="1">
            <color rgb="FFF39303"/>
          </stop>
        </gradientFill>
      </fill>
      <border>
        <left style="thin">
          <color rgb="FFD0CFC4"/>
        </left>
      </border>
    </dxf>
    <dxf>
      <font>
        <b/>
        <i/>
        <color auto="1"/>
      </font>
      <fill>
        <gradientFill degree="180">
          <stop position="0">
            <color theme="0"/>
          </stop>
          <stop position="1">
            <color rgb="FFF39303"/>
          </stop>
        </gradientFill>
      </fill>
      <border>
        <left style="thin">
          <color rgb="FFD0CFC4"/>
        </left>
        <top style="dotted">
          <color auto="1"/>
        </top>
        <vertical/>
        <horizontal/>
      </border>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ont>
        <b/>
        <i/>
        <color auto="1"/>
      </font>
      <fill>
        <gradientFill degree="180">
          <stop position="0">
            <color theme="0"/>
          </stop>
          <stop position="1">
            <color rgb="FFF39303"/>
          </stop>
        </gradientFill>
      </fill>
      <border>
        <left style="thin">
          <color rgb="FFD0CFC4"/>
        </left>
        <right/>
        <top/>
        <bottom style="dashed">
          <color auto="1"/>
        </bottom>
        <vertical/>
        <horizontal/>
      </border>
    </dxf>
    <dxf>
      <fill>
        <gradientFill degree="180">
          <stop position="0">
            <color theme="0"/>
          </stop>
          <stop position="1">
            <color rgb="FFF39303"/>
          </stop>
        </gradientFill>
      </fill>
      <border>
        <left style="thin">
          <color rgb="FFD0CFC4"/>
        </left>
      </border>
    </dxf>
    <dxf>
      <font>
        <b/>
        <i/>
        <color auto="1"/>
      </font>
      <fill>
        <gradientFill degree="180">
          <stop position="0">
            <color theme="0"/>
          </stop>
          <stop position="1">
            <color rgb="FFF39303"/>
          </stop>
        </gradientFill>
      </fill>
      <border>
        <left style="thin">
          <color rgb="FFD0CFC4"/>
        </left>
        <top style="dotted">
          <color auto="1"/>
        </top>
        <vertical/>
        <horizontal/>
      </border>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ont>
        <b/>
        <i/>
        <color auto="1"/>
      </font>
      <fill>
        <gradientFill degree="180">
          <stop position="0">
            <color theme="0"/>
          </stop>
          <stop position="1">
            <color rgb="FFF39303"/>
          </stop>
        </gradientFill>
      </fill>
      <border>
        <left style="thin">
          <color rgb="FFD0CFC4"/>
        </left>
        <right/>
        <top/>
        <bottom style="dashed">
          <color auto="1"/>
        </bottom>
        <vertical/>
        <horizontal/>
      </border>
    </dxf>
    <dxf>
      <fill>
        <gradientFill degree="180">
          <stop position="0">
            <color theme="0"/>
          </stop>
          <stop position="1">
            <color rgb="FFF39303"/>
          </stop>
        </gradientFill>
      </fill>
      <border>
        <left style="thin">
          <color rgb="FFD0CFC4"/>
        </left>
      </border>
    </dxf>
    <dxf>
      <font>
        <b/>
        <i/>
        <color auto="1"/>
      </font>
      <fill>
        <gradientFill degree="180">
          <stop position="0">
            <color theme="0"/>
          </stop>
          <stop position="1">
            <color rgb="FFF39303"/>
          </stop>
        </gradientFill>
      </fill>
      <border>
        <left style="thin">
          <color rgb="FFD0CFC4"/>
        </left>
        <top style="dotted">
          <color auto="1"/>
        </top>
        <vertical/>
        <horizontal/>
      </border>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ont>
        <b/>
        <i/>
        <color auto="1"/>
      </font>
      <fill>
        <gradientFill degree="180">
          <stop position="0">
            <color theme="0"/>
          </stop>
          <stop position="1">
            <color rgb="FFF39303"/>
          </stop>
        </gradientFill>
      </fill>
      <border>
        <left style="thin">
          <color rgb="FFD0CFC4"/>
        </left>
        <right/>
        <top/>
        <bottom style="dashed">
          <color auto="1"/>
        </bottom>
        <vertical/>
        <horizontal/>
      </border>
    </dxf>
    <dxf>
      <fill>
        <gradientFill degree="180">
          <stop position="0">
            <color theme="0"/>
          </stop>
          <stop position="1">
            <color rgb="FFF39303"/>
          </stop>
        </gradientFill>
      </fill>
      <border>
        <left style="thin">
          <color rgb="FFD0CFC4"/>
        </left>
      </border>
    </dxf>
    <dxf>
      <font>
        <b/>
        <i/>
        <color auto="1"/>
      </font>
      <fill>
        <gradientFill degree="180">
          <stop position="0">
            <color theme="0"/>
          </stop>
          <stop position="1">
            <color rgb="FFF39303"/>
          </stop>
        </gradientFill>
      </fill>
      <border>
        <left style="thin">
          <color rgb="FFD0CFC4"/>
        </left>
        <top style="dotted">
          <color auto="1"/>
        </top>
        <vertical/>
        <horizontal/>
      </border>
    </dxf>
    <dxf>
      <fill>
        <patternFill patternType="darkGrid">
          <fgColor rgb="FFCB9303"/>
          <bgColor theme="0"/>
        </patternFill>
      </fill>
    </dxf>
    <dxf>
      <fill>
        <patternFill patternType="darkGrid">
          <fgColor rgb="FFCFD0C4"/>
          <bgColor theme="0"/>
        </patternFill>
      </fill>
    </dxf>
    <dxf>
      <border>
        <bottom style="dashed">
          <color auto="1"/>
        </bottom>
        <vertical/>
        <horizontal/>
      </border>
    </dxf>
    <dxf>
      <border>
        <top style="dashed">
          <color auto="1"/>
        </top>
        <vertical/>
        <horizontal/>
      </border>
    </dxf>
    <dxf>
      <font>
        <b/>
        <i/>
        <color auto="1"/>
      </font>
      <fill>
        <gradientFill degree="180">
          <stop position="0">
            <color theme="0"/>
          </stop>
          <stop position="1">
            <color rgb="FFCB9303"/>
          </stop>
        </gradientFill>
      </fill>
      <border>
        <left style="thin">
          <color rgb="FFD0CFC4"/>
        </left>
        <right/>
        <top/>
        <bottom style="dashed">
          <color auto="1"/>
        </bottom>
        <vertical/>
        <horizontal/>
      </border>
    </dxf>
    <dxf>
      <fill>
        <gradientFill degree="180">
          <stop position="0">
            <color theme="0"/>
          </stop>
          <stop position="1">
            <color rgb="FFCB9303"/>
          </stop>
        </gradientFill>
      </fill>
      <border>
        <left style="thin">
          <color rgb="FFD0CFC4"/>
        </left>
      </border>
    </dxf>
    <dxf>
      <font>
        <b/>
        <i/>
        <color auto="1"/>
      </font>
      <fill>
        <gradientFill degree="180">
          <stop position="0">
            <color theme="0"/>
          </stop>
          <stop position="1">
            <color rgb="FFCB9303"/>
          </stop>
        </gradientFill>
      </fill>
      <border>
        <left style="thin">
          <color rgb="FFD0CFC4"/>
        </left>
        <top style="dotted">
          <color auto="1"/>
        </top>
        <vertical/>
        <horizontal/>
      </border>
    </dxf>
    <dxf>
      <alignment horizontal="center" vertical="center" textRotation="0" wrapText="0" indent="0" justifyLastLine="0" shrinkToFit="0" readingOrder="0"/>
    </dxf>
    <dxf>
      <alignment horizontal="center" vertical="center" textRotation="0" wrapText="0" indent="0" justifyLastLine="0" shrinkToFit="0" readingOrder="0"/>
    </dxf>
    <dxf>
      <fill>
        <patternFill>
          <bgColor theme="4" tint="0.79998168889431442"/>
        </patternFill>
      </fill>
    </dxf>
    <dxf>
      <font>
        <b/>
        <i val="0"/>
      </font>
      <fill>
        <patternFill patternType="solid">
          <fgColor auto="1"/>
          <bgColor theme="0"/>
        </patternFill>
      </fill>
      <border>
        <horizontal/>
      </border>
    </dxf>
    <dxf>
      <font>
        <b/>
        <i val="0"/>
        <color theme="0"/>
      </font>
      <fill>
        <patternFill patternType="solid">
          <fgColor theme="4"/>
          <bgColor theme="3"/>
        </patternFill>
      </fill>
      <border diagonalUp="0" diagonalDown="0">
        <left/>
        <right/>
        <top/>
        <bottom/>
        <vertical/>
        <horizontal/>
      </border>
    </dxf>
    <dxf>
      <font>
        <b/>
        <i val="0"/>
        <color theme="3"/>
      </font>
      <fill>
        <patternFill>
          <bgColor theme="0"/>
        </patternFill>
      </fill>
      <border diagonalUp="0" diagonalDown="0">
        <left style="thin">
          <color theme="3"/>
        </left>
        <right style="thin">
          <color theme="3"/>
        </right>
        <top/>
        <bottom style="thin">
          <color theme="3"/>
        </bottom>
        <vertical style="thin">
          <color theme="3"/>
        </vertical>
        <horizontal/>
      </border>
    </dxf>
    <dxf>
      <fill>
        <patternFill>
          <bgColor theme="4" tint="0.79998168889431442"/>
        </patternFill>
      </fill>
    </dxf>
    <dxf>
      <font>
        <b val="0"/>
        <i val="0"/>
        <color theme="3"/>
      </font>
      <fill>
        <patternFill>
          <bgColor theme="0"/>
        </patternFill>
      </fill>
      <border>
        <left style="thin">
          <color theme="3"/>
        </left>
        <right style="thin">
          <color theme="3"/>
        </right>
        <top style="thin">
          <color theme="3"/>
        </top>
        <bottom style="thin">
          <color theme="3"/>
        </bottom>
        <vertical style="thin">
          <color theme="3"/>
        </vertical>
        <horizontal style="thin">
          <color theme="3"/>
        </horizontal>
      </border>
    </dxf>
    <dxf>
      <font>
        <b/>
        <i val="0"/>
        <color theme="0"/>
      </font>
      <fill>
        <patternFill patternType="solid">
          <fgColor theme="4"/>
          <bgColor theme="4"/>
        </patternFill>
      </fill>
      <border>
        <left style="thin">
          <color theme="3"/>
        </left>
        <right style="thin">
          <color theme="3"/>
        </right>
        <top style="thin">
          <color theme="3"/>
        </top>
        <bottom style="thin">
          <color theme="3"/>
        </bottom>
        <vertical style="thin">
          <color theme="3"/>
        </vertical>
        <horizontal style="thin">
          <color theme="3"/>
        </horizontal>
      </border>
    </dxf>
    <dxf>
      <font>
        <b val="0"/>
        <i val="0"/>
        <color theme="3"/>
      </font>
      <fill>
        <patternFill patternType="none">
          <bgColor auto="1"/>
        </patternFill>
      </fill>
      <border>
        <left style="thin">
          <color theme="3"/>
        </left>
        <right style="thin">
          <color theme="3"/>
        </right>
        <top style="thin">
          <color theme="3"/>
        </top>
        <bottom style="thin">
          <color theme="3"/>
        </bottom>
        <vertical style="thin">
          <color theme="3"/>
        </vertical>
        <horizontal style="thin">
          <color theme="3"/>
        </horizontal>
      </border>
    </dxf>
  </dxfs>
  <tableStyles count="2" defaultTableStyle="TableStyleMedium2" defaultPivotStyle="PivotStyleLight16">
    <tableStyle name="Daily Schedule" pivot="0" count="4" xr9:uid="{00000000-0011-0000-FFFF-FFFF00000000}">
      <tableStyleElement type="wholeTable" dxfId="271"/>
      <tableStyleElement type="headerRow" dxfId="270"/>
      <tableStyleElement type="firstRowStripe" dxfId="269"/>
      <tableStyleElement type="secondRowStripe" dxfId="268"/>
    </tableStyle>
    <tableStyle name="Time Intervals" pivot="0" count="4" xr9:uid="{00000000-0011-0000-FFFF-FFFF01000000}">
      <tableStyleElement type="wholeTable" dxfId="267"/>
      <tableStyleElement type="headerRow" dxfId="266"/>
      <tableStyleElement type="firstRowStripe" dxfId="265"/>
      <tableStyleElement type="secondRowStripe" dxfId="264"/>
    </tableStyle>
  </tableStyles>
  <colors>
    <mruColors>
      <color rgb="FFD0CFC4"/>
      <color rgb="FFDE4A00"/>
      <color rgb="FFCFD0C4"/>
      <color rgb="FFE01C22"/>
      <color rgb="FFB11626"/>
      <color rgb="FF4D4D4D"/>
      <color rgb="FFC64513"/>
      <color rgb="FFF39303"/>
      <color rgb="FFF00202"/>
      <color rgb="FFFFE6A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trlProps/ctrlProp1.xml><?xml version="1.0" encoding="utf-8"?>
<formControlPr xmlns="http://schemas.microsoft.com/office/spreadsheetml/2009/9/main" objectType="Scroll" dx="16" fmlaLink="$I$1" horiz="1" max="1000" page="0" val="0"/>
</file>

<file path=xl/drawings/_rels/drawing1.xml.rels><?xml version="1.0" encoding="UTF-8" standalone="yes"?>
<Relationships xmlns="http://schemas.openxmlformats.org/package/2006/relationships"><Relationship Id="rId8" Type="http://schemas.openxmlformats.org/officeDocument/2006/relationships/image" Target="../media/image4.png"/><Relationship Id="rId3" Type="http://schemas.openxmlformats.org/officeDocument/2006/relationships/image" Target="../media/image2.png"/><Relationship Id="rId7" Type="http://schemas.openxmlformats.org/officeDocument/2006/relationships/hyperlink" Target="#day!A1"/><Relationship Id="rId2" Type="http://schemas.openxmlformats.org/officeDocument/2006/relationships/hyperlink" Target="#Calendrier!A1"/><Relationship Id="rId1" Type="http://schemas.openxmlformats.org/officeDocument/2006/relationships/image" Target="../media/image1.png"/><Relationship Id="rId6" Type="http://schemas.openxmlformats.org/officeDocument/2006/relationships/hyperlink" Target="#week!A1"/><Relationship Id="rId5" Type="http://schemas.openxmlformats.org/officeDocument/2006/relationships/image" Target="../media/image3.png"/><Relationship Id="rId10" Type="http://schemas.openxmlformats.org/officeDocument/2006/relationships/image" Target="../media/image6.gif"/><Relationship Id="rId4" Type="http://schemas.openxmlformats.org/officeDocument/2006/relationships/hyperlink" Target="#Month!A1"/><Relationship Id="rId9" Type="http://schemas.openxmlformats.org/officeDocument/2006/relationships/image" Target="../media/image5.png"/></Relationships>
</file>

<file path=xl/drawings/_rels/drawing2.xml.rels><?xml version="1.0" encoding="UTF-8" standalone="yes"?>
<Relationships xmlns="http://schemas.openxmlformats.org/package/2006/relationships"><Relationship Id="rId3" Type="http://schemas.openxmlformats.org/officeDocument/2006/relationships/image" Target="../media/image11.png"/><Relationship Id="rId2" Type="http://schemas.openxmlformats.org/officeDocument/2006/relationships/image" Target="../media/image10.png"/><Relationship Id="rId1" Type="http://schemas.openxmlformats.org/officeDocument/2006/relationships/image" Target="../media/image9.png"/><Relationship Id="rId5" Type="http://schemas.openxmlformats.org/officeDocument/2006/relationships/image" Target="../media/image13.gif"/><Relationship Id="rId4" Type="http://schemas.openxmlformats.org/officeDocument/2006/relationships/image" Target="../media/image12.png"/></Relationships>
</file>

<file path=xl/drawings/_rels/drawing3.xml.rels><?xml version="1.0" encoding="UTF-8" standalone="yes"?>
<Relationships xmlns="http://schemas.openxmlformats.org/package/2006/relationships"><Relationship Id="rId3" Type="http://schemas.openxmlformats.org/officeDocument/2006/relationships/image" Target="../media/image14.png"/><Relationship Id="rId2" Type="http://schemas.openxmlformats.org/officeDocument/2006/relationships/hyperlink" Target="#Menu!A1"/><Relationship Id="rId1" Type="http://schemas.openxmlformats.org/officeDocument/2006/relationships/image" Target="../media/image1.png"/><Relationship Id="rId5" Type="http://schemas.openxmlformats.org/officeDocument/2006/relationships/image" Target="../media/image16.png"/><Relationship Id="rId4" Type="http://schemas.openxmlformats.org/officeDocument/2006/relationships/image" Target="../media/image15.png"/></Relationships>
</file>

<file path=xl/drawings/_rels/drawing4.xml.rels><?xml version="1.0" encoding="UTF-8" standalone="yes"?>
<Relationships xmlns="http://schemas.openxmlformats.org/package/2006/relationships"><Relationship Id="rId3" Type="http://schemas.openxmlformats.org/officeDocument/2006/relationships/image" Target="../media/image19.png"/><Relationship Id="rId2" Type="http://schemas.openxmlformats.org/officeDocument/2006/relationships/image" Target="../media/image18.png"/><Relationship Id="rId1" Type="http://schemas.openxmlformats.org/officeDocument/2006/relationships/image" Target="../media/image17.png"/></Relationships>
</file>

<file path=xl/drawings/_rels/drawing5.xml.rels><?xml version="1.0" encoding="UTF-8" standalone="yes"?>
<Relationships xmlns="http://schemas.openxmlformats.org/package/2006/relationships"><Relationship Id="rId3" Type="http://schemas.openxmlformats.org/officeDocument/2006/relationships/hyperlink" Target="#'week viewer'!A1"/><Relationship Id="rId7" Type="http://schemas.openxmlformats.org/officeDocument/2006/relationships/image" Target="../media/image19.png"/><Relationship Id="rId2" Type="http://schemas.openxmlformats.org/officeDocument/2006/relationships/hyperlink" Target="#Menu!A1"/><Relationship Id="rId1" Type="http://schemas.openxmlformats.org/officeDocument/2006/relationships/image" Target="../media/image1.png"/><Relationship Id="rId6" Type="http://schemas.openxmlformats.org/officeDocument/2006/relationships/image" Target="../media/image18.png"/><Relationship Id="rId5" Type="http://schemas.openxmlformats.org/officeDocument/2006/relationships/image" Target="../media/image16.png"/><Relationship Id="rId4" Type="http://schemas.openxmlformats.org/officeDocument/2006/relationships/image" Target="../media/image20.png"/></Relationships>
</file>

<file path=xl/drawings/_rels/drawing6.xml.rels><?xml version="1.0" encoding="UTF-8" standalone="yes"?>
<Relationships xmlns="http://schemas.openxmlformats.org/package/2006/relationships"><Relationship Id="rId3" Type="http://schemas.openxmlformats.org/officeDocument/2006/relationships/image" Target="../media/image23.png"/><Relationship Id="rId2" Type="http://schemas.openxmlformats.org/officeDocument/2006/relationships/image" Target="../media/image22.png"/><Relationship Id="rId1" Type="http://schemas.openxmlformats.org/officeDocument/2006/relationships/image" Target="../media/image21.png"/><Relationship Id="rId5" Type="http://schemas.openxmlformats.org/officeDocument/2006/relationships/image" Target="../media/image19.png"/><Relationship Id="rId4" Type="http://schemas.openxmlformats.org/officeDocument/2006/relationships/image" Target="../media/image18.png"/></Relationships>
</file>

<file path=xl/drawings/_rels/drawing7.xml.rels><?xml version="1.0" encoding="UTF-8" standalone="yes"?>
<Relationships xmlns="http://schemas.openxmlformats.org/package/2006/relationships"><Relationship Id="rId3" Type="http://schemas.openxmlformats.org/officeDocument/2006/relationships/image" Target="../media/image24.png"/><Relationship Id="rId2" Type="http://schemas.openxmlformats.org/officeDocument/2006/relationships/image" Target="../media/image19.png"/><Relationship Id="rId1" Type="http://schemas.openxmlformats.org/officeDocument/2006/relationships/image" Target="../media/image18.png"/><Relationship Id="rId5" Type="http://schemas.openxmlformats.org/officeDocument/2006/relationships/image" Target="../media/image23.png"/><Relationship Id="rId4" Type="http://schemas.openxmlformats.org/officeDocument/2006/relationships/image" Target="../media/image22.png"/></Relationships>
</file>

<file path=xl/drawings/drawing1.xml><?xml version="1.0" encoding="utf-8"?>
<xdr:wsDr xmlns:xdr="http://schemas.openxmlformats.org/drawingml/2006/spreadsheetDrawing" xmlns:a="http://schemas.openxmlformats.org/drawingml/2006/main">
  <xdr:twoCellAnchor>
    <xdr:from>
      <xdr:col>25</xdr:col>
      <xdr:colOff>542925</xdr:colOff>
      <xdr:row>12</xdr:row>
      <xdr:rowOff>66675</xdr:rowOff>
    </xdr:from>
    <xdr:to>
      <xdr:col>27</xdr:col>
      <xdr:colOff>457200</xdr:colOff>
      <xdr:row>18</xdr:row>
      <xdr:rowOff>104776</xdr:rowOff>
    </xdr:to>
    <xdr:grpSp>
      <xdr:nvGrpSpPr>
        <xdr:cNvPr id="16" name="Groupe 15">
          <a:extLst>
            <a:ext uri="{FF2B5EF4-FFF2-40B4-BE49-F238E27FC236}">
              <a16:creationId xmlns:a16="http://schemas.microsoft.com/office/drawing/2014/main" id="{00000000-0008-0000-0000-000010000000}"/>
            </a:ext>
          </a:extLst>
        </xdr:cNvPr>
        <xdr:cNvGrpSpPr/>
      </xdr:nvGrpSpPr>
      <xdr:grpSpPr>
        <a:xfrm>
          <a:off x="18345150" y="1895475"/>
          <a:ext cx="1285875" cy="952501"/>
          <a:chOff x="-123825" y="-2000250"/>
          <a:chExt cx="1285875" cy="1257301"/>
        </a:xfrm>
      </xdr:grpSpPr>
      <xdr:pic>
        <xdr:nvPicPr>
          <xdr:cNvPr id="2" name="Image 1" descr="C:\Users\portable alia\AppData\Local\Microsoft\Windows\Temporary Internet Files\Content.IE5\4FC679OW\MC900431623[1].png">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3825" y="-2000250"/>
            <a:ext cx="1285875" cy="1257301"/>
          </a:xfrm>
          <a:prstGeom prst="rect">
            <a:avLst/>
          </a:prstGeom>
          <a:noFill/>
          <a:extLst>
            <a:ext uri="{909E8E84-426E-40DD-AFC4-6F175D3DCCD1}">
              <a14:hiddenFill xmlns:a14="http://schemas.microsoft.com/office/drawing/2010/main">
                <a:solidFill>
                  <a:srgbClr val="FFFFFF"/>
                </a:solidFill>
              </a14:hiddenFill>
            </a:ext>
          </a:extLst>
        </xdr:spPr>
      </xdr:pic>
      <xdr:sp macro="" textlink="">
        <xdr:nvSpPr>
          <xdr:cNvPr id="14" name="ZoneTexte 13">
            <a:extLst>
              <a:ext uri="{FF2B5EF4-FFF2-40B4-BE49-F238E27FC236}">
                <a16:creationId xmlns:a16="http://schemas.microsoft.com/office/drawing/2014/main" id="{00000000-0008-0000-0000-00000E000000}"/>
              </a:ext>
            </a:extLst>
          </xdr:cNvPr>
          <xdr:cNvSpPr txBox="1"/>
        </xdr:nvSpPr>
        <xdr:spPr>
          <a:xfrm rot="19078439">
            <a:off x="250298" y="-1529658"/>
            <a:ext cx="677750" cy="3427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ctr" anchorCtr="0">
            <a:noAutofit/>
          </a:bodyPr>
          <a:lstStyle/>
          <a:p>
            <a:r>
              <a:rPr lang="fr-FR" sz="1600" b="0" cap="none" spc="0">
                <a:ln w="18415" cmpd="sng">
                  <a:solidFill>
                    <a:srgbClr val="FFFFFF"/>
                  </a:solidFill>
                  <a:prstDash val="solid"/>
                </a:ln>
                <a:solidFill>
                  <a:srgbClr val="FFFFFF"/>
                </a:solidFill>
                <a:effectLst>
                  <a:outerShdw blurRad="63500" dir="3600000" algn="tl" rotWithShape="0">
                    <a:srgbClr val="000000">
                      <a:alpha val="70000"/>
                    </a:srgbClr>
                  </a:outerShdw>
                </a:effectLst>
              </a:rPr>
              <a:t>Menu</a:t>
            </a:r>
            <a:endParaRPr lang="fr-FR" sz="1400"/>
          </a:p>
        </xdr:txBody>
      </xdr:sp>
    </xdr:grpSp>
    <xdr:clientData/>
  </xdr:twoCellAnchor>
  <xdr:twoCellAnchor>
    <xdr:from>
      <xdr:col>29</xdr:col>
      <xdr:colOff>638175</xdr:colOff>
      <xdr:row>17</xdr:row>
      <xdr:rowOff>47625</xdr:rowOff>
    </xdr:from>
    <xdr:to>
      <xdr:col>32</xdr:col>
      <xdr:colOff>295275</xdr:colOff>
      <xdr:row>26</xdr:row>
      <xdr:rowOff>85725</xdr:rowOff>
    </xdr:to>
    <xdr:grpSp>
      <xdr:nvGrpSpPr>
        <xdr:cNvPr id="15" name="Groupe 50">
          <a:hlinkClick xmlns:r="http://schemas.openxmlformats.org/officeDocument/2006/relationships" r:id="rId2" tooltip="Réserver la Salle de réunion."/>
          <a:extLst>
            <a:ext uri="{FF2B5EF4-FFF2-40B4-BE49-F238E27FC236}">
              <a16:creationId xmlns:a16="http://schemas.microsoft.com/office/drawing/2014/main" id="{00000000-0008-0000-0000-00000F000000}"/>
            </a:ext>
          </a:extLst>
        </xdr:cNvPr>
        <xdr:cNvGrpSpPr/>
      </xdr:nvGrpSpPr>
      <xdr:grpSpPr>
        <a:xfrm>
          <a:off x="21183600" y="2638425"/>
          <a:ext cx="1714500" cy="1409700"/>
          <a:chOff x="2771775" y="2028825"/>
          <a:chExt cx="1714500" cy="1714500"/>
        </a:xfrm>
      </xdr:grpSpPr>
      <xdr:pic>
        <xdr:nvPicPr>
          <xdr:cNvPr id="17" name="Image 16" descr="C:\Users\portable alia\AppData\Local\Microsoft\Windows\Temporary Internet Files\Content.IE5\DXE04GUH\MC900431624[1].png">
            <a:extLst>
              <a:ext uri="{FF2B5EF4-FFF2-40B4-BE49-F238E27FC236}">
                <a16:creationId xmlns:a16="http://schemas.microsoft.com/office/drawing/2014/main" id="{00000000-0008-0000-0000-000011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771775" y="2028825"/>
            <a:ext cx="1714500" cy="1714500"/>
          </a:xfrm>
          <a:prstGeom prst="rect">
            <a:avLst/>
          </a:prstGeom>
          <a:noFill/>
          <a:extLst>
            <a:ext uri="{909E8E84-426E-40DD-AFC4-6F175D3DCCD1}">
              <a14:hiddenFill xmlns:a14="http://schemas.microsoft.com/office/drawing/2010/main">
                <a:solidFill>
                  <a:srgbClr val="FFFFFF"/>
                </a:solidFill>
              </a14:hiddenFill>
            </a:ext>
          </a:extLst>
        </xdr:spPr>
      </xdr:pic>
      <xdr:sp macro="" textlink="">
        <xdr:nvSpPr>
          <xdr:cNvPr id="18" name="ZoneTexte 17">
            <a:extLst>
              <a:ext uri="{FF2B5EF4-FFF2-40B4-BE49-F238E27FC236}">
                <a16:creationId xmlns:a16="http://schemas.microsoft.com/office/drawing/2014/main" id="{00000000-0008-0000-0000-000012000000}"/>
              </a:ext>
            </a:extLst>
          </xdr:cNvPr>
          <xdr:cNvSpPr txBox="1"/>
        </xdr:nvSpPr>
        <xdr:spPr>
          <a:xfrm rot="615041">
            <a:off x="3009900" y="2667000"/>
            <a:ext cx="1009650" cy="2571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0" cap="none" spc="0">
                <a:ln w="18415" cmpd="sng">
                  <a:solidFill>
                    <a:srgbClr val="FFFFFF"/>
                  </a:solidFill>
                  <a:prstDash val="solid"/>
                </a:ln>
                <a:solidFill>
                  <a:srgbClr val="FFFFFF"/>
                </a:solidFill>
                <a:effectLst>
                  <a:outerShdw blurRad="63500" dir="3600000" algn="tl" rotWithShape="0">
                    <a:srgbClr val="000000">
                      <a:alpha val="70000"/>
                    </a:srgbClr>
                  </a:outerShdw>
                </a:effectLst>
              </a:rPr>
              <a:t>salle</a:t>
            </a:r>
            <a:r>
              <a:rPr lang="fr-FR" sz="1100" b="0" cap="none" spc="0" baseline="0">
                <a:ln w="18415" cmpd="sng">
                  <a:solidFill>
                    <a:srgbClr val="FFFFFF"/>
                  </a:solidFill>
                  <a:prstDash val="solid"/>
                </a:ln>
                <a:solidFill>
                  <a:srgbClr val="FFFFFF"/>
                </a:solidFill>
                <a:effectLst>
                  <a:outerShdw blurRad="63500" dir="3600000" algn="tl" rotWithShape="0">
                    <a:srgbClr val="000000">
                      <a:alpha val="70000"/>
                    </a:srgbClr>
                  </a:outerShdw>
                </a:effectLst>
              </a:rPr>
              <a:t> réunion</a:t>
            </a:r>
            <a:endParaRPr lang="fr-FR" sz="1100"/>
          </a:p>
        </xdr:txBody>
      </xdr:sp>
    </xdr:grpSp>
    <xdr:clientData/>
  </xdr:twoCellAnchor>
  <xdr:twoCellAnchor>
    <xdr:from>
      <xdr:col>12</xdr:col>
      <xdr:colOff>668085</xdr:colOff>
      <xdr:row>25</xdr:row>
      <xdr:rowOff>103533</xdr:rowOff>
    </xdr:from>
    <xdr:to>
      <xdr:col>16</xdr:col>
      <xdr:colOff>422413</xdr:colOff>
      <xdr:row>27</xdr:row>
      <xdr:rowOff>825370</xdr:rowOff>
    </xdr:to>
    <xdr:grpSp>
      <xdr:nvGrpSpPr>
        <xdr:cNvPr id="27" name="Groupe 26">
          <a:extLst>
            <a:ext uri="{FF2B5EF4-FFF2-40B4-BE49-F238E27FC236}">
              <a16:creationId xmlns:a16="http://schemas.microsoft.com/office/drawing/2014/main" id="{00000000-0008-0000-0000-00001B000000}"/>
            </a:ext>
          </a:extLst>
        </xdr:cNvPr>
        <xdr:cNvGrpSpPr/>
      </xdr:nvGrpSpPr>
      <xdr:grpSpPr>
        <a:xfrm>
          <a:off x="8897685" y="3913533"/>
          <a:ext cx="2497528" cy="2236312"/>
          <a:chOff x="8897685" y="3913533"/>
          <a:chExt cx="2497528" cy="2236312"/>
        </a:xfrm>
      </xdr:grpSpPr>
      <xdr:pic>
        <xdr:nvPicPr>
          <xdr:cNvPr id="4" name="Image 3" descr="C:\Users\portable alia\AppData\Local\Microsoft\Windows\Temporary Internet Files\Content.IE5\DQA52RNX\MC900431645[1].png">
            <a:hlinkClick xmlns:r="http://schemas.openxmlformats.org/officeDocument/2006/relationships" r:id="rId4" tooltip="Visionner le mois."/>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5">
            <a:duotone>
              <a:prstClr val="black"/>
              <a:srgbClr val="E01C22">
                <a:tint val="45000"/>
                <a:satMod val="400000"/>
              </a:srgbClr>
            </a:duotone>
            <a:extLst>
              <a:ext uri="{28A0092B-C50C-407E-A947-70E740481C1C}">
                <a14:useLocalDpi xmlns:a14="http://schemas.microsoft.com/office/drawing/2010/main" val="0"/>
              </a:ext>
            </a:extLst>
          </a:blip>
          <a:srcRect/>
          <a:stretch>
            <a:fillRect/>
          </a:stretch>
        </xdr:blipFill>
        <xdr:spPr bwMode="auto">
          <a:xfrm>
            <a:off x="8897685" y="3913533"/>
            <a:ext cx="2497528" cy="2236312"/>
          </a:xfrm>
          <a:prstGeom prst="rect">
            <a:avLst/>
          </a:prstGeom>
          <a:noFill/>
          <a:extLst>
            <a:ext uri="{909E8E84-426E-40DD-AFC4-6F175D3DCCD1}">
              <a14:hiddenFill xmlns:a14="http://schemas.microsoft.com/office/drawing/2010/main">
                <a:solidFill>
                  <a:srgbClr val="FFFFFF"/>
                </a:solidFill>
              </a14:hiddenFill>
            </a:ext>
          </a:extLst>
        </xdr:spPr>
      </xdr:pic>
      <xdr:sp macro="" textlink="$S$2">
        <xdr:nvSpPr>
          <xdr:cNvPr id="8" name="Rectangle 7">
            <a:extLst>
              <a:ext uri="{FF2B5EF4-FFF2-40B4-BE49-F238E27FC236}">
                <a16:creationId xmlns:a16="http://schemas.microsoft.com/office/drawing/2014/main" id="{00000000-0008-0000-0000-000008000000}"/>
              </a:ext>
            </a:extLst>
          </xdr:cNvPr>
          <xdr:cNvSpPr/>
        </xdr:nvSpPr>
        <xdr:spPr>
          <a:xfrm rot="20269295">
            <a:off x="9298943" y="4731306"/>
            <a:ext cx="1770079" cy="420888"/>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63C5E565-4274-432F-AC17-86441ACE094F}" type="TxLink">
              <a:rPr lang="en-US" sz="2000" b="0" i="0" u="none" strike="noStrike" cap="none" spc="0">
                <a:ln w="17780" cmpd="sng">
                  <a:solidFill>
                    <a:schemeClr val="bg1"/>
                  </a:solidFill>
                  <a:prstDash val="solid"/>
                  <a:miter lim="800000"/>
                </a:ln>
                <a:solidFill>
                  <a:schemeClr val="bg1"/>
                </a:solidFill>
                <a:effectLst>
                  <a:outerShdw blurRad="55000" dist="50800" dir="5400000" algn="tl">
                    <a:srgbClr val="000000">
                      <a:alpha val="33000"/>
                    </a:srgbClr>
                  </a:outerShdw>
                </a:effectLst>
                <a:latin typeface="Geogrotesque Regular" pitchFamily="34" charset="0"/>
              </a:rPr>
              <a:pPr algn="ctr"/>
              <a:t> Octobre </a:t>
            </a:fld>
            <a:endParaRPr lang="fr-FR" sz="8000" b="0" cap="none" spc="0">
              <a:ln w="17780" cmpd="sng">
                <a:solidFill>
                  <a:schemeClr val="bg1"/>
                </a:solidFill>
                <a:prstDash val="solid"/>
                <a:miter lim="800000"/>
              </a:ln>
              <a:solidFill>
                <a:schemeClr val="bg1"/>
              </a:solidFill>
              <a:effectLst>
                <a:outerShdw blurRad="55000" dist="50800" dir="5400000" algn="tl">
                  <a:srgbClr val="000000">
                    <a:alpha val="33000"/>
                  </a:srgbClr>
                </a:outerShdw>
              </a:effectLst>
              <a:latin typeface="Geogrotesque Regular" pitchFamily="34" charset="0"/>
            </a:endParaRPr>
          </a:p>
        </xdr:txBody>
      </xdr:sp>
    </xdr:grpSp>
    <xdr:clientData/>
  </xdr:twoCellAnchor>
  <xdr:twoCellAnchor>
    <xdr:from>
      <xdr:col>8</xdr:col>
      <xdr:colOff>631451</xdr:colOff>
      <xdr:row>25</xdr:row>
      <xdr:rowOff>103533</xdr:rowOff>
    </xdr:from>
    <xdr:to>
      <xdr:col>12</xdr:col>
      <xdr:colOff>402393</xdr:colOff>
      <xdr:row>27</xdr:row>
      <xdr:rowOff>825370</xdr:rowOff>
    </xdr:to>
    <xdr:grpSp>
      <xdr:nvGrpSpPr>
        <xdr:cNvPr id="26" name="Groupe 25">
          <a:hlinkClick xmlns:r="http://schemas.openxmlformats.org/officeDocument/2006/relationships" r:id="rId6" tooltip="Visonner la semaine."/>
          <a:extLst>
            <a:ext uri="{FF2B5EF4-FFF2-40B4-BE49-F238E27FC236}">
              <a16:creationId xmlns:a16="http://schemas.microsoft.com/office/drawing/2014/main" id="{00000000-0008-0000-0000-00001A000000}"/>
            </a:ext>
          </a:extLst>
        </xdr:cNvPr>
        <xdr:cNvGrpSpPr/>
      </xdr:nvGrpSpPr>
      <xdr:grpSpPr>
        <a:xfrm>
          <a:off x="6117851" y="3913533"/>
          <a:ext cx="2514142" cy="2236312"/>
          <a:chOff x="6117851" y="3913533"/>
          <a:chExt cx="2514142" cy="2236312"/>
        </a:xfrm>
      </xdr:grpSpPr>
      <xdr:pic>
        <xdr:nvPicPr>
          <xdr:cNvPr id="22" name="Image 21" descr="C:\Users\portable alia\AppData\Local\Microsoft\Windows\Temporary Internet Files\Content.IE5\DQA52RNX\MC900431645[1].png">
            <a:hlinkClick xmlns:r="http://schemas.openxmlformats.org/officeDocument/2006/relationships" r:id="rId6" tooltip="Visionner semaine"/>
            <a:extLst>
              <a:ext uri="{FF2B5EF4-FFF2-40B4-BE49-F238E27FC236}">
                <a16:creationId xmlns:a16="http://schemas.microsoft.com/office/drawing/2014/main" id="{00000000-0008-0000-0000-000016000000}"/>
              </a:ext>
            </a:extLst>
          </xdr:cNvPr>
          <xdr:cNvPicPr>
            <a:picLocks noChangeAspect="1" noChangeArrowheads="1"/>
          </xdr:cNvPicPr>
        </xdr:nvPicPr>
        <xdr:blipFill>
          <a:blip xmlns:r="http://schemas.openxmlformats.org/officeDocument/2006/relationships" r:embed="rId5">
            <a:duotone>
              <a:prstClr val="black"/>
              <a:srgbClr val="E01C22">
                <a:tint val="45000"/>
                <a:satMod val="400000"/>
              </a:srgbClr>
            </a:duotone>
            <a:extLst>
              <a:ext uri="{28A0092B-C50C-407E-A947-70E740481C1C}">
                <a14:useLocalDpi xmlns:a14="http://schemas.microsoft.com/office/drawing/2010/main" val="0"/>
              </a:ext>
            </a:extLst>
          </a:blip>
          <a:srcRect/>
          <a:stretch>
            <a:fillRect/>
          </a:stretch>
        </xdr:blipFill>
        <xdr:spPr bwMode="auto">
          <a:xfrm>
            <a:off x="6117851" y="3913533"/>
            <a:ext cx="2514142" cy="2236312"/>
          </a:xfrm>
          <a:prstGeom prst="rect">
            <a:avLst/>
          </a:prstGeom>
          <a:noFill/>
          <a:extLst>
            <a:ext uri="{909E8E84-426E-40DD-AFC4-6F175D3DCCD1}">
              <a14:hiddenFill xmlns:a14="http://schemas.microsoft.com/office/drawing/2010/main">
                <a:solidFill>
                  <a:srgbClr val="FFFFFF"/>
                </a:solidFill>
              </a14:hiddenFill>
            </a:ext>
          </a:extLst>
        </xdr:spPr>
      </xdr:pic>
      <xdr:sp macro="" textlink="Données!$A$1">
        <xdr:nvSpPr>
          <xdr:cNvPr id="23" name="Rectangle 22">
            <a:extLst>
              <a:ext uri="{FF2B5EF4-FFF2-40B4-BE49-F238E27FC236}">
                <a16:creationId xmlns:a16="http://schemas.microsoft.com/office/drawing/2014/main" id="{00000000-0008-0000-0000-000017000000}"/>
              </a:ext>
            </a:extLst>
          </xdr:cNvPr>
          <xdr:cNvSpPr/>
        </xdr:nvSpPr>
        <xdr:spPr>
          <a:xfrm rot="20189440">
            <a:off x="6340114" y="4499023"/>
            <a:ext cx="1956211" cy="75489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685C66E1-9C01-46A3-8807-2A9A515D46F8}" type="TxLink">
              <a:rPr lang="en-US" sz="1800" b="0" i="0" u="none" strike="noStrike" cap="none" spc="0">
                <a:ln w="17780" cmpd="sng">
                  <a:solidFill>
                    <a:schemeClr val="accent1">
                      <a:tint val="3000"/>
                    </a:schemeClr>
                  </a:solidFill>
                  <a:prstDash val="solid"/>
                  <a:miter lim="800000"/>
                </a:ln>
                <a:solidFill>
                  <a:schemeClr val="bg1"/>
                </a:solidFill>
                <a:effectLst>
                  <a:outerShdw blurRad="55000" dist="50800" dir="5400000" algn="tl">
                    <a:srgbClr val="000000">
                      <a:alpha val="33000"/>
                    </a:srgbClr>
                  </a:outerShdw>
                </a:effectLst>
                <a:latin typeface="Geogrotesque Regular" pitchFamily="34" charset="0"/>
              </a:rPr>
              <a:pPr algn="ctr"/>
              <a:t>16/10/2019 au 21/10/2019</a:t>
            </a:fld>
            <a:endParaRPr lang="fr-FR" sz="7200" b="0" cap="none" spc="0">
              <a:ln w="17780" cmpd="sng">
                <a:solidFill>
                  <a:schemeClr val="accent1">
                    <a:tint val="3000"/>
                  </a:schemeClr>
                </a:solidFill>
                <a:prstDash val="solid"/>
                <a:miter lim="800000"/>
              </a:ln>
              <a:solidFill>
                <a:schemeClr val="bg1"/>
              </a:solidFill>
              <a:effectLst>
                <a:outerShdw blurRad="55000" dist="50800" dir="5400000" algn="tl">
                  <a:srgbClr val="000000">
                    <a:alpha val="33000"/>
                  </a:srgbClr>
                </a:outerShdw>
              </a:effectLst>
              <a:latin typeface="Geogrotesque Regular" pitchFamily="34" charset="0"/>
            </a:endParaRPr>
          </a:p>
        </xdr:txBody>
      </xdr:sp>
    </xdr:grpSp>
    <xdr:clientData/>
  </xdr:twoCellAnchor>
  <xdr:twoCellAnchor>
    <xdr:from>
      <xdr:col>4</xdr:col>
      <xdr:colOff>596635</xdr:colOff>
      <xdr:row>25</xdr:row>
      <xdr:rowOff>103533</xdr:rowOff>
    </xdr:from>
    <xdr:to>
      <xdr:col>8</xdr:col>
      <xdr:colOff>367575</xdr:colOff>
      <xdr:row>27</xdr:row>
      <xdr:rowOff>825370</xdr:rowOff>
    </xdr:to>
    <xdr:grpSp>
      <xdr:nvGrpSpPr>
        <xdr:cNvPr id="21" name="Groupe 20">
          <a:extLst>
            <a:ext uri="{FF2B5EF4-FFF2-40B4-BE49-F238E27FC236}">
              <a16:creationId xmlns:a16="http://schemas.microsoft.com/office/drawing/2014/main" id="{00000000-0008-0000-0000-000015000000}"/>
            </a:ext>
          </a:extLst>
        </xdr:cNvPr>
        <xdr:cNvGrpSpPr/>
      </xdr:nvGrpSpPr>
      <xdr:grpSpPr>
        <a:xfrm>
          <a:off x="3339835" y="3913533"/>
          <a:ext cx="2514140" cy="2236312"/>
          <a:chOff x="3358885" y="4545540"/>
          <a:chExt cx="2460873" cy="2326134"/>
        </a:xfrm>
      </xdr:grpSpPr>
      <xdr:pic>
        <xdr:nvPicPr>
          <xdr:cNvPr id="30" name="Image 29" descr="C:\Users\portable alia\AppData\Local\Microsoft\Windows\Temporary Internet Files\Content.IE5\DQA52RNX\MC900431645[1].png">
            <a:extLst>
              <a:ext uri="{FF2B5EF4-FFF2-40B4-BE49-F238E27FC236}">
                <a16:creationId xmlns:a16="http://schemas.microsoft.com/office/drawing/2014/main" id="{00000000-0008-0000-0000-00001E000000}"/>
              </a:ext>
            </a:extLst>
          </xdr:cNvPr>
          <xdr:cNvPicPr>
            <a:picLocks noChangeAspect="1" noChangeArrowheads="1"/>
          </xdr:cNvPicPr>
        </xdr:nvPicPr>
        <xdr:blipFill>
          <a:blip xmlns:r="http://schemas.openxmlformats.org/officeDocument/2006/relationships" r:embed="rId5">
            <a:duotone>
              <a:prstClr val="black"/>
              <a:srgbClr val="E01C22">
                <a:tint val="45000"/>
                <a:satMod val="400000"/>
              </a:srgbClr>
            </a:duotone>
            <a:extLst>
              <a:ext uri="{28A0092B-C50C-407E-A947-70E740481C1C}">
                <a14:useLocalDpi xmlns:a14="http://schemas.microsoft.com/office/drawing/2010/main" val="0"/>
              </a:ext>
            </a:extLst>
          </a:blip>
          <a:srcRect/>
          <a:stretch>
            <a:fillRect/>
          </a:stretch>
        </xdr:blipFill>
        <xdr:spPr bwMode="auto">
          <a:xfrm>
            <a:off x="3358885" y="4545540"/>
            <a:ext cx="2460873" cy="2326134"/>
          </a:xfrm>
          <a:prstGeom prst="rect">
            <a:avLst/>
          </a:prstGeom>
          <a:noFill/>
          <a:extLst>
            <a:ext uri="{909E8E84-426E-40DD-AFC4-6F175D3DCCD1}">
              <a14:hiddenFill xmlns:a14="http://schemas.microsoft.com/office/drawing/2010/main">
                <a:solidFill>
                  <a:srgbClr val="FFFFFF"/>
                </a:solidFill>
              </a14:hiddenFill>
            </a:ext>
          </a:extLst>
        </xdr:spPr>
      </xdr:pic>
      <xdr:sp macro="" textlink="S1">
        <xdr:nvSpPr>
          <xdr:cNvPr id="29" name="Rectangle 28">
            <a:hlinkClick xmlns:r="http://schemas.openxmlformats.org/officeDocument/2006/relationships" r:id="rId7" tooltip="Visionner journée"/>
            <a:extLst>
              <a:ext uri="{FF2B5EF4-FFF2-40B4-BE49-F238E27FC236}">
                <a16:creationId xmlns:a16="http://schemas.microsoft.com/office/drawing/2014/main" id="{00000000-0008-0000-0000-00001D000000}"/>
              </a:ext>
            </a:extLst>
          </xdr:cNvPr>
          <xdr:cNvSpPr/>
        </xdr:nvSpPr>
        <xdr:spPr>
          <a:xfrm rot="20202385">
            <a:off x="3652608" y="5113423"/>
            <a:ext cx="1834930" cy="88351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05CF0DF3-693C-41F8-9555-2231334D7C5F}" type="TxLink">
              <a:rPr lang="en-US" sz="1800" b="0" i="0" u="none" strike="noStrike" cap="none" spc="0">
                <a:ln w="17780" cmpd="sng">
                  <a:solidFill>
                    <a:schemeClr val="bg1"/>
                  </a:solidFill>
                  <a:prstDash val="solid"/>
                  <a:miter lim="800000"/>
                </a:ln>
                <a:solidFill>
                  <a:schemeClr val="bg1"/>
                </a:solidFill>
                <a:effectLst>
                  <a:outerShdw blurRad="55000" dist="50800" dir="5400000" algn="tl">
                    <a:srgbClr val="000000">
                      <a:alpha val="33000"/>
                    </a:srgbClr>
                  </a:outerShdw>
                </a:effectLst>
                <a:latin typeface="Geogrotesque Regular" pitchFamily="34" charset="0"/>
              </a:rPr>
              <a:pPr algn="ctr"/>
              <a:t>mercredi 16 octobre</a:t>
            </a:fld>
            <a:endParaRPr lang="fr-FR" sz="4400" b="0" cap="none" spc="0">
              <a:ln w="17780" cmpd="sng">
                <a:solidFill>
                  <a:schemeClr val="bg1"/>
                </a:solidFill>
                <a:prstDash val="solid"/>
                <a:miter lim="800000"/>
              </a:ln>
              <a:solidFill>
                <a:schemeClr val="bg1"/>
              </a:solidFill>
              <a:effectLst>
                <a:outerShdw blurRad="55000" dist="50800" dir="5400000" algn="tl">
                  <a:srgbClr val="000000">
                    <a:alpha val="33000"/>
                  </a:srgbClr>
                </a:outerShdw>
              </a:effectLst>
              <a:latin typeface="Geogrotesque Regular" pitchFamily="34" charset="0"/>
            </a:endParaRPr>
          </a:p>
        </xdr:txBody>
      </xdr:sp>
    </xdr:grpSp>
    <xdr:clientData/>
  </xdr:twoCellAnchor>
  <xdr:twoCellAnchor>
    <xdr:from>
      <xdr:col>9</xdr:col>
      <xdr:colOff>305888</xdr:colOff>
      <xdr:row>1</xdr:row>
      <xdr:rowOff>65086</xdr:rowOff>
    </xdr:from>
    <xdr:to>
      <xdr:col>12</xdr:col>
      <xdr:colOff>171476</xdr:colOff>
      <xdr:row>13</xdr:row>
      <xdr:rowOff>130968</xdr:rowOff>
    </xdr:to>
    <xdr:grpSp>
      <xdr:nvGrpSpPr>
        <xdr:cNvPr id="24" name="Groupe 3">
          <a:extLst>
            <a:ext uri="{FF2B5EF4-FFF2-40B4-BE49-F238E27FC236}">
              <a16:creationId xmlns:a16="http://schemas.microsoft.com/office/drawing/2014/main" id="{00000000-0008-0000-0000-000018000000}"/>
            </a:ext>
          </a:extLst>
        </xdr:cNvPr>
        <xdr:cNvGrpSpPr/>
      </xdr:nvGrpSpPr>
      <xdr:grpSpPr>
        <a:xfrm>
          <a:off x="6478088" y="217486"/>
          <a:ext cx="1922988" cy="1894682"/>
          <a:chOff x="6520951" y="219867"/>
          <a:chExt cx="1937275" cy="1923257"/>
        </a:xfrm>
      </xdr:grpSpPr>
      <xdr:pic macro="[0]!Groupe3_Cliquer">
        <xdr:nvPicPr>
          <xdr:cNvPr id="33" name="Image 32" descr="C:\Users\portable alia\AppData\Local\Microsoft\Windows\Temporary Internet Files\Content.IE5\DXE04GUH\MC900431624[1].png">
            <a:extLst>
              <a:ext uri="{FF2B5EF4-FFF2-40B4-BE49-F238E27FC236}">
                <a16:creationId xmlns:a16="http://schemas.microsoft.com/office/drawing/2014/main" id="{00000000-0008-0000-0000-000021000000}"/>
              </a:ext>
            </a:extLst>
          </xdr:cNvPr>
          <xdr:cNvPicPr>
            <a:picLocks noChangeAspect="1" noChangeArrowheads="1"/>
          </xdr:cNvPicPr>
        </xdr:nvPicPr>
        <xdr:blipFill>
          <a:blip xmlns:r="http://schemas.openxmlformats.org/officeDocument/2006/relationships" r:embed="rId3">
            <a:duotone>
              <a:prstClr val="black"/>
              <a:srgbClr val="E01C22">
                <a:tint val="45000"/>
                <a:satMod val="400000"/>
              </a:srgbClr>
            </a:duotone>
            <a:extLst>
              <a:ext uri="{28A0092B-C50C-407E-A947-70E740481C1C}">
                <a14:useLocalDpi xmlns:a14="http://schemas.microsoft.com/office/drawing/2010/main" val="0"/>
              </a:ext>
            </a:extLst>
          </a:blip>
          <a:srcRect/>
          <a:stretch>
            <a:fillRect/>
          </a:stretch>
        </xdr:blipFill>
        <xdr:spPr bwMode="auto">
          <a:xfrm>
            <a:off x="6520951" y="219867"/>
            <a:ext cx="1937275" cy="1923257"/>
          </a:xfrm>
          <a:prstGeom prst="rect">
            <a:avLst/>
          </a:prstGeom>
          <a:noFill/>
          <a:extLst>
            <a:ext uri="{909E8E84-426E-40DD-AFC4-6F175D3DCCD1}">
              <a14:hiddenFill xmlns:a14="http://schemas.microsoft.com/office/drawing/2010/main">
                <a:solidFill>
                  <a:srgbClr val="FFFFFF"/>
                </a:solidFill>
              </a14:hiddenFill>
            </a:ext>
          </a:extLst>
        </xdr:spPr>
      </xdr:pic>
      <xdr:sp macro="[0]!Groupe3_Cliquer" textlink="Données!F4">
        <xdr:nvSpPr>
          <xdr:cNvPr id="34" name="ZoneTexte 33">
            <a:extLst>
              <a:ext uri="{FF2B5EF4-FFF2-40B4-BE49-F238E27FC236}">
                <a16:creationId xmlns:a16="http://schemas.microsoft.com/office/drawing/2014/main" id="{00000000-0008-0000-0000-000022000000}"/>
              </a:ext>
            </a:extLst>
          </xdr:cNvPr>
          <xdr:cNvSpPr txBox="1"/>
        </xdr:nvSpPr>
        <xdr:spPr>
          <a:xfrm rot="615041">
            <a:off x="6718124" y="856219"/>
            <a:ext cx="1210667" cy="71918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4D19A9A3-AEA1-487C-805C-5A5C3A056550}" type="TxLink">
              <a:rPr lang="en-US" sz="1400" b="0" i="0" u="none" strike="noStrike" cap="none" spc="0">
                <a:ln w="18415" cmpd="sng">
                  <a:solidFill>
                    <a:srgbClr val="FFFFFF"/>
                  </a:solidFill>
                  <a:prstDash val="solid"/>
                </a:ln>
                <a:solidFill>
                  <a:srgbClr val="000000"/>
                </a:solidFill>
                <a:effectLst>
                  <a:outerShdw blurRad="63500" dir="3600000" algn="tl" rotWithShape="0">
                    <a:srgbClr val="000000">
                      <a:alpha val="70000"/>
                    </a:srgbClr>
                  </a:outerShdw>
                </a:effectLst>
                <a:latin typeface="Geogrotesque Regular" pitchFamily="34" charset="0"/>
              </a:rPr>
              <a:pPr algn="ctr"/>
              <a:t>Véhicule 3</a:t>
            </a:fld>
            <a:endParaRPr lang="fr-FR" sz="2000">
              <a:latin typeface="Geogrotesque Regular" pitchFamily="34" charset="0"/>
            </a:endParaRPr>
          </a:p>
        </xdr:txBody>
      </xdr:sp>
    </xdr:grpSp>
    <xdr:clientData/>
  </xdr:twoCellAnchor>
  <xdr:twoCellAnchor>
    <xdr:from>
      <xdr:col>3</xdr:col>
      <xdr:colOff>526256</xdr:colOff>
      <xdr:row>1</xdr:row>
      <xdr:rowOff>65086</xdr:rowOff>
    </xdr:from>
    <xdr:to>
      <xdr:col>6</xdr:col>
      <xdr:colOff>391844</xdr:colOff>
      <xdr:row>13</xdr:row>
      <xdr:rowOff>130968</xdr:rowOff>
    </xdr:to>
    <xdr:grpSp>
      <xdr:nvGrpSpPr>
        <xdr:cNvPr id="31" name="Groupe 1">
          <a:extLst>
            <a:ext uri="{FF2B5EF4-FFF2-40B4-BE49-F238E27FC236}">
              <a16:creationId xmlns:a16="http://schemas.microsoft.com/office/drawing/2014/main" id="{00000000-0008-0000-0000-00001F000000}"/>
            </a:ext>
          </a:extLst>
        </xdr:cNvPr>
        <xdr:cNvGrpSpPr/>
      </xdr:nvGrpSpPr>
      <xdr:grpSpPr>
        <a:xfrm>
          <a:off x="2583656" y="217486"/>
          <a:ext cx="1922988" cy="1894682"/>
          <a:chOff x="2648158" y="214174"/>
          <a:chExt cx="1717352" cy="1678056"/>
        </a:xfrm>
      </xdr:grpSpPr>
      <xdr:pic macro="[0]!Groupe1_Cliquer">
        <xdr:nvPicPr>
          <xdr:cNvPr id="36" name="Image 35" descr="C:\Users\portable alia\AppData\Local\Microsoft\Windows\Temporary Internet Files\Content.IE5\DXE04GUH\MC900431624[1].png">
            <a:extLst>
              <a:ext uri="{FF2B5EF4-FFF2-40B4-BE49-F238E27FC236}">
                <a16:creationId xmlns:a16="http://schemas.microsoft.com/office/drawing/2014/main" id="{00000000-0008-0000-0000-000024000000}"/>
              </a:ext>
            </a:extLst>
          </xdr:cNvPr>
          <xdr:cNvPicPr>
            <a:picLocks noChangeAspect="1" noChangeArrowheads="1"/>
          </xdr:cNvPicPr>
        </xdr:nvPicPr>
        <xdr:blipFill>
          <a:blip xmlns:r="http://schemas.openxmlformats.org/officeDocument/2006/relationships" r:embed="rId3">
            <a:duotone>
              <a:prstClr val="black"/>
              <a:srgbClr val="E01C22">
                <a:tint val="45000"/>
                <a:satMod val="400000"/>
              </a:srgbClr>
            </a:duotone>
            <a:extLst>
              <a:ext uri="{28A0092B-C50C-407E-A947-70E740481C1C}">
                <a14:useLocalDpi xmlns:a14="http://schemas.microsoft.com/office/drawing/2010/main" val="0"/>
              </a:ext>
            </a:extLst>
          </a:blip>
          <a:srcRect/>
          <a:stretch>
            <a:fillRect/>
          </a:stretch>
        </xdr:blipFill>
        <xdr:spPr bwMode="auto">
          <a:xfrm>
            <a:off x="2648158" y="214174"/>
            <a:ext cx="1717352" cy="1678056"/>
          </a:xfrm>
          <a:prstGeom prst="rect">
            <a:avLst/>
          </a:prstGeom>
          <a:noFill/>
          <a:extLst>
            <a:ext uri="{909E8E84-426E-40DD-AFC4-6F175D3DCCD1}">
              <a14:hiddenFill xmlns:a14="http://schemas.microsoft.com/office/drawing/2010/main">
                <a:solidFill>
                  <a:srgbClr val="FFFFFF"/>
                </a:solidFill>
              </a14:hiddenFill>
            </a:ext>
          </a:extLst>
        </xdr:spPr>
      </xdr:pic>
      <xdr:sp macro="[0]!Groupe1_Cliquer" textlink="Données!F2">
        <xdr:nvSpPr>
          <xdr:cNvPr id="37" name="ZoneTexte 36">
            <a:extLst>
              <a:ext uri="{FF2B5EF4-FFF2-40B4-BE49-F238E27FC236}">
                <a16:creationId xmlns:a16="http://schemas.microsoft.com/office/drawing/2014/main" id="{00000000-0008-0000-0000-000025000000}"/>
              </a:ext>
            </a:extLst>
          </xdr:cNvPr>
          <xdr:cNvSpPr txBox="1"/>
        </xdr:nvSpPr>
        <xdr:spPr>
          <a:xfrm rot="615041">
            <a:off x="2718093" y="852855"/>
            <a:ext cx="1157685" cy="33543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F4332976-9E7C-4C98-B1E8-C2F57BFEC825}" type="TxLink">
              <a:rPr lang="en-US" sz="1400" b="0" i="0" u="none" strike="noStrike" cap="none" spc="0">
                <a:ln w="18415" cmpd="sng">
                  <a:solidFill>
                    <a:srgbClr val="FFFFFF"/>
                  </a:solidFill>
                  <a:prstDash val="solid"/>
                </a:ln>
                <a:solidFill>
                  <a:srgbClr val="000000"/>
                </a:solidFill>
                <a:effectLst>
                  <a:outerShdw blurRad="63500" dir="3600000" algn="tl" rotWithShape="0">
                    <a:srgbClr val="000000">
                      <a:alpha val="70000"/>
                    </a:srgbClr>
                  </a:outerShdw>
                </a:effectLst>
                <a:latin typeface="Geogrotesque Regular" pitchFamily="34" charset="0"/>
              </a:rPr>
              <a:pPr algn="ctr"/>
              <a:t>Véhicule 1</a:t>
            </a:fld>
            <a:endParaRPr lang="fr-FR" sz="2000">
              <a:latin typeface="Geogrotesque Regular" pitchFamily="34" charset="0"/>
            </a:endParaRPr>
          </a:p>
        </xdr:txBody>
      </xdr:sp>
    </xdr:grpSp>
    <xdr:clientData/>
  </xdr:twoCellAnchor>
  <xdr:twoCellAnchor>
    <xdr:from>
      <xdr:col>6</xdr:col>
      <xdr:colOff>416073</xdr:colOff>
      <xdr:row>1</xdr:row>
      <xdr:rowOff>65086</xdr:rowOff>
    </xdr:from>
    <xdr:to>
      <xdr:col>9</xdr:col>
      <xdr:colOff>281661</xdr:colOff>
      <xdr:row>13</xdr:row>
      <xdr:rowOff>130968</xdr:rowOff>
    </xdr:to>
    <xdr:grpSp>
      <xdr:nvGrpSpPr>
        <xdr:cNvPr id="32" name="Groupe 2">
          <a:extLst>
            <a:ext uri="{FF2B5EF4-FFF2-40B4-BE49-F238E27FC236}">
              <a16:creationId xmlns:a16="http://schemas.microsoft.com/office/drawing/2014/main" id="{00000000-0008-0000-0000-000020000000}"/>
            </a:ext>
          </a:extLst>
        </xdr:cNvPr>
        <xdr:cNvGrpSpPr/>
      </xdr:nvGrpSpPr>
      <xdr:grpSpPr>
        <a:xfrm>
          <a:off x="4530873" y="217486"/>
          <a:ext cx="1922988" cy="1894682"/>
          <a:chOff x="4600343" y="214174"/>
          <a:chExt cx="1717353" cy="1678056"/>
        </a:xfrm>
      </xdr:grpSpPr>
      <xdr:pic macro="[0]!Groupe2_Cliquer">
        <xdr:nvPicPr>
          <xdr:cNvPr id="39" name="Image 38" descr="C:\Users\portable alia\AppData\Local\Microsoft\Windows\Temporary Internet Files\Content.IE5\DXE04GUH\MC900431624[1].png">
            <a:extLst>
              <a:ext uri="{FF2B5EF4-FFF2-40B4-BE49-F238E27FC236}">
                <a16:creationId xmlns:a16="http://schemas.microsoft.com/office/drawing/2014/main" id="{00000000-0008-0000-0000-000027000000}"/>
              </a:ext>
            </a:extLst>
          </xdr:cNvPr>
          <xdr:cNvPicPr>
            <a:picLocks noChangeAspect="1" noChangeArrowheads="1"/>
          </xdr:cNvPicPr>
        </xdr:nvPicPr>
        <xdr:blipFill>
          <a:blip xmlns:r="http://schemas.openxmlformats.org/officeDocument/2006/relationships" r:embed="rId3">
            <a:duotone>
              <a:prstClr val="black"/>
              <a:srgbClr val="E01C22">
                <a:tint val="45000"/>
                <a:satMod val="400000"/>
              </a:srgbClr>
            </a:duotone>
            <a:extLst>
              <a:ext uri="{28A0092B-C50C-407E-A947-70E740481C1C}">
                <a14:useLocalDpi xmlns:a14="http://schemas.microsoft.com/office/drawing/2010/main" val="0"/>
              </a:ext>
            </a:extLst>
          </a:blip>
          <a:srcRect/>
          <a:stretch>
            <a:fillRect/>
          </a:stretch>
        </xdr:blipFill>
        <xdr:spPr bwMode="auto">
          <a:xfrm>
            <a:off x="4600343" y="214174"/>
            <a:ext cx="1717353" cy="1678056"/>
          </a:xfrm>
          <a:prstGeom prst="rect">
            <a:avLst/>
          </a:prstGeom>
          <a:noFill/>
          <a:extLst>
            <a:ext uri="{909E8E84-426E-40DD-AFC4-6F175D3DCCD1}">
              <a14:hiddenFill xmlns:a14="http://schemas.microsoft.com/office/drawing/2010/main">
                <a:solidFill>
                  <a:srgbClr val="FFFFFF"/>
                </a:solidFill>
              </a14:hiddenFill>
            </a:ext>
          </a:extLst>
        </xdr:spPr>
      </xdr:pic>
      <xdr:sp macro="[0]!Groupe2_Cliquer" textlink="Données!F3">
        <xdr:nvSpPr>
          <xdr:cNvPr id="40" name="ZoneTexte 39">
            <a:extLst>
              <a:ext uri="{FF2B5EF4-FFF2-40B4-BE49-F238E27FC236}">
                <a16:creationId xmlns:a16="http://schemas.microsoft.com/office/drawing/2014/main" id="{00000000-0008-0000-0000-000028000000}"/>
              </a:ext>
            </a:extLst>
          </xdr:cNvPr>
          <xdr:cNvSpPr txBox="1"/>
        </xdr:nvSpPr>
        <xdr:spPr>
          <a:xfrm rot="615041">
            <a:off x="4822971" y="750138"/>
            <a:ext cx="1011330" cy="60156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AC69AE71-7C54-4D0A-ABDA-BC4FEC9C3B4F}" type="TxLink">
              <a:rPr lang="en-US" sz="1400" b="0" i="0" u="none" strike="noStrike" cap="none" spc="0">
                <a:ln w="18415" cmpd="sng">
                  <a:solidFill>
                    <a:srgbClr val="FFFFFF"/>
                  </a:solidFill>
                  <a:prstDash val="solid"/>
                </a:ln>
                <a:solidFill>
                  <a:srgbClr val="000000"/>
                </a:solidFill>
                <a:effectLst>
                  <a:outerShdw blurRad="63500" dir="3600000" algn="tl" rotWithShape="0">
                    <a:srgbClr val="000000">
                      <a:alpha val="70000"/>
                    </a:srgbClr>
                  </a:outerShdw>
                </a:effectLst>
                <a:latin typeface="Geogrotesque Regular" pitchFamily="34" charset="0"/>
              </a:rPr>
              <a:pPr algn="ctr"/>
              <a:t>Véhicule 2</a:t>
            </a:fld>
            <a:endParaRPr lang="fr-FR" sz="2000">
              <a:latin typeface="Geogrotesque Regular" pitchFamily="34" charset="0"/>
            </a:endParaRPr>
          </a:p>
        </xdr:txBody>
      </xdr:sp>
    </xdr:grpSp>
    <xdr:clientData/>
  </xdr:twoCellAnchor>
  <xdr:twoCellAnchor>
    <xdr:from>
      <xdr:col>31</xdr:col>
      <xdr:colOff>285750</xdr:colOff>
      <xdr:row>7</xdr:row>
      <xdr:rowOff>142874</xdr:rowOff>
    </xdr:from>
    <xdr:to>
      <xdr:col>33</xdr:col>
      <xdr:colOff>104775</xdr:colOff>
      <xdr:row>14</xdr:row>
      <xdr:rowOff>0</xdr:rowOff>
    </xdr:to>
    <xdr:grpSp>
      <xdr:nvGrpSpPr>
        <xdr:cNvPr id="5" name="Groupe 40">
          <a:extLst>
            <a:ext uri="{FF2B5EF4-FFF2-40B4-BE49-F238E27FC236}">
              <a16:creationId xmlns:a16="http://schemas.microsoft.com/office/drawing/2014/main" id="{00000000-0008-0000-0000-000005000000}"/>
            </a:ext>
          </a:extLst>
        </xdr:cNvPr>
        <xdr:cNvGrpSpPr/>
      </xdr:nvGrpSpPr>
      <xdr:grpSpPr>
        <a:xfrm>
          <a:off x="22202775" y="1209674"/>
          <a:ext cx="1190625" cy="923926"/>
          <a:chOff x="22088475" y="1523999"/>
          <a:chExt cx="1190625" cy="1190625"/>
        </a:xfrm>
      </xdr:grpSpPr>
      <xdr:pic>
        <xdr:nvPicPr>
          <xdr:cNvPr id="3" name="Image 2" descr="C:\Users\portable alia\AppData\Local\Microsoft\Windows\Temporary Internet Files\Content.IE5\VGR3LQKZ\MC900432636[1].png">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2088475" y="1523999"/>
            <a:ext cx="1190625" cy="1190625"/>
          </a:xfrm>
          <a:prstGeom prst="rect">
            <a:avLst/>
          </a:prstGeom>
          <a:noFill/>
          <a:extLst>
            <a:ext uri="{909E8E84-426E-40DD-AFC4-6F175D3DCCD1}">
              <a14:hiddenFill xmlns:a14="http://schemas.microsoft.com/office/drawing/2010/main">
                <a:solidFill>
                  <a:srgbClr val="FFFFFF"/>
                </a:solidFill>
              </a14:hiddenFill>
            </a:ext>
          </a:extLst>
        </xdr:spPr>
      </xdr:pic>
      <xdr:sp macro="" textlink="">
        <xdr:nvSpPr>
          <xdr:cNvPr id="41" name="ZoneTexte 40">
            <a:extLst>
              <a:ext uri="{FF2B5EF4-FFF2-40B4-BE49-F238E27FC236}">
                <a16:creationId xmlns:a16="http://schemas.microsoft.com/office/drawing/2014/main" id="{00000000-0008-0000-0000-000029000000}"/>
              </a:ext>
            </a:extLst>
          </xdr:cNvPr>
          <xdr:cNvSpPr txBox="1"/>
        </xdr:nvSpPr>
        <xdr:spPr>
          <a:xfrm rot="891924">
            <a:off x="22243252" y="2057842"/>
            <a:ext cx="733340" cy="3427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ctr" anchorCtr="0">
            <a:noAutofit/>
          </a:bodyPr>
          <a:lstStyle/>
          <a:p>
            <a:r>
              <a:rPr lang="fr-FR" sz="1200" b="0" cap="none" spc="0">
                <a:ln w="18415" cmpd="sng">
                  <a:solidFill>
                    <a:srgbClr val="FFFFFF"/>
                  </a:solidFill>
                  <a:prstDash val="solid"/>
                </a:ln>
                <a:solidFill>
                  <a:srgbClr val="FFFFFF"/>
                </a:solidFill>
                <a:effectLst>
                  <a:outerShdw blurRad="63500" dir="3600000" algn="tl" rotWithShape="0">
                    <a:srgbClr val="000000">
                      <a:alpha val="70000"/>
                    </a:srgbClr>
                  </a:outerShdw>
                </a:effectLst>
              </a:rPr>
              <a:t>Imprimer</a:t>
            </a:r>
            <a:endParaRPr lang="fr-FR" sz="1100"/>
          </a:p>
        </xdr:txBody>
      </xdr:sp>
    </xdr:grpSp>
    <xdr:clientData/>
  </xdr:twoCellAnchor>
  <xdr:twoCellAnchor>
    <xdr:from>
      <xdr:col>0</xdr:col>
      <xdr:colOff>209549</xdr:colOff>
      <xdr:row>1</xdr:row>
      <xdr:rowOff>40481</xdr:rowOff>
    </xdr:from>
    <xdr:to>
      <xdr:col>2</xdr:col>
      <xdr:colOff>342898</xdr:colOff>
      <xdr:row>11</xdr:row>
      <xdr:rowOff>21430</xdr:rowOff>
    </xdr:to>
    <xdr:grpSp>
      <xdr:nvGrpSpPr>
        <xdr:cNvPr id="9" name="Groupe 28">
          <a:extLst>
            <a:ext uri="{FF2B5EF4-FFF2-40B4-BE49-F238E27FC236}">
              <a16:creationId xmlns:a16="http://schemas.microsoft.com/office/drawing/2014/main" id="{00000000-0008-0000-0000-000009000000}"/>
            </a:ext>
          </a:extLst>
        </xdr:cNvPr>
        <xdr:cNvGrpSpPr/>
      </xdr:nvGrpSpPr>
      <xdr:grpSpPr>
        <a:xfrm>
          <a:off x="209549" y="192881"/>
          <a:ext cx="1504949" cy="1504949"/>
          <a:chOff x="12992099" y="457200"/>
          <a:chExt cx="1504949" cy="1504949"/>
        </a:xfrm>
      </xdr:grpSpPr>
      <xdr:pic macro="[0]!ThisWorkbook.CloseandSave">
        <xdr:nvPicPr>
          <xdr:cNvPr id="6" name="Image 5" descr="C:\Users\portable alia\AppData\Local\Microsoft\Windows\Temporary Internet Files\Content.IE5\4FC679OW\MC900442142[1].png">
            <a:extLst>
              <a:ext uri="{FF2B5EF4-FFF2-40B4-BE49-F238E27FC236}">
                <a16:creationId xmlns:a16="http://schemas.microsoft.com/office/drawing/2014/main" id="{00000000-0008-0000-0000-000006000000}"/>
              </a:ext>
            </a:extLst>
          </xdr:cNvPr>
          <xdr:cNvPicPr>
            <a:picLocks noChangeAspect="1" noChangeArrowheads="1"/>
          </xdr:cNvPicPr>
        </xdr:nvPicPr>
        <xdr:blipFill>
          <a:blip xmlns:r="http://schemas.openxmlformats.org/officeDocument/2006/relationships" r:embed="rId9" cstate="print">
            <a:duotone>
              <a:prstClr val="black"/>
              <a:srgbClr val="E01C22">
                <a:tint val="45000"/>
                <a:satMod val="400000"/>
              </a:srgbClr>
            </a:duotone>
            <a:extLst>
              <a:ext uri="{28A0092B-C50C-407E-A947-70E740481C1C}">
                <a14:useLocalDpi xmlns:a14="http://schemas.microsoft.com/office/drawing/2010/main" val="0"/>
              </a:ext>
            </a:extLst>
          </a:blip>
          <a:srcRect/>
          <a:stretch>
            <a:fillRect/>
          </a:stretch>
        </xdr:blipFill>
        <xdr:spPr bwMode="auto">
          <a:xfrm rot="10800000">
            <a:off x="12992099" y="457200"/>
            <a:ext cx="1504949" cy="1504949"/>
          </a:xfrm>
          <a:prstGeom prst="rect">
            <a:avLst/>
          </a:prstGeom>
          <a:noFill/>
          <a:extLst>
            <a:ext uri="{909E8E84-426E-40DD-AFC4-6F175D3DCCD1}">
              <a14:hiddenFill xmlns:a14="http://schemas.microsoft.com/office/drawing/2010/main">
                <a:solidFill>
                  <a:srgbClr val="FFFFFF"/>
                </a:solidFill>
              </a14:hiddenFill>
            </a:ext>
          </a:extLst>
        </xdr:spPr>
      </xdr:pic>
      <xdr:sp macro="" textlink="">
        <xdr:nvSpPr>
          <xdr:cNvPr id="7" name="ZoneTexte 6">
            <a:extLst>
              <a:ext uri="{FF2B5EF4-FFF2-40B4-BE49-F238E27FC236}">
                <a16:creationId xmlns:a16="http://schemas.microsoft.com/office/drawing/2014/main" id="{00000000-0008-0000-0000-000007000000}"/>
              </a:ext>
            </a:extLst>
          </xdr:cNvPr>
          <xdr:cNvSpPr txBox="1"/>
        </xdr:nvSpPr>
        <xdr:spPr>
          <a:xfrm>
            <a:off x="13363274" y="895350"/>
            <a:ext cx="723900" cy="4286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000" b="1">
                <a:solidFill>
                  <a:schemeClr val="bg1"/>
                </a:solidFill>
              </a:rPr>
              <a:t>Sauver et quitter</a:t>
            </a:r>
          </a:p>
        </xdr:txBody>
      </xdr:sp>
    </xdr:grpSp>
    <xdr:clientData/>
  </xdr:twoCellAnchor>
  <xdr:twoCellAnchor>
    <xdr:from>
      <xdr:col>12</xdr:col>
      <xdr:colOff>195705</xdr:colOff>
      <xdr:row>1</xdr:row>
      <xdr:rowOff>65086</xdr:rowOff>
    </xdr:from>
    <xdr:to>
      <xdr:col>15</xdr:col>
      <xdr:colOff>60699</xdr:colOff>
      <xdr:row>13</xdr:row>
      <xdr:rowOff>130968</xdr:rowOff>
    </xdr:to>
    <xdr:grpSp>
      <xdr:nvGrpSpPr>
        <xdr:cNvPr id="25" name="Groupe 4">
          <a:extLst>
            <a:ext uri="{FF2B5EF4-FFF2-40B4-BE49-F238E27FC236}">
              <a16:creationId xmlns:a16="http://schemas.microsoft.com/office/drawing/2014/main" id="{00000000-0008-0000-0000-000019000000}"/>
            </a:ext>
          </a:extLst>
        </xdr:cNvPr>
        <xdr:cNvGrpSpPr/>
      </xdr:nvGrpSpPr>
      <xdr:grpSpPr>
        <a:xfrm>
          <a:off x="8425305" y="217486"/>
          <a:ext cx="1922394" cy="1894682"/>
          <a:chOff x="8482455" y="219867"/>
          <a:chExt cx="1936682" cy="1923257"/>
        </a:xfrm>
      </xdr:grpSpPr>
      <xdr:pic macro="[0]!Groupe4_Cliquer">
        <xdr:nvPicPr>
          <xdr:cNvPr id="44" name="Image 43" descr="C:\Users\portable alia\AppData\Local\Microsoft\Windows\Temporary Internet Files\Content.IE5\DXE04GUH\MC900431624[1].png">
            <a:extLst>
              <a:ext uri="{FF2B5EF4-FFF2-40B4-BE49-F238E27FC236}">
                <a16:creationId xmlns:a16="http://schemas.microsoft.com/office/drawing/2014/main" id="{00000000-0008-0000-0000-00002C000000}"/>
              </a:ext>
            </a:extLst>
          </xdr:cNvPr>
          <xdr:cNvPicPr>
            <a:picLocks noChangeAspect="1" noChangeArrowheads="1"/>
          </xdr:cNvPicPr>
        </xdr:nvPicPr>
        <xdr:blipFill>
          <a:blip xmlns:r="http://schemas.openxmlformats.org/officeDocument/2006/relationships" r:embed="rId3">
            <a:duotone>
              <a:prstClr val="black"/>
              <a:srgbClr val="E01C22">
                <a:tint val="45000"/>
                <a:satMod val="400000"/>
              </a:srgbClr>
            </a:duotone>
            <a:extLst>
              <a:ext uri="{28A0092B-C50C-407E-A947-70E740481C1C}">
                <a14:useLocalDpi xmlns:a14="http://schemas.microsoft.com/office/drawing/2010/main" val="0"/>
              </a:ext>
            </a:extLst>
          </a:blip>
          <a:srcRect/>
          <a:stretch>
            <a:fillRect/>
          </a:stretch>
        </xdr:blipFill>
        <xdr:spPr bwMode="auto">
          <a:xfrm>
            <a:off x="8482455" y="219867"/>
            <a:ext cx="1936682" cy="1923257"/>
          </a:xfrm>
          <a:prstGeom prst="rect">
            <a:avLst/>
          </a:prstGeom>
          <a:noFill/>
          <a:extLst>
            <a:ext uri="{909E8E84-426E-40DD-AFC4-6F175D3DCCD1}">
              <a14:hiddenFill xmlns:a14="http://schemas.microsoft.com/office/drawing/2010/main">
                <a:solidFill>
                  <a:srgbClr val="FFFFFF"/>
                </a:solidFill>
              </a14:hiddenFill>
            </a:ext>
          </a:extLst>
        </xdr:spPr>
      </xdr:pic>
      <xdr:sp macro="[0]!Groupe4_Cliquer" textlink="Données!F5">
        <xdr:nvSpPr>
          <xdr:cNvPr id="45" name="ZoneTexte 44">
            <a:extLst>
              <a:ext uri="{FF2B5EF4-FFF2-40B4-BE49-F238E27FC236}">
                <a16:creationId xmlns:a16="http://schemas.microsoft.com/office/drawing/2014/main" id="{00000000-0008-0000-0000-00002D000000}"/>
              </a:ext>
            </a:extLst>
          </xdr:cNvPr>
          <xdr:cNvSpPr txBox="1"/>
        </xdr:nvSpPr>
        <xdr:spPr>
          <a:xfrm rot="615041">
            <a:off x="8702583" y="811080"/>
            <a:ext cx="1190304" cy="7472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A9610C55-F33F-403F-869B-D21020B5E24B}" type="TxLink">
              <a:rPr lang="en-US" sz="1400" b="0" i="0" u="none" strike="noStrike" cap="none" spc="0">
                <a:ln w="18415" cmpd="sng">
                  <a:solidFill>
                    <a:srgbClr val="FFFFFF"/>
                  </a:solidFill>
                  <a:prstDash val="solid"/>
                </a:ln>
                <a:solidFill>
                  <a:srgbClr val="000000"/>
                </a:solidFill>
                <a:effectLst>
                  <a:outerShdw blurRad="63500" dir="3600000" algn="tl" rotWithShape="0">
                    <a:srgbClr val="000000">
                      <a:alpha val="70000"/>
                    </a:srgbClr>
                  </a:outerShdw>
                </a:effectLst>
                <a:latin typeface="Geogrotesque Regular" pitchFamily="34" charset="0"/>
              </a:rPr>
              <a:pPr algn="ctr"/>
              <a:t>Véhicule 4</a:t>
            </a:fld>
            <a:endParaRPr lang="fr-FR" sz="1400">
              <a:latin typeface="Geogrotesque Regular" pitchFamily="34" charset="0"/>
            </a:endParaRPr>
          </a:p>
        </xdr:txBody>
      </xdr:sp>
    </xdr:grpSp>
    <xdr:clientData/>
  </xdr:twoCellAnchor>
  <xdr:twoCellAnchor>
    <xdr:from>
      <xdr:col>15</xdr:col>
      <xdr:colOff>89755</xdr:colOff>
      <xdr:row>1</xdr:row>
      <xdr:rowOff>65086</xdr:rowOff>
    </xdr:from>
    <xdr:to>
      <xdr:col>17</xdr:col>
      <xdr:colOff>642937</xdr:colOff>
      <xdr:row>13</xdr:row>
      <xdr:rowOff>130968</xdr:rowOff>
    </xdr:to>
    <xdr:grpSp>
      <xdr:nvGrpSpPr>
        <xdr:cNvPr id="59" name="Groupe 5">
          <a:extLst>
            <a:ext uri="{FF2B5EF4-FFF2-40B4-BE49-F238E27FC236}">
              <a16:creationId xmlns:a16="http://schemas.microsoft.com/office/drawing/2014/main" id="{00000000-0008-0000-0000-00003B000000}"/>
            </a:ext>
          </a:extLst>
        </xdr:cNvPr>
        <xdr:cNvGrpSpPr/>
      </xdr:nvGrpSpPr>
      <xdr:grpSpPr>
        <a:xfrm>
          <a:off x="10376755" y="217486"/>
          <a:ext cx="1924782" cy="1894682"/>
          <a:chOff x="10461134" y="214174"/>
          <a:chExt cx="1717813" cy="1678056"/>
        </a:xfrm>
      </xdr:grpSpPr>
      <xdr:pic macro="[0]!Groupe5_Cliquer">
        <xdr:nvPicPr>
          <xdr:cNvPr id="46" name="Image 45" descr="C:\Users\portable alia\AppData\Local\Microsoft\Windows\Temporary Internet Files\Content.IE5\DXE04GUH\MC900431624[1].png">
            <a:extLst>
              <a:ext uri="{FF2B5EF4-FFF2-40B4-BE49-F238E27FC236}">
                <a16:creationId xmlns:a16="http://schemas.microsoft.com/office/drawing/2014/main" id="{00000000-0008-0000-0000-00002E000000}"/>
              </a:ext>
            </a:extLst>
          </xdr:cNvPr>
          <xdr:cNvPicPr>
            <a:picLocks noChangeAspect="1" noChangeArrowheads="1"/>
          </xdr:cNvPicPr>
        </xdr:nvPicPr>
        <xdr:blipFill>
          <a:blip xmlns:r="http://schemas.openxmlformats.org/officeDocument/2006/relationships" r:embed="rId3">
            <a:duotone>
              <a:prstClr val="black"/>
              <a:srgbClr val="E01C22">
                <a:tint val="45000"/>
                <a:satMod val="400000"/>
              </a:srgbClr>
            </a:duotone>
            <a:extLst>
              <a:ext uri="{28A0092B-C50C-407E-A947-70E740481C1C}">
                <a14:useLocalDpi xmlns:a14="http://schemas.microsoft.com/office/drawing/2010/main" val="0"/>
              </a:ext>
            </a:extLst>
          </a:blip>
          <a:srcRect/>
          <a:stretch>
            <a:fillRect/>
          </a:stretch>
        </xdr:blipFill>
        <xdr:spPr bwMode="auto">
          <a:xfrm>
            <a:off x="10461134" y="214174"/>
            <a:ext cx="1717813" cy="1678056"/>
          </a:xfrm>
          <a:prstGeom prst="rect">
            <a:avLst/>
          </a:prstGeom>
          <a:noFill/>
          <a:extLst>
            <a:ext uri="{909E8E84-426E-40DD-AFC4-6F175D3DCCD1}">
              <a14:hiddenFill xmlns:a14="http://schemas.microsoft.com/office/drawing/2010/main">
                <a:solidFill>
                  <a:srgbClr val="FFFFFF"/>
                </a:solidFill>
              </a14:hiddenFill>
            </a:ext>
          </a:extLst>
        </xdr:spPr>
      </xdr:pic>
      <xdr:sp macro="[0]!Groupe5_Cliquer" textlink="Données!F6">
        <xdr:nvSpPr>
          <xdr:cNvPr id="47" name="ZoneTexte 46">
            <a:extLst>
              <a:ext uri="{FF2B5EF4-FFF2-40B4-BE49-F238E27FC236}">
                <a16:creationId xmlns:a16="http://schemas.microsoft.com/office/drawing/2014/main" id="{00000000-0008-0000-0000-00002F000000}"/>
              </a:ext>
            </a:extLst>
          </xdr:cNvPr>
          <xdr:cNvSpPr txBox="1"/>
        </xdr:nvSpPr>
        <xdr:spPr>
          <a:xfrm rot="615041">
            <a:off x="10658498" y="753657"/>
            <a:ext cx="1043049" cy="58006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4889FADE-2044-468F-9240-CF62876F254B}" type="TxLink">
              <a:rPr lang="en-US" sz="1400" b="0" i="0" u="none" strike="noStrike" cap="none" spc="0">
                <a:ln w="18415" cmpd="sng">
                  <a:solidFill>
                    <a:srgbClr val="FFFFFF"/>
                  </a:solidFill>
                  <a:prstDash val="solid"/>
                </a:ln>
                <a:solidFill>
                  <a:srgbClr val="000000"/>
                </a:solidFill>
                <a:effectLst>
                  <a:outerShdw blurRad="63500" dir="3600000" algn="tl" rotWithShape="0">
                    <a:srgbClr val="000000">
                      <a:alpha val="70000"/>
                    </a:srgbClr>
                  </a:outerShdw>
                </a:effectLst>
                <a:latin typeface="Geogrotesque Regular" pitchFamily="34" charset="0"/>
              </a:rPr>
              <a:pPr algn="ctr"/>
              <a:t> </a:t>
            </a:fld>
            <a:endParaRPr lang="fr-FR" sz="2800">
              <a:latin typeface="Geogrotesque Regular" pitchFamily="34" charset="0"/>
            </a:endParaRPr>
          </a:p>
        </xdr:txBody>
      </xdr:sp>
    </xdr:grpSp>
    <xdr:clientData/>
  </xdr:twoCellAnchor>
  <xdr:twoCellAnchor>
    <xdr:from>
      <xdr:col>9</xdr:col>
      <xdr:colOff>255999</xdr:colOff>
      <xdr:row>14</xdr:row>
      <xdr:rowOff>69320</xdr:rowOff>
    </xdr:from>
    <xdr:to>
      <xdr:col>12</xdr:col>
      <xdr:colOff>100954</xdr:colOff>
      <xdr:row>26</xdr:row>
      <xdr:rowOff>0</xdr:rowOff>
    </xdr:to>
    <xdr:grpSp>
      <xdr:nvGrpSpPr>
        <xdr:cNvPr id="12" name="Groupe 8" hidden="1">
          <a:extLst>
            <a:ext uri="{FF2B5EF4-FFF2-40B4-BE49-F238E27FC236}">
              <a16:creationId xmlns:a16="http://schemas.microsoft.com/office/drawing/2014/main" id="{00000000-0008-0000-0000-00000C000000}"/>
            </a:ext>
          </a:extLst>
        </xdr:cNvPr>
        <xdr:cNvGrpSpPr/>
      </xdr:nvGrpSpPr>
      <xdr:grpSpPr>
        <a:xfrm>
          <a:off x="6428199" y="2202920"/>
          <a:ext cx="1902355" cy="1759480"/>
          <a:chOff x="6428199" y="2202920"/>
          <a:chExt cx="1902355" cy="1759480"/>
        </a:xfrm>
      </xdr:grpSpPr>
      <xdr:pic macro="[0]!Groupe8_Cliquer">
        <xdr:nvPicPr>
          <xdr:cNvPr id="48" name="Image 47" descr="C:\Users\portable alia\AppData\Local\Microsoft\Windows\Temporary Internet Files\Content.IE5\DXE04GUH\MC900431624[1].png" hidden="1">
            <a:extLst>
              <a:ext uri="{FF2B5EF4-FFF2-40B4-BE49-F238E27FC236}">
                <a16:creationId xmlns:a16="http://schemas.microsoft.com/office/drawing/2014/main" id="{00000000-0008-0000-0000-000030000000}"/>
              </a:ext>
            </a:extLst>
          </xdr:cNvPr>
          <xdr:cNvPicPr>
            <a:picLocks noChangeAspect="1" noChangeArrowheads="1"/>
          </xdr:cNvPicPr>
        </xdr:nvPicPr>
        <xdr:blipFill>
          <a:blip xmlns:r="http://schemas.openxmlformats.org/officeDocument/2006/relationships" r:embed="rId3">
            <a:duotone>
              <a:prstClr val="black"/>
              <a:srgbClr val="E01C22">
                <a:tint val="45000"/>
                <a:satMod val="400000"/>
              </a:srgbClr>
            </a:duotone>
            <a:extLst>
              <a:ext uri="{28A0092B-C50C-407E-A947-70E740481C1C}">
                <a14:useLocalDpi xmlns:a14="http://schemas.microsoft.com/office/drawing/2010/main" val="0"/>
              </a:ext>
            </a:extLst>
          </a:blip>
          <a:srcRect/>
          <a:stretch>
            <a:fillRect/>
          </a:stretch>
        </xdr:blipFill>
        <xdr:spPr bwMode="auto">
          <a:xfrm>
            <a:off x="6428199" y="2202920"/>
            <a:ext cx="1902355" cy="1759480"/>
          </a:xfrm>
          <a:prstGeom prst="rect">
            <a:avLst/>
          </a:prstGeom>
          <a:noFill/>
          <a:extLst>
            <a:ext uri="{909E8E84-426E-40DD-AFC4-6F175D3DCCD1}">
              <a14:hiddenFill xmlns:a14="http://schemas.microsoft.com/office/drawing/2010/main">
                <a:solidFill>
                  <a:srgbClr val="FFFFFF"/>
                </a:solidFill>
              </a14:hiddenFill>
            </a:ext>
          </a:extLst>
        </xdr:spPr>
      </xdr:pic>
      <xdr:sp macro="[0]!Groupe8_Cliquer" textlink="Données!F9">
        <xdr:nvSpPr>
          <xdr:cNvPr id="49" name="ZoneTexte 48" hidden="1">
            <a:extLst>
              <a:ext uri="{FF2B5EF4-FFF2-40B4-BE49-F238E27FC236}">
                <a16:creationId xmlns:a16="http://schemas.microsoft.com/office/drawing/2014/main" id="{00000000-0008-0000-0000-000031000000}"/>
              </a:ext>
            </a:extLst>
          </xdr:cNvPr>
          <xdr:cNvSpPr txBox="1"/>
        </xdr:nvSpPr>
        <xdr:spPr>
          <a:xfrm rot="615041">
            <a:off x="6622214" y="2804972"/>
            <a:ext cx="1165925" cy="61211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01510E64-5AFE-4802-ADBB-99E2B786AF39}" type="TxLink">
              <a:rPr lang="en-US" sz="1400" b="0" i="0" u="none" strike="noStrike" cap="none" spc="0">
                <a:ln w="18415" cmpd="sng">
                  <a:solidFill>
                    <a:srgbClr val="FFFFFF"/>
                  </a:solidFill>
                  <a:prstDash val="solid"/>
                </a:ln>
                <a:solidFill>
                  <a:srgbClr val="000000"/>
                </a:solidFill>
                <a:effectLst>
                  <a:outerShdw blurRad="63500" dir="3600000" algn="tl" rotWithShape="0">
                    <a:srgbClr val="000000">
                      <a:alpha val="70000"/>
                    </a:srgbClr>
                  </a:outerShdw>
                </a:effectLst>
                <a:latin typeface="Calibri"/>
              </a:rPr>
              <a:pPr algn="ctr"/>
              <a:t> </a:t>
            </a:fld>
            <a:endParaRPr lang="fr-FR" sz="6600"/>
          </a:p>
        </xdr:txBody>
      </xdr:sp>
    </xdr:grpSp>
    <xdr:clientData/>
  </xdr:twoCellAnchor>
  <xdr:twoCellAnchor>
    <xdr:from>
      <xdr:col>3</xdr:col>
      <xdr:colOff>472487</xdr:colOff>
      <xdr:row>14</xdr:row>
      <xdr:rowOff>69320</xdr:rowOff>
    </xdr:from>
    <xdr:to>
      <xdr:col>6</xdr:col>
      <xdr:colOff>320383</xdr:colOff>
      <xdr:row>26</xdr:row>
      <xdr:rowOff>0</xdr:rowOff>
    </xdr:to>
    <xdr:grpSp>
      <xdr:nvGrpSpPr>
        <xdr:cNvPr id="10" name="Groupe 6" hidden="1">
          <a:extLst>
            <a:ext uri="{FF2B5EF4-FFF2-40B4-BE49-F238E27FC236}">
              <a16:creationId xmlns:a16="http://schemas.microsoft.com/office/drawing/2014/main" id="{00000000-0008-0000-0000-00000A000000}"/>
            </a:ext>
          </a:extLst>
        </xdr:cNvPr>
        <xdr:cNvGrpSpPr/>
      </xdr:nvGrpSpPr>
      <xdr:grpSpPr>
        <a:xfrm>
          <a:off x="2529887" y="2202920"/>
          <a:ext cx="1905296" cy="1759480"/>
          <a:chOff x="2529887" y="2202920"/>
          <a:chExt cx="1905296" cy="1759480"/>
        </a:xfrm>
      </xdr:grpSpPr>
      <xdr:pic macro="[0]!Groupe6_Cliquer">
        <xdr:nvPicPr>
          <xdr:cNvPr id="51" name="Image 50" descr="C:\Users\portable alia\AppData\Local\Microsoft\Windows\Temporary Internet Files\Content.IE5\DXE04GUH\MC900431624[1].png" hidden="1">
            <a:extLst>
              <a:ext uri="{FF2B5EF4-FFF2-40B4-BE49-F238E27FC236}">
                <a16:creationId xmlns:a16="http://schemas.microsoft.com/office/drawing/2014/main" id="{00000000-0008-0000-0000-000033000000}"/>
              </a:ext>
            </a:extLst>
          </xdr:cNvPr>
          <xdr:cNvPicPr>
            <a:picLocks noChangeAspect="1" noChangeArrowheads="1"/>
          </xdr:cNvPicPr>
        </xdr:nvPicPr>
        <xdr:blipFill>
          <a:blip xmlns:r="http://schemas.openxmlformats.org/officeDocument/2006/relationships" r:embed="rId3">
            <a:duotone>
              <a:prstClr val="black"/>
              <a:srgbClr val="E01C22">
                <a:tint val="45000"/>
                <a:satMod val="400000"/>
              </a:srgbClr>
            </a:duotone>
            <a:extLst>
              <a:ext uri="{28A0092B-C50C-407E-A947-70E740481C1C}">
                <a14:useLocalDpi xmlns:a14="http://schemas.microsoft.com/office/drawing/2010/main" val="0"/>
              </a:ext>
            </a:extLst>
          </a:blip>
          <a:srcRect/>
          <a:stretch>
            <a:fillRect/>
          </a:stretch>
        </xdr:blipFill>
        <xdr:spPr bwMode="auto">
          <a:xfrm>
            <a:off x="2529887" y="2202920"/>
            <a:ext cx="1905296" cy="1759480"/>
          </a:xfrm>
          <a:prstGeom prst="rect">
            <a:avLst/>
          </a:prstGeom>
          <a:noFill/>
          <a:extLst>
            <a:ext uri="{909E8E84-426E-40DD-AFC4-6F175D3DCCD1}">
              <a14:hiddenFill xmlns:a14="http://schemas.microsoft.com/office/drawing/2010/main">
                <a:solidFill>
                  <a:srgbClr val="FFFFFF"/>
                </a:solidFill>
              </a14:hiddenFill>
            </a:ext>
          </a:extLst>
        </xdr:spPr>
      </xdr:pic>
      <xdr:sp macro="[0]!Groupe6_Cliquer" textlink="Données!F7">
        <xdr:nvSpPr>
          <xdr:cNvPr id="52" name="ZoneTexte 51" hidden="1">
            <a:extLst>
              <a:ext uri="{FF2B5EF4-FFF2-40B4-BE49-F238E27FC236}">
                <a16:creationId xmlns:a16="http://schemas.microsoft.com/office/drawing/2014/main" id="{00000000-0008-0000-0000-000034000000}"/>
              </a:ext>
            </a:extLst>
          </xdr:cNvPr>
          <xdr:cNvSpPr txBox="1"/>
        </xdr:nvSpPr>
        <xdr:spPr>
          <a:xfrm rot="615041">
            <a:off x="2601253" y="2746348"/>
            <a:ext cx="1284392" cy="6703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953E2299-00ED-4A24-AA9F-AB1526CD54C8}" type="TxLink">
              <a:rPr lang="en-US" sz="1400" b="0" i="0" u="none" strike="noStrike" cap="none" spc="0">
                <a:ln w="18415" cmpd="sng">
                  <a:solidFill>
                    <a:srgbClr val="FFFFFF"/>
                  </a:solidFill>
                  <a:prstDash val="solid"/>
                </a:ln>
                <a:solidFill>
                  <a:srgbClr val="000000"/>
                </a:solidFill>
                <a:effectLst>
                  <a:outerShdw blurRad="63500" dir="3600000" algn="tl" rotWithShape="0">
                    <a:srgbClr val="000000">
                      <a:alpha val="70000"/>
                    </a:srgbClr>
                  </a:outerShdw>
                </a:effectLst>
                <a:latin typeface="Calibri"/>
              </a:rPr>
              <a:pPr algn="ctr"/>
              <a:t> </a:t>
            </a:fld>
            <a:endParaRPr lang="fr-FR" sz="6600"/>
          </a:p>
        </xdr:txBody>
      </xdr:sp>
    </xdr:grpSp>
    <xdr:clientData/>
  </xdr:twoCellAnchor>
  <xdr:twoCellAnchor>
    <xdr:from>
      <xdr:col>6</xdr:col>
      <xdr:colOff>364243</xdr:colOff>
      <xdr:row>14</xdr:row>
      <xdr:rowOff>69320</xdr:rowOff>
    </xdr:from>
    <xdr:to>
      <xdr:col>9</xdr:col>
      <xdr:colOff>212139</xdr:colOff>
      <xdr:row>26</xdr:row>
      <xdr:rowOff>0</xdr:rowOff>
    </xdr:to>
    <xdr:grpSp>
      <xdr:nvGrpSpPr>
        <xdr:cNvPr id="11" name="Groupe 7" hidden="1">
          <a:extLst>
            <a:ext uri="{FF2B5EF4-FFF2-40B4-BE49-F238E27FC236}">
              <a16:creationId xmlns:a16="http://schemas.microsoft.com/office/drawing/2014/main" id="{00000000-0008-0000-0000-00000B000000}"/>
            </a:ext>
          </a:extLst>
        </xdr:cNvPr>
        <xdr:cNvGrpSpPr/>
      </xdr:nvGrpSpPr>
      <xdr:grpSpPr>
        <a:xfrm>
          <a:off x="4479043" y="2202920"/>
          <a:ext cx="1905296" cy="1759480"/>
          <a:chOff x="4479043" y="2202920"/>
          <a:chExt cx="1905296" cy="1759480"/>
        </a:xfrm>
      </xdr:grpSpPr>
      <xdr:pic macro="[0]!Groupe7_Cliquer">
        <xdr:nvPicPr>
          <xdr:cNvPr id="54" name="Image 53" descr="C:\Users\portable alia\AppData\Local\Microsoft\Windows\Temporary Internet Files\Content.IE5\DXE04GUH\MC900431624[1].png" hidden="1">
            <a:extLst>
              <a:ext uri="{FF2B5EF4-FFF2-40B4-BE49-F238E27FC236}">
                <a16:creationId xmlns:a16="http://schemas.microsoft.com/office/drawing/2014/main" id="{00000000-0008-0000-0000-000036000000}"/>
              </a:ext>
            </a:extLst>
          </xdr:cNvPr>
          <xdr:cNvPicPr>
            <a:picLocks noChangeAspect="1" noChangeArrowheads="1"/>
          </xdr:cNvPicPr>
        </xdr:nvPicPr>
        <xdr:blipFill>
          <a:blip xmlns:r="http://schemas.openxmlformats.org/officeDocument/2006/relationships" r:embed="rId3">
            <a:duotone>
              <a:prstClr val="black"/>
              <a:srgbClr val="E01C22">
                <a:tint val="45000"/>
                <a:satMod val="400000"/>
              </a:srgbClr>
            </a:duotone>
            <a:extLst>
              <a:ext uri="{28A0092B-C50C-407E-A947-70E740481C1C}">
                <a14:useLocalDpi xmlns:a14="http://schemas.microsoft.com/office/drawing/2010/main" val="0"/>
              </a:ext>
            </a:extLst>
          </a:blip>
          <a:srcRect/>
          <a:stretch>
            <a:fillRect/>
          </a:stretch>
        </xdr:blipFill>
        <xdr:spPr bwMode="auto">
          <a:xfrm>
            <a:off x="4479043" y="2202920"/>
            <a:ext cx="1905296" cy="1759480"/>
          </a:xfrm>
          <a:prstGeom prst="rect">
            <a:avLst/>
          </a:prstGeom>
          <a:noFill/>
          <a:extLst>
            <a:ext uri="{909E8E84-426E-40DD-AFC4-6F175D3DCCD1}">
              <a14:hiddenFill xmlns:a14="http://schemas.microsoft.com/office/drawing/2010/main">
                <a:solidFill>
                  <a:srgbClr val="FFFFFF"/>
                </a:solidFill>
              </a14:hiddenFill>
            </a:ext>
          </a:extLst>
        </xdr:spPr>
      </xdr:pic>
      <xdr:sp macro="[0]!Groupe7_Cliquer" textlink="Données!F8">
        <xdr:nvSpPr>
          <xdr:cNvPr id="55" name="ZoneTexte 54" hidden="1">
            <a:extLst>
              <a:ext uri="{FF2B5EF4-FFF2-40B4-BE49-F238E27FC236}">
                <a16:creationId xmlns:a16="http://schemas.microsoft.com/office/drawing/2014/main" id="{00000000-0008-0000-0000-000037000000}"/>
              </a:ext>
            </a:extLst>
          </xdr:cNvPr>
          <xdr:cNvSpPr txBox="1"/>
        </xdr:nvSpPr>
        <xdr:spPr>
          <a:xfrm rot="615041">
            <a:off x="4717976" y="2758407"/>
            <a:ext cx="1167727" cy="73183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52A83E91-3808-4B06-97B5-5FA1E778DB62}" type="TxLink">
              <a:rPr lang="en-US" sz="1400" b="0" i="0" u="none" strike="noStrike" cap="none" spc="0">
                <a:ln w="18415" cmpd="sng">
                  <a:solidFill>
                    <a:srgbClr val="FFFFFF"/>
                  </a:solidFill>
                  <a:prstDash val="solid"/>
                </a:ln>
                <a:solidFill>
                  <a:srgbClr val="000000"/>
                </a:solidFill>
                <a:effectLst>
                  <a:outerShdw blurRad="63500" dir="3600000" algn="tl" rotWithShape="0">
                    <a:srgbClr val="000000">
                      <a:alpha val="70000"/>
                    </a:srgbClr>
                  </a:outerShdw>
                </a:effectLst>
                <a:latin typeface="Calibri"/>
              </a:rPr>
              <a:pPr algn="ctr"/>
              <a:t> </a:t>
            </a:fld>
            <a:endParaRPr lang="fr-FR" sz="6600"/>
          </a:p>
        </xdr:txBody>
      </xdr:sp>
    </xdr:grpSp>
    <xdr:clientData/>
  </xdr:twoCellAnchor>
  <xdr:twoCellAnchor>
    <xdr:from>
      <xdr:col>12</xdr:col>
      <xdr:colOff>144814</xdr:colOff>
      <xdr:row>14</xdr:row>
      <xdr:rowOff>69320</xdr:rowOff>
    </xdr:from>
    <xdr:to>
      <xdr:col>14</xdr:col>
      <xdr:colOff>682685</xdr:colOff>
      <xdr:row>26</xdr:row>
      <xdr:rowOff>0</xdr:rowOff>
    </xdr:to>
    <xdr:grpSp>
      <xdr:nvGrpSpPr>
        <xdr:cNvPr id="13" name="Groupe 9" hidden="1">
          <a:extLst>
            <a:ext uri="{FF2B5EF4-FFF2-40B4-BE49-F238E27FC236}">
              <a16:creationId xmlns:a16="http://schemas.microsoft.com/office/drawing/2014/main" id="{00000000-0008-0000-0000-00000D000000}"/>
            </a:ext>
          </a:extLst>
        </xdr:cNvPr>
        <xdr:cNvGrpSpPr/>
      </xdr:nvGrpSpPr>
      <xdr:grpSpPr>
        <a:xfrm>
          <a:off x="8374414" y="2202920"/>
          <a:ext cx="1909471" cy="1759480"/>
          <a:chOff x="8374414" y="2202920"/>
          <a:chExt cx="1909471" cy="1759480"/>
        </a:xfrm>
      </xdr:grpSpPr>
      <xdr:pic macro="[0]!Groupe9_Cliquer">
        <xdr:nvPicPr>
          <xdr:cNvPr id="57" name="Image 56" descr="C:\Users\portable alia\AppData\Local\Microsoft\Windows\Temporary Internet Files\Content.IE5\DXE04GUH\MC900431624[1].png" hidden="1">
            <a:extLst>
              <a:ext uri="{FF2B5EF4-FFF2-40B4-BE49-F238E27FC236}">
                <a16:creationId xmlns:a16="http://schemas.microsoft.com/office/drawing/2014/main" id="{00000000-0008-0000-0000-000039000000}"/>
              </a:ext>
            </a:extLst>
          </xdr:cNvPr>
          <xdr:cNvPicPr>
            <a:picLocks noChangeAspect="1" noChangeArrowheads="1"/>
          </xdr:cNvPicPr>
        </xdr:nvPicPr>
        <xdr:blipFill>
          <a:blip xmlns:r="http://schemas.openxmlformats.org/officeDocument/2006/relationships" r:embed="rId3">
            <a:duotone>
              <a:prstClr val="black"/>
              <a:srgbClr val="E01C22">
                <a:tint val="45000"/>
                <a:satMod val="400000"/>
              </a:srgbClr>
            </a:duotone>
            <a:extLst>
              <a:ext uri="{28A0092B-C50C-407E-A947-70E740481C1C}">
                <a14:useLocalDpi xmlns:a14="http://schemas.microsoft.com/office/drawing/2010/main" val="0"/>
              </a:ext>
            </a:extLst>
          </a:blip>
          <a:srcRect/>
          <a:stretch>
            <a:fillRect/>
          </a:stretch>
        </xdr:blipFill>
        <xdr:spPr bwMode="auto">
          <a:xfrm>
            <a:off x="8374414" y="2202920"/>
            <a:ext cx="1909471" cy="1759480"/>
          </a:xfrm>
          <a:prstGeom prst="rect">
            <a:avLst/>
          </a:prstGeom>
          <a:noFill/>
          <a:extLst>
            <a:ext uri="{909E8E84-426E-40DD-AFC4-6F175D3DCCD1}">
              <a14:hiddenFill xmlns:a14="http://schemas.microsoft.com/office/drawing/2010/main">
                <a:solidFill>
                  <a:srgbClr val="FFFFFF"/>
                </a:solidFill>
              </a14:hiddenFill>
            </a:ext>
          </a:extLst>
        </xdr:spPr>
      </xdr:pic>
      <xdr:sp macro="[0]!Groupe9_Cliquer" textlink="Données!F10">
        <xdr:nvSpPr>
          <xdr:cNvPr id="58" name="ZoneTexte 57" hidden="1">
            <a:extLst>
              <a:ext uri="{FF2B5EF4-FFF2-40B4-BE49-F238E27FC236}">
                <a16:creationId xmlns:a16="http://schemas.microsoft.com/office/drawing/2014/main" id="{00000000-0008-0000-0000-00003A000000}"/>
              </a:ext>
            </a:extLst>
          </xdr:cNvPr>
          <xdr:cNvSpPr txBox="1"/>
        </xdr:nvSpPr>
        <xdr:spPr>
          <a:xfrm rot="615041">
            <a:off x="8585570" y="2775459"/>
            <a:ext cx="1170287" cy="68134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43AA80CC-C648-43CD-867A-5B32C11943D5}" type="TxLink">
              <a:rPr lang="en-US" sz="1400" b="0" i="0" u="none" strike="noStrike" cap="none" spc="0">
                <a:ln w="18415" cmpd="sng">
                  <a:solidFill>
                    <a:srgbClr val="FFFFFF"/>
                  </a:solidFill>
                  <a:prstDash val="solid"/>
                </a:ln>
                <a:solidFill>
                  <a:srgbClr val="000000"/>
                </a:solidFill>
                <a:effectLst>
                  <a:outerShdw blurRad="63500" dir="3600000" algn="tl" rotWithShape="0">
                    <a:srgbClr val="000000">
                      <a:alpha val="70000"/>
                    </a:srgbClr>
                  </a:outerShdw>
                </a:effectLst>
                <a:latin typeface="Calibri"/>
              </a:rPr>
              <a:pPr algn="ctr"/>
              <a:t> </a:t>
            </a:fld>
            <a:endParaRPr lang="fr-FR" sz="4800"/>
          </a:p>
        </xdr:txBody>
      </xdr:sp>
    </xdr:grpSp>
    <xdr:clientData/>
  </xdr:twoCellAnchor>
  <xdr:twoCellAnchor>
    <xdr:from>
      <xdr:col>15</xdr:col>
      <xdr:colOff>35983</xdr:colOff>
      <xdr:row>14</xdr:row>
      <xdr:rowOff>69320</xdr:rowOff>
    </xdr:from>
    <xdr:to>
      <xdr:col>17</xdr:col>
      <xdr:colOff>571500</xdr:colOff>
      <xdr:row>26</xdr:row>
      <xdr:rowOff>0</xdr:rowOff>
    </xdr:to>
    <xdr:grpSp>
      <xdr:nvGrpSpPr>
        <xdr:cNvPr id="19" name="Groupe 10" hidden="1">
          <a:extLst>
            <a:ext uri="{FF2B5EF4-FFF2-40B4-BE49-F238E27FC236}">
              <a16:creationId xmlns:a16="http://schemas.microsoft.com/office/drawing/2014/main" id="{00000000-0008-0000-0000-000013000000}"/>
            </a:ext>
          </a:extLst>
        </xdr:cNvPr>
        <xdr:cNvGrpSpPr/>
      </xdr:nvGrpSpPr>
      <xdr:grpSpPr>
        <a:xfrm>
          <a:off x="10322983" y="2202920"/>
          <a:ext cx="1907117" cy="1759480"/>
          <a:chOff x="10322983" y="2202920"/>
          <a:chExt cx="1907117" cy="1759480"/>
        </a:xfrm>
      </xdr:grpSpPr>
      <xdr:pic macro="[0]!Groupe10_Cliquer">
        <xdr:nvPicPr>
          <xdr:cNvPr id="90" name="Image 89" descr="C:\Users\portable alia\AppData\Local\Microsoft\Windows\Temporary Internet Files\Content.IE5\DXE04GUH\MC900431624[1].png" hidden="1">
            <a:extLst>
              <a:ext uri="{FF2B5EF4-FFF2-40B4-BE49-F238E27FC236}">
                <a16:creationId xmlns:a16="http://schemas.microsoft.com/office/drawing/2014/main" id="{00000000-0008-0000-0000-00005A000000}"/>
              </a:ext>
            </a:extLst>
          </xdr:cNvPr>
          <xdr:cNvPicPr>
            <a:picLocks noChangeAspect="1" noChangeArrowheads="1"/>
          </xdr:cNvPicPr>
        </xdr:nvPicPr>
        <xdr:blipFill>
          <a:blip xmlns:r="http://schemas.openxmlformats.org/officeDocument/2006/relationships" r:embed="rId3">
            <a:duotone>
              <a:prstClr val="black"/>
              <a:srgbClr val="E01C22">
                <a:tint val="45000"/>
                <a:satMod val="400000"/>
              </a:srgbClr>
            </a:duotone>
            <a:extLst>
              <a:ext uri="{28A0092B-C50C-407E-A947-70E740481C1C}">
                <a14:useLocalDpi xmlns:a14="http://schemas.microsoft.com/office/drawing/2010/main" val="0"/>
              </a:ext>
            </a:extLst>
          </a:blip>
          <a:srcRect/>
          <a:stretch>
            <a:fillRect/>
          </a:stretch>
        </xdr:blipFill>
        <xdr:spPr bwMode="auto">
          <a:xfrm>
            <a:off x="10322983" y="2202920"/>
            <a:ext cx="1907117" cy="1759480"/>
          </a:xfrm>
          <a:prstGeom prst="rect">
            <a:avLst/>
          </a:prstGeom>
          <a:noFill/>
          <a:extLst>
            <a:ext uri="{909E8E84-426E-40DD-AFC4-6F175D3DCCD1}">
              <a14:hiddenFill xmlns:a14="http://schemas.microsoft.com/office/drawing/2010/main">
                <a:solidFill>
                  <a:srgbClr val="FFFFFF"/>
                </a:solidFill>
              </a14:hiddenFill>
            </a:ext>
          </a:extLst>
        </xdr:spPr>
      </xdr:pic>
      <xdr:sp macro="[0]!Groupe10_Cliquer" textlink="Données!F11">
        <xdr:nvSpPr>
          <xdr:cNvPr id="91" name="ZoneTexte 90" hidden="1">
            <a:extLst>
              <a:ext uri="{FF2B5EF4-FFF2-40B4-BE49-F238E27FC236}">
                <a16:creationId xmlns:a16="http://schemas.microsoft.com/office/drawing/2014/main" id="{00000000-0008-0000-0000-00005B000000}"/>
              </a:ext>
            </a:extLst>
          </xdr:cNvPr>
          <xdr:cNvSpPr txBox="1"/>
        </xdr:nvSpPr>
        <xdr:spPr>
          <a:xfrm rot="615041">
            <a:off x="10533867" y="2775455"/>
            <a:ext cx="1168844" cy="6813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1730ED79-09C8-42D1-B846-AA68E16245CF}" type="TxLink">
              <a:rPr lang="en-US" sz="1400" b="0" i="0" u="none" strike="noStrike" cap="none" spc="0">
                <a:ln w="18415" cmpd="sng">
                  <a:solidFill>
                    <a:srgbClr val="FFFFFF"/>
                  </a:solidFill>
                  <a:prstDash val="solid"/>
                </a:ln>
                <a:solidFill>
                  <a:srgbClr val="000000"/>
                </a:solidFill>
                <a:effectLst>
                  <a:outerShdw blurRad="63500" dir="3600000" algn="tl" rotWithShape="0">
                    <a:srgbClr val="000000">
                      <a:alpha val="70000"/>
                    </a:srgbClr>
                  </a:outerShdw>
                </a:effectLst>
                <a:latin typeface="Calibri"/>
              </a:rPr>
              <a:pPr algn="ctr"/>
              <a:t> </a:t>
            </a:fld>
            <a:endParaRPr lang="fr-FR" sz="19900"/>
          </a:p>
        </xdr:txBody>
      </xdr:sp>
    </xdr:grpSp>
    <xdr:clientData/>
  </xdr:twoCellAnchor>
  <xdr:twoCellAnchor editAs="oneCell">
    <xdr:from>
      <xdr:col>0</xdr:col>
      <xdr:colOff>371475</xdr:colOff>
      <xdr:row>26</xdr:row>
      <xdr:rowOff>409574</xdr:rowOff>
    </xdr:from>
    <xdr:to>
      <xdr:col>2</xdr:col>
      <xdr:colOff>190500</xdr:colOff>
      <xdr:row>27</xdr:row>
      <xdr:rowOff>238124</xdr:rowOff>
    </xdr:to>
    <xdr:pic macro="[0]!Bouton_Nom_Cliquer">
      <xdr:nvPicPr>
        <xdr:cNvPr id="20" name="Image 19" hidden="1">
          <a:extLst>
            <a:ext uri="{FF2B5EF4-FFF2-40B4-BE49-F238E27FC236}">
              <a16:creationId xmlns:a16="http://schemas.microsoft.com/office/drawing/2014/main" id="{00000000-0008-0000-0000-000014000000}"/>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371475" y="4371974"/>
          <a:ext cx="1190625" cy="1190625"/>
        </a:xfrm>
        <a:prstGeom prst="rect">
          <a:avLst/>
        </a:prstGeom>
        <a:effectLst>
          <a:outerShdw blurRad="50800" dist="38100" algn="l" rotWithShape="0">
            <a:prstClr val="black">
              <a:alpha val="40000"/>
            </a:prstClr>
          </a:outerShdw>
        </a:effectLst>
        <a:scene3d>
          <a:camera prst="obliqueTopRight"/>
          <a:lightRig rig="threePt" dir="t"/>
        </a:scene3d>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545227</xdr:colOff>
      <xdr:row>2</xdr:row>
      <xdr:rowOff>152401</xdr:rowOff>
    </xdr:from>
    <xdr:to>
      <xdr:col>1</xdr:col>
      <xdr:colOff>1943101</xdr:colOff>
      <xdr:row>9</xdr:row>
      <xdr:rowOff>102475</xdr:rowOff>
    </xdr:to>
    <xdr:pic macro="[0]!Calendrier_ViewScheduleIcon_Cliquer">
      <xdr:nvPicPr>
        <xdr:cNvPr id="3" name="Image 2">
          <a:extLst>
            <a:ext uri="{FF2B5EF4-FFF2-40B4-BE49-F238E27FC236}">
              <a16:creationId xmlns:a16="http://schemas.microsoft.com/office/drawing/2014/main" id="{00000000-0008-0000-05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5727" y="933451"/>
          <a:ext cx="1397874" cy="1397874"/>
        </a:xfrm>
        <a:prstGeom prst="rect">
          <a:avLst/>
        </a:prstGeom>
      </xdr:spPr>
    </xdr:pic>
    <xdr:clientData/>
  </xdr:twoCellAnchor>
  <xdr:twoCellAnchor>
    <xdr:from>
      <xdr:col>12</xdr:col>
      <xdr:colOff>0</xdr:colOff>
      <xdr:row>3</xdr:row>
      <xdr:rowOff>9525</xdr:rowOff>
    </xdr:from>
    <xdr:to>
      <xdr:col>14</xdr:col>
      <xdr:colOff>2667000</xdr:colOff>
      <xdr:row>8</xdr:row>
      <xdr:rowOff>9525</xdr:rowOff>
    </xdr:to>
    <xdr:sp macro="" textlink="$S$4">
      <xdr:nvSpPr>
        <xdr:cNvPr id="6" name="Rectangle 5">
          <a:extLst>
            <a:ext uri="{FF2B5EF4-FFF2-40B4-BE49-F238E27FC236}">
              <a16:creationId xmlns:a16="http://schemas.microsoft.com/office/drawing/2014/main" id="{00000000-0008-0000-0500-000006000000}"/>
            </a:ext>
          </a:extLst>
        </xdr:cNvPr>
        <xdr:cNvSpPr/>
      </xdr:nvSpPr>
      <xdr:spPr>
        <a:xfrm>
          <a:off x="7686675" y="1200150"/>
          <a:ext cx="3371850" cy="952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14F8637E-8F5C-4F97-8010-F5FAC9130429}" type="TxLink">
            <a:rPr lang="en-US" sz="2400" b="0" i="1" u="none" strike="noStrike">
              <a:solidFill>
                <a:srgbClr val="CFD0C4"/>
              </a:solidFill>
              <a:latin typeface="Calibri"/>
            </a:rPr>
            <a:pPr algn="ctr"/>
            <a:t> </a:t>
          </a:fld>
          <a:endParaRPr lang="fr-FR" sz="3600" i="1">
            <a:solidFill>
              <a:srgbClr val="CFD0C4"/>
            </a:solidFill>
          </a:endParaRPr>
        </a:p>
      </xdr:txBody>
    </xdr:sp>
    <xdr:clientData fPrintsWithSheet="0"/>
  </xdr:twoCellAnchor>
  <xdr:twoCellAnchor>
    <xdr:from>
      <xdr:col>12</xdr:col>
      <xdr:colOff>0</xdr:colOff>
      <xdr:row>8</xdr:row>
      <xdr:rowOff>5715</xdr:rowOff>
    </xdr:from>
    <xdr:to>
      <xdr:col>14</xdr:col>
      <xdr:colOff>2657475</xdr:colOff>
      <xdr:row>13</xdr:row>
      <xdr:rowOff>5715</xdr:rowOff>
    </xdr:to>
    <xdr:sp macro="" textlink="$S$9">
      <xdr:nvSpPr>
        <xdr:cNvPr id="7" name="Rectangle 6">
          <a:extLst>
            <a:ext uri="{FF2B5EF4-FFF2-40B4-BE49-F238E27FC236}">
              <a16:creationId xmlns:a16="http://schemas.microsoft.com/office/drawing/2014/main" id="{00000000-0008-0000-0500-000007000000}"/>
            </a:ext>
          </a:extLst>
        </xdr:cNvPr>
        <xdr:cNvSpPr/>
      </xdr:nvSpPr>
      <xdr:spPr>
        <a:xfrm>
          <a:off x="11172825" y="2044065"/>
          <a:ext cx="3362325" cy="952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74179961-F3B0-403B-A484-9978C21A6399}" type="TxLink">
            <a:rPr lang="en-US" sz="2400" b="0" i="1" u="none" strike="noStrike">
              <a:solidFill>
                <a:srgbClr val="CFD0C4"/>
              </a:solidFill>
              <a:latin typeface="Calibri"/>
            </a:rPr>
            <a:pPr algn="ctr"/>
            <a:t> </a:t>
          </a:fld>
          <a:endParaRPr lang="fr-FR" sz="3600" i="1">
            <a:solidFill>
              <a:srgbClr val="CFD0C4"/>
            </a:solidFill>
          </a:endParaRPr>
        </a:p>
      </xdr:txBody>
    </xdr:sp>
    <xdr:clientData fPrintsWithSheet="0"/>
  </xdr:twoCellAnchor>
  <xdr:twoCellAnchor>
    <xdr:from>
      <xdr:col>12</xdr:col>
      <xdr:colOff>0</xdr:colOff>
      <xdr:row>13</xdr:row>
      <xdr:rowOff>1905</xdr:rowOff>
    </xdr:from>
    <xdr:to>
      <xdr:col>14</xdr:col>
      <xdr:colOff>2657475</xdr:colOff>
      <xdr:row>18</xdr:row>
      <xdr:rowOff>1905</xdr:rowOff>
    </xdr:to>
    <xdr:sp macro="" textlink="$S$14">
      <xdr:nvSpPr>
        <xdr:cNvPr id="8" name="Rectangle 7">
          <a:extLst>
            <a:ext uri="{FF2B5EF4-FFF2-40B4-BE49-F238E27FC236}">
              <a16:creationId xmlns:a16="http://schemas.microsoft.com/office/drawing/2014/main" id="{00000000-0008-0000-0500-000008000000}"/>
            </a:ext>
          </a:extLst>
        </xdr:cNvPr>
        <xdr:cNvSpPr/>
      </xdr:nvSpPr>
      <xdr:spPr>
        <a:xfrm>
          <a:off x="11172825" y="2992755"/>
          <a:ext cx="3362325" cy="952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8C9061AF-893F-4167-B136-876CA41BD0DE}" type="TxLink">
            <a:rPr lang="en-US" sz="2400" b="0" i="1" u="none" strike="noStrike">
              <a:solidFill>
                <a:srgbClr val="CFD0C4"/>
              </a:solidFill>
              <a:latin typeface="Calibri"/>
            </a:rPr>
            <a:pPr algn="ctr"/>
            <a:t> </a:t>
          </a:fld>
          <a:endParaRPr lang="fr-FR" sz="3600" i="1">
            <a:solidFill>
              <a:srgbClr val="CFD0C4"/>
            </a:solidFill>
          </a:endParaRPr>
        </a:p>
      </xdr:txBody>
    </xdr:sp>
    <xdr:clientData fPrintsWithSheet="0"/>
  </xdr:twoCellAnchor>
  <xdr:twoCellAnchor>
    <xdr:from>
      <xdr:col>12</xdr:col>
      <xdr:colOff>0</xdr:colOff>
      <xdr:row>17</xdr:row>
      <xdr:rowOff>188595</xdr:rowOff>
    </xdr:from>
    <xdr:to>
      <xdr:col>14</xdr:col>
      <xdr:colOff>2657475</xdr:colOff>
      <xdr:row>22</xdr:row>
      <xdr:rowOff>188595</xdr:rowOff>
    </xdr:to>
    <xdr:sp macro="" textlink="$S$19">
      <xdr:nvSpPr>
        <xdr:cNvPr id="9" name="Rectangle 8">
          <a:extLst>
            <a:ext uri="{FF2B5EF4-FFF2-40B4-BE49-F238E27FC236}">
              <a16:creationId xmlns:a16="http://schemas.microsoft.com/office/drawing/2014/main" id="{00000000-0008-0000-0500-000009000000}"/>
            </a:ext>
          </a:extLst>
        </xdr:cNvPr>
        <xdr:cNvSpPr/>
      </xdr:nvSpPr>
      <xdr:spPr>
        <a:xfrm>
          <a:off x="11172825" y="3941445"/>
          <a:ext cx="3362325" cy="952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AB6853F1-3469-4E7A-BFE0-F13360F1D0E9}" type="TxLink">
            <a:rPr lang="en-US" sz="2400" b="0" i="1" u="none" strike="noStrike">
              <a:solidFill>
                <a:srgbClr val="CFD0C4"/>
              </a:solidFill>
              <a:latin typeface="Calibri"/>
            </a:rPr>
            <a:pPr algn="ctr"/>
            <a:t> </a:t>
          </a:fld>
          <a:endParaRPr lang="fr-FR" sz="3600" i="1">
            <a:solidFill>
              <a:srgbClr val="CFD0C4"/>
            </a:solidFill>
          </a:endParaRPr>
        </a:p>
      </xdr:txBody>
    </xdr:sp>
    <xdr:clientData fPrintsWithSheet="0"/>
  </xdr:twoCellAnchor>
  <xdr:twoCellAnchor>
    <xdr:from>
      <xdr:col>12</xdr:col>
      <xdr:colOff>0</xdr:colOff>
      <xdr:row>22</xdr:row>
      <xdr:rowOff>184785</xdr:rowOff>
    </xdr:from>
    <xdr:to>
      <xdr:col>14</xdr:col>
      <xdr:colOff>2657475</xdr:colOff>
      <xdr:row>27</xdr:row>
      <xdr:rowOff>184785</xdr:rowOff>
    </xdr:to>
    <xdr:sp macro="" textlink="$S$24">
      <xdr:nvSpPr>
        <xdr:cNvPr id="10" name="Rectangle 9">
          <a:extLst>
            <a:ext uri="{FF2B5EF4-FFF2-40B4-BE49-F238E27FC236}">
              <a16:creationId xmlns:a16="http://schemas.microsoft.com/office/drawing/2014/main" id="{00000000-0008-0000-0500-00000A000000}"/>
            </a:ext>
          </a:extLst>
        </xdr:cNvPr>
        <xdr:cNvSpPr/>
      </xdr:nvSpPr>
      <xdr:spPr>
        <a:xfrm>
          <a:off x="11172825" y="4890135"/>
          <a:ext cx="3362325" cy="952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99ABB38F-28A8-4075-B7E9-68E3073062A4}" type="TxLink">
            <a:rPr lang="en-US" sz="2400" b="0" i="1" u="none" strike="noStrike">
              <a:solidFill>
                <a:srgbClr val="CFD0C4"/>
              </a:solidFill>
              <a:latin typeface="Calibri"/>
            </a:rPr>
            <a:pPr algn="ctr"/>
            <a:t> </a:t>
          </a:fld>
          <a:endParaRPr lang="fr-FR" sz="3600" i="1">
            <a:solidFill>
              <a:srgbClr val="CFD0C4"/>
            </a:solidFill>
          </a:endParaRPr>
        </a:p>
      </xdr:txBody>
    </xdr:sp>
    <xdr:clientData fPrintsWithSheet="0"/>
  </xdr:twoCellAnchor>
  <xdr:twoCellAnchor>
    <xdr:from>
      <xdr:col>12</xdr:col>
      <xdr:colOff>0</xdr:colOff>
      <xdr:row>27</xdr:row>
      <xdr:rowOff>180975</xdr:rowOff>
    </xdr:from>
    <xdr:to>
      <xdr:col>14</xdr:col>
      <xdr:colOff>2657475</xdr:colOff>
      <xdr:row>32</xdr:row>
      <xdr:rowOff>180975</xdr:rowOff>
    </xdr:to>
    <xdr:sp macro="" textlink="$S$29">
      <xdr:nvSpPr>
        <xdr:cNvPr id="17" name="Rectangle 16">
          <a:extLst>
            <a:ext uri="{FF2B5EF4-FFF2-40B4-BE49-F238E27FC236}">
              <a16:creationId xmlns:a16="http://schemas.microsoft.com/office/drawing/2014/main" id="{00000000-0008-0000-0500-000011000000}"/>
            </a:ext>
          </a:extLst>
        </xdr:cNvPr>
        <xdr:cNvSpPr/>
      </xdr:nvSpPr>
      <xdr:spPr>
        <a:xfrm>
          <a:off x="11172825" y="5838825"/>
          <a:ext cx="3362325" cy="952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CFBA2C9B-C4DD-4823-8492-36B4B6EB611B}" type="TxLink">
            <a:rPr lang="en-US" sz="2400" b="0" i="1" u="none" strike="noStrike">
              <a:solidFill>
                <a:srgbClr val="CFD0C4"/>
              </a:solidFill>
              <a:latin typeface="Calibri"/>
            </a:rPr>
            <a:pPr algn="ctr"/>
            <a:t> </a:t>
          </a:fld>
          <a:endParaRPr lang="fr-FR" sz="3600" i="1">
            <a:solidFill>
              <a:srgbClr val="CFD0C4"/>
            </a:solidFill>
          </a:endParaRPr>
        </a:p>
      </xdr:txBody>
    </xdr:sp>
    <xdr:clientData fPrintsWithSheet="0"/>
  </xdr:twoCellAnchor>
  <xdr:twoCellAnchor>
    <xdr:from>
      <xdr:col>4</xdr:col>
      <xdr:colOff>723901</xdr:colOff>
      <xdr:row>4</xdr:row>
      <xdr:rowOff>104775</xdr:rowOff>
    </xdr:from>
    <xdr:to>
      <xdr:col>6</xdr:col>
      <xdr:colOff>28576</xdr:colOff>
      <xdr:row>34</xdr:row>
      <xdr:rowOff>47625</xdr:rowOff>
    </xdr:to>
    <xdr:sp macro="" textlink="$F$2">
      <xdr:nvSpPr>
        <xdr:cNvPr id="18" name="Rectangle 17">
          <a:extLst>
            <a:ext uri="{FF2B5EF4-FFF2-40B4-BE49-F238E27FC236}">
              <a16:creationId xmlns:a16="http://schemas.microsoft.com/office/drawing/2014/main" id="{00000000-0008-0000-0500-000012000000}"/>
            </a:ext>
          </a:extLst>
        </xdr:cNvPr>
        <xdr:cNvSpPr/>
      </xdr:nvSpPr>
      <xdr:spPr>
        <a:xfrm>
          <a:off x="4057651" y="1485900"/>
          <a:ext cx="3067050" cy="56578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658B6012-AC04-406D-AAE7-EB20028172E8}" type="TxLink">
            <a:rPr lang="en-US" sz="2400" b="0" i="1" u="none" strike="noStrike">
              <a:solidFill>
                <a:sysClr val="windowText" lastClr="000000"/>
              </a:solidFill>
              <a:latin typeface="Calibri"/>
            </a:rPr>
            <a:pPr algn="ctr"/>
            <a:t> </a:t>
          </a:fld>
          <a:endParaRPr lang="fr-FR" sz="8800" i="1">
            <a:solidFill>
              <a:sysClr val="windowText" lastClr="000000"/>
            </a:solidFill>
          </a:endParaRPr>
        </a:p>
      </xdr:txBody>
    </xdr:sp>
    <xdr:clientData fPrintsWithSheet="0"/>
  </xdr:twoCellAnchor>
  <xdr:twoCellAnchor editAs="oneCell">
    <xdr:from>
      <xdr:col>3</xdr:col>
      <xdr:colOff>133350</xdr:colOff>
      <xdr:row>1</xdr:row>
      <xdr:rowOff>114301</xdr:rowOff>
    </xdr:from>
    <xdr:to>
      <xdr:col>4</xdr:col>
      <xdr:colOff>215645</xdr:colOff>
      <xdr:row>2</xdr:row>
      <xdr:rowOff>152400</xdr:rowOff>
    </xdr:to>
    <xdr:pic>
      <xdr:nvPicPr>
        <xdr:cNvPr id="11" name="Image 10">
          <a:extLst>
            <a:ext uri="{FF2B5EF4-FFF2-40B4-BE49-F238E27FC236}">
              <a16:creationId xmlns:a16="http://schemas.microsoft.com/office/drawing/2014/main" id="{00000000-0008-0000-0500-00000B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086100" y="571501"/>
          <a:ext cx="463295" cy="361949"/>
        </a:xfrm>
        <a:prstGeom prst="rect">
          <a:avLst/>
        </a:prstGeom>
      </xdr:spPr>
    </xdr:pic>
    <xdr:clientData/>
  </xdr:twoCellAnchor>
  <xdr:twoCellAnchor editAs="oneCell">
    <xdr:from>
      <xdr:col>11</xdr:col>
      <xdr:colOff>246507</xdr:colOff>
      <xdr:row>1</xdr:row>
      <xdr:rowOff>85726</xdr:rowOff>
    </xdr:from>
    <xdr:to>
      <xdr:col>11</xdr:col>
      <xdr:colOff>646557</xdr:colOff>
      <xdr:row>2</xdr:row>
      <xdr:rowOff>161926</xdr:rowOff>
    </xdr:to>
    <xdr:pic>
      <xdr:nvPicPr>
        <xdr:cNvPr id="14" name="Image 13">
          <a:extLst>
            <a:ext uri="{FF2B5EF4-FFF2-40B4-BE49-F238E27FC236}">
              <a16:creationId xmlns:a16="http://schemas.microsoft.com/office/drawing/2014/main" id="{00000000-0008-0000-0500-00000E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847332" y="542926"/>
          <a:ext cx="400050" cy="400050"/>
        </a:xfrm>
        <a:prstGeom prst="rect">
          <a:avLst/>
        </a:prstGeom>
      </xdr:spPr>
    </xdr:pic>
    <xdr:clientData/>
  </xdr:twoCellAnchor>
  <xdr:twoCellAnchor>
    <xdr:from>
      <xdr:col>1</xdr:col>
      <xdr:colOff>571499</xdr:colOff>
      <xdr:row>16</xdr:row>
      <xdr:rowOff>114299</xdr:rowOff>
    </xdr:from>
    <xdr:to>
      <xdr:col>1</xdr:col>
      <xdr:colOff>2028824</xdr:colOff>
      <xdr:row>24</xdr:row>
      <xdr:rowOff>47624</xdr:rowOff>
    </xdr:to>
    <xdr:grpSp>
      <xdr:nvGrpSpPr>
        <xdr:cNvPr id="13" name="Groupe 12">
          <a:extLst>
            <a:ext uri="{FF2B5EF4-FFF2-40B4-BE49-F238E27FC236}">
              <a16:creationId xmlns:a16="http://schemas.microsoft.com/office/drawing/2014/main" id="{00000000-0008-0000-0500-00000D000000}"/>
            </a:ext>
          </a:extLst>
        </xdr:cNvPr>
        <xdr:cNvGrpSpPr/>
      </xdr:nvGrpSpPr>
      <xdr:grpSpPr>
        <a:xfrm>
          <a:off x="761999" y="3781424"/>
          <a:ext cx="1457325" cy="1457325"/>
          <a:chOff x="761999" y="3676649"/>
          <a:chExt cx="1457325" cy="1457325"/>
        </a:xfrm>
      </xdr:grpSpPr>
      <xdr:grpSp>
        <xdr:nvGrpSpPr>
          <xdr:cNvPr id="5" name="groupe 20">
            <a:extLst>
              <a:ext uri="{FF2B5EF4-FFF2-40B4-BE49-F238E27FC236}">
                <a16:creationId xmlns:a16="http://schemas.microsoft.com/office/drawing/2014/main" id="{00000000-0008-0000-0500-000005000000}"/>
              </a:ext>
            </a:extLst>
          </xdr:cNvPr>
          <xdr:cNvGrpSpPr/>
        </xdr:nvGrpSpPr>
        <xdr:grpSpPr>
          <a:xfrm>
            <a:off x="761999" y="3676649"/>
            <a:ext cx="1457325" cy="1457325"/>
            <a:chOff x="761999" y="3676649"/>
            <a:chExt cx="1457325" cy="1457325"/>
          </a:xfrm>
        </xdr:grpSpPr>
        <xdr:pic macro="[0]!Calendrier_Groupe4_Cliquer">
          <xdr:nvPicPr>
            <xdr:cNvPr id="2" name="Image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761999" y="3676649"/>
              <a:ext cx="1457325" cy="1457325"/>
            </a:xfrm>
            <a:prstGeom prst="rect">
              <a:avLst/>
            </a:prstGeom>
          </xdr:spPr>
        </xdr:pic>
        <xdr:sp macro="[0]!Calendrier_Groupe4_Cliquer" textlink="">
          <xdr:nvSpPr>
            <xdr:cNvPr id="4" name="ZoneTexte 3">
              <a:extLst>
                <a:ext uri="{FF2B5EF4-FFF2-40B4-BE49-F238E27FC236}">
                  <a16:creationId xmlns:a16="http://schemas.microsoft.com/office/drawing/2014/main" id="{00000000-0008-0000-0500-000004000000}"/>
                </a:ext>
              </a:extLst>
            </xdr:cNvPr>
            <xdr:cNvSpPr txBox="1"/>
          </xdr:nvSpPr>
          <xdr:spPr>
            <a:xfrm>
              <a:off x="966786" y="3905249"/>
              <a:ext cx="1047750" cy="3333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800">
                  <a:solidFill>
                    <a:schemeClr val="bg1"/>
                  </a:solidFill>
                </a:rPr>
                <a:t>Réserver</a:t>
              </a:r>
            </a:p>
          </xdr:txBody>
        </xdr:sp>
      </xdr:grpSp>
      <xdr:pic>
        <xdr:nvPicPr>
          <xdr:cNvPr id="12" name="Image 11">
            <a:extLst>
              <a:ext uri="{FF2B5EF4-FFF2-40B4-BE49-F238E27FC236}">
                <a16:creationId xmlns:a16="http://schemas.microsoft.com/office/drawing/2014/main" id="{00000000-0008-0000-0500-00000C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1295400" y="4476749"/>
            <a:ext cx="200025" cy="200025"/>
          </a:xfrm>
          <a:prstGeom prst="rect">
            <a:avLst/>
          </a:prstGeom>
        </xdr:spPr>
      </xdr:pic>
    </xdr:grpSp>
    <xdr:clientData/>
  </xdr:twoCellAnchor>
</xdr:wsDr>
</file>

<file path=xl/drawings/drawing3.xml><?xml version="1.0" encoding="utf-8"?>
<xdr:wsDr xmlns:xdr="http://schemas.openxmlformats.org/drawingml/2006/spreadsheetDrawing" xmlns:a="http://schemas.openxmlformats.org/drawingml/2006/main">
  <xdr:twoCellAnchor>
    <xdr:from>
      <xdr:col>30</xdr:col>
      <xdr:colOff>0</xdr:colOff>
      <xdr:row>7</xdr:row>
      <xdr:rowOff>95249</xdr:rowOff>
    </xdr:from>
    <xdr:to>
      <xdr:col>30</xdr:col>
      <xdr:colOff>0</xdr:colOff>
      <xdr:row>15</xdr:row>
      <xdr:rowOff>133350</xdr:rowOff>
    </xdr:to>
    <xdr:grpSp>
      <xdr:nvGrpSpPr>
        <xdr:cNvPr id="121" name="Groupe 120">
          <a:extLst>
            <a:ext uri="{FF2B5EF4-FFF2-40B4-BE49-F238E27FC236}">
              <a16:creationId xmlns:a16="http://schemas.microsoft.com/office/drawing/2014/main" id="{00000000-0008-0000-0700-000079000000}"/>
            </a:ext>
          </a:extLst>
        </xdr:cNvPr>
        <xdr:cNvGrpSpPr/>
      </xdr:nvGrpSpPr>
      <xdr:grpSpPr>
        <a:xfrm>
          <a:off x="14301107" y="1673678"/>
          <a:ext cx="0" cy="1235529"/>
          <a:chOff x="-95250" y="-38100"/>
          <a:chExt cx="1285875" cy="1257301"/>
        </a:xfrm>
      </xdr:grpSpPr>
      <xdr:pic>
        <xdr:nvPicPr>
          <xdr:cNvPr id="122" name="Image 121" descr="C:\Users\portable alia\AppData\Local\Microsoft\Windows\Temporary Internet Files\Content.IE5\4FC679OW\MC900431623[1].png">
            <a:extLst>
              <a:ext uri="{FF2B5EF4-FFF2-40B4-BE49-F238E27FC236}">
                <a16:creationId xmlns:a16="http://schemas.microsoft.com/office/drawing/2014/main" id="{00000000-0008-0000-0700-00007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0" y="-38100"/>
            <a:ext cx="1285875" cy="1257301"/>
          </a:xfrm>
          <a:prstGeom prst="rect">
            <a:avLst/>
          </a:prstGeom>
          <a:noFill/>
          <a:extLst>
            <a:ext uri="{909E8E84-426E-40DD-AFC4-6F175D3DCCD1}">
              <a14:hiddenFill xmlns:a14="http://schemas.microsoft.com/office/drawing/2010/main">
                <a:solidFill>
                  <a:srgbClr val="FFFFFF"/>
                </a:solidFill>
              </a14:hiddenFill>
            </a:ext>
          </a:extLst>
        </xdr:spPr>
      </xdr:pic>
      <xdr:sp macro="" textlink="">
        <xdr:nvSpPr>
          <xdr:cNvPr id="123" name="ZoneTexte 122">
            <a:hlinkClick xmlns:r="http://schemas.openxmlformats.org/officeDocument/2006/relationships" r:id="rId2" tooltip="Retour au menu"/>
            <a:extLst>
              <a:ext uri="{FF2B5EF4-FFF2-40B4-BE49-F238E27FC236}">
                <a16:creationId xmlns:a16="http://schemas.microsoft.com/office/drawing/2014/main" id="{00000000-0008-0000-0700-00007B000000}"/>
              </a:ext>
            </a:extLst>
          </xdr:cNvPr>
          <xdr:cNvSpPr txBox="1"/>
        </xdr:nvSpPr>
        <xdr:spPr>
          <a:xfrm rot="19078439">
            <a:off x="327272" y="440254"/>
            <a:ext cx="677750" cy="3120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ctr" anchorCtr="0">
            <a:noAutofit/>
          </a:bodyPr>
          <a:lstStyle/>
          <a:p>
            <a:r>
              <a:rPr lang="fr-FR" sz="1600" b="0" cap="none" spc="0">
                <a:ln w="18415" cmpd="sng">
                  <a:solidFill>
                    <a:srgbClr val="FFFFFF"/>
                  </a:solidFill>
                  <a:prstDash val="solid"/>
                </a:ln>
                <a:solidFill>
                  <a:srgbClr val="FFFFFF"/>
                </a:solidFill>
                <a:effectLst>
                  <a:outerShdw blurRad="63500" dir="3600000" algn="tl" rotWithShape="0">
                    <a:srgbClr val="000000">
                      <a:alpha val="70000"/>
                    </a:srgbClr>
                  </a:outerShdw>
                </a:effectLst>
              </a:rPr>
              <a:t>Menu</a:t>
            </a:r>
            <a:endParaRPr lang="fr-FR" sz="1400"/>
          </a:p>
        </xdr:txBody>
      </xdr:sp>
    </xdr:grpSp>
    <xdr:clientData/>
  </xdr:twoCellAnchor>
  <xdr:twoCellAnchor>
    <xdr:from>
      <xdr:col>9</xdr:col>
      <xdr:colOff>13608</xdr:colOff>
      <xdr:row>0</xdr:row>
      <xdr:rowOff>54430</xdr:rowOff>
    </xdr:from>
    <xdr:to>
      <xdr:col>9</xdr:col>
      <xdr:colOff>1986642</xdr:colOff>
      <xdr:row>0</xdr:row>
      <xdr:rowOff>421822</xdr:rowOff>
    </xdr:to>
    <xdr:sp macro="" textlink="">
      <xdr:nvSpPr>
        <xdr:cNvPr id="8" name="Rectangle à coins arrondis 7">
          <a:extLst>
            <a:ext uri="{FF2B5EF4-FFF2-40B4-BE49-F238E27FC236}">
              <a16:creationId xmlns:a16="http://schemas.microsoft.com/office/drawing/2014/main" id="{00000000-0008-0000-0700-000008000000}"/>
            </a:ext>
          </a:extLst>
        </xdr:cNvPr>
        <xdr:cNvSpPr/>
      </xdr:nvSpPr>
      <xdr:spPr>
        <a:xfrm>
          <a:off x="6068787" y="54430"/>
          <a:ext cx="1973034" cy="367392"/>
        </a:xfrm>
        <a:prstGeom prst="roundRect">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lang="fr-FR" sz="1100"/>
            <a:t>Ajuster</a:t>
          </a:r>
          <a:r>
            <a:rPr lang="fr-FR" sz="1100" baseline="0"/>
            <a:t> le jour</a:t>
          </a:r>
        </a:p>
      </xdr:txBody>
    </xdr:sp>
    <xdr:clientData/>
  </xdr:twoCellAnchor>
  <xdr:twoCellAnchor editAs="oneCell">
    <xdr:from>
      <xdr:col>9</xdr:col>
      <xdr:colOff>483247</xdr:colOff>
      <xdr:row>0</xdr:row>
      <xdr:rowOff>48985</xdr:rowOff>
    </xdr:from>
    <xdr:to>
      <xdr:col>9</xdr:col>
      <xdr:colOff>878513</xdr:colOff>
      <xdr:row>0</xdr:row>
      <xdr:rowOff>412296</xdr:rowOff>
    </xdr:to>
    <xdr:pic macro="[0]!Feuil2.plus_jour">
      <xdr:nvPicPr>
        <xdr:cNvPr id="9" name="Image 8" descr="C:\Users\portable alia\AppData\Local\Microsoft\Windows\Temporary Internet Files\Content.IE5\DQA52RNX\MC900442145[1].png">
          <a:extLst>
            <a:ext uri="{FF2B5EF4-FFF2-40B4-BE49-F238E27FC236}">
              <a16:creationId xmlns:a16="http://schemas.microsoft.com/office/drawing/2014/main" id="{00000000-0008-0000-0700-000009000000}"/>
            </a:ext>
          </a:extLst>
        </xdr:cNvPr>
        <xdr:cNvPicPr>
          <a:picLocks noChangeAspect="1" noChangeArrowheads="1"/>
        </xdr:cNvPicPr>
      </xdr:nvPicPr>
      <xdr:blipFill>
        <a:blip xmlns:r="http://schemas.openxmlformats.org/officeDocument/2006/relationships" r:embed="rId3" cstate="print">
          <a:duotone>
            <a:prstClr val="black"/>
            <a:srgbClr val="F00202">
              <a:tint val="45000"/>
              <a:satMod val="400000"/>
            </a:srgbClr>
          </a:duotone>
          <a:extLst>
            <a:ext uri="{28A0092B-C50C-407E-A947-70E740481C1C}">
              <a14:useLocalDpi xmlns:a14="http://schemas.microsoft.com/office/drawing/2010/main" val="0"/>
            </a:ext>
          </a:extLst>
        </a:blip>
        <a:srcRect/>
        <a:stretch>
          <a:fillRect/>
        </a:stretch>
      </xdr:blipFill>
      <xdr:spPr bwMode="auto">
        <a:xfrm>
          <a:off x="6538426" y="48985"/>
          <a:ext cx="395266" cy="36331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9</xdr:col>
      <xdr:colOff>87958</xdr:colOff>
      <xdr:row>0</xdr:row>
      <xdr:rowOff>50346</xdr:rowOff>
    </xdr:from>
    <xdr:to>
      <xdr:col>9</xdr:col>
      <xdr:colOff>503463</xdr:colOff>
      <xdr:row>0</xdr:row>
      <xdr:rowOff>422381</xdr:rowOff>
    </xdr:to>
    <xdr:pic macro="[0]!Feuil2.moins_jour">
      <xdr:nvPicPr>
        <xdr:cNvPr id="10" name="Image 9" descr="C:\Users\portable alia\AppData\Local\Microsoft\Windows\Temporary Internet Files\Content.IE5\DXE04GUH\MC900442146[1].png">
          <a:extLst>
            <a:ext uri="{FF2B5EF4-FFF2-40B4-BE49-F238E27FC236}">
              <a16:creationId xmlns:a16="http://schemas.microsoft.com/office/drawing/2014/main" id="{00000000-0008-0000-0700-00000A000000}"/>
            </a:ext>
          </a:extLst>
        </xdr:cNvPr>
        <xdr:cNvPicPr>
          <a:picLocks noChangeAspect="1" noChangeArrowheads="1"/>
        </xdr:cNvPicPr>
      </xdr:nvPicPr>
      <xdr:blipFill>
        <a:blip xmlns:r="http://schemas.openxmlformats.org/officeDocument/2006/relationships" r:embed="rId4" cstate="print">
          <a:duotone>
            <a:prstClr val="black"/>
            <a:srgbClr val="F00202">
              <a:tint val="45000"/>
              <a:satMod val="400000"/>
            </a:srgbClr>
          </a:duotone>
          <a:extLst>
            <a:ext uri="{28A0092B-C50C-407E-A947-70E740481C1C}">
              <a14:useLocalDpi xmlns:a14="http://schemas.microsoft.com/office/drawing/2010/main" val="0"/>
            </a:ext>
          </a:extLst>
        </a:blip>
        <a:srcRect/>
        <a:stretch>
          <a:fillRect/>
        </a:stretch>
      </xdr:blipFill>
      <xdr:spPr bwMode="auto">
        <a:xfrm>
          <a:off x="6143137" y="50346"/>
          <a:ext cx="415505" cy="37203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30</xdr:col>
      <xdr:colOff>0</xdr:colOff>
      <xdr:row>41</xdr:row>
      <xdr:rowOff>95249</xdr:rowOff>
    </xdr:from>
    <xdr:to>
      <xdr:col>30</xdr:col>
      <xdr:colOff>0</xdr:colOff>
      <xdr:row>49</xdr:row>
      <xdr:rowOff>133350</xdr:rowOff>
    </xdr:to>
    <xdr:grpSp>
      <xdr:nvGrpSpPr>
        <xdr:cNvPr id="11" name="Groupe 10">
          <a:extLst>
            <a:ext uri="{FF2B5EF4-FFF2-40B4-BE49-F238E27FC236}">
              <a16:creationId xmlns:a16="http://schemas.microsoft.com/office/drawing/2014/main" id="{00000000-0008-0000-0700-00000B000000}"/>
            </a:ext>
          </a:extLst>
        </xdr:cNvPr>
        <xdr:cNvGrpSpPr/>
      </xdr:nvGrpSpPr>
      <xdr:grpSpPr>
        <a:xfrm>
          <a:off x="14301107" y="6980463"/>
          <a:ext cx="0" cy="1235530"/>
          <a:chOff x="-95250" y="-38100"/>
          <a:chExt cx="1285875" cy="1257301"/>
        </a:xfrm>
      </xdr:grpSpPr>
      <xdr:pic>
        <xdr:nvPicPr>
          <xdr:cNvPr id="12" name="Image 11" descr="C:\Users\portable alia\AppData\Local\Microsoft\Windows\Temporary Internet Files\Content.IE5\4FC679OW\MC900431623[1].png">
            <a:extLst>
              <a:ext uri="{FF2B5EF4-FFF2-40B4-BE49-F238E27FC236}">
                <a16:creationId xmlns:a16="http://schemas.microsoft.com/office/drawing/2014/main" id="{00000000-0008-0000-0700-00000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0" y="-38100"/>
            <a:ext cx="1285875" cy="1257301"/>
          </a:xfrm>
          <a:prstGeom prst="rect">
            <a:avLst/>
          </a:prstGeom>
          <a:noFill/>
          <a:extLst>
            <a:ext uri="{909E8E84-426E-40DD-AFC4-6F175D3DCCD1}">
              <a14:hiddenFill xmlns:a14="http://schemas.microsoft.com/office/drawing/2010/main">
                <a:solidFill>
                  <a:srgbClr val="FFFFFF"/>
                </a:solidFill>
              </a14:hiddenFill>
            </a:ext>
          </a:extLst>
        </xdr:spPr>
      </xdr:pic>
      <xdr:sp macro="" textlink="">
        <xdr:nvSpPr>
          <xdr:cNvPr id="13" name="ZoneTexte 12">
            <a:hlinkClick xmlns:r="http://schemas.openxmlformats.org/officeDocument/2006/relationships" r:id="rId2" tooltip="Retour au menu"/>
            <a:extLst>
              <a:ext uri="{FF2B5EF4-FFF2-40B4-BE49-F238E27FC236}">
                <a16:creationId xmlns:a16="http://schemas.microsoft.com/office/drawing/2014/main" id="{00000000-0008-0000-0700-00000D000000}"/>
              </a:ext>
            </a:extLst>
          </xdr:cNvPr>
          <xdr:cNvSpPr txBox="1"/>
        </xdr:nvSpPr>
        <xdr:spPr>
          <a:xfrm rot="19078439">
            <a:off x="327272" y="440254"/>
            <a:ext cx="677750" cy="3120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ctr" anchorCtr="0">
            <a:noAutofit/>
          </a:bodyPr>
          <a:lstStyle/>
          <a:p>
            <a:r>
              <a:rPr lang="fr-FR" sz="1600" b="0" cap="none" spc="0">
                <a:ln w="18415" cmpd="sng">
                  <a:solidFill>
                    <a:srgbClr val="FFFFFF"/>
                  </a:solidFill>
                  <a:prstDash val="solid"/>
                </a:ln>
                <a:solidFill>
                  <a:srgbClr val="FFFFFF"/>
                </a:solidFill>
                <a:effectLst>
                  <a:outerShdw blurRad="63500" dir="3600000" algn="tl" rotWithShape="0">
                    <a:srgbClr val="000000">
                      <a:alpha val="70000"/>
                    </a:srgbClr>
                  </a:outerShdw>
                </a:effectLst>
              </a:rPr>
              <a:t>Menu</a:t>
            </a:r>
            <a:endParaRPr lang="fr-FR" sz="1400"/>
          </a:p>
        </xdr:txBody>
      </xdr:sp>
    </xdr:grpSp>
    <xdr:clientData/>
  </xdr:twoCellAnchor>
  <xdr:twoCellAnchor editAs="oneCell">
    <xdr:from>
      <xdr:col>1</xdr:col>
      <xdr:colOff>129268</xdr:colOff>
      <xdr:row>1</xdr:row>
      <xdr:rowOff>9848</xdr:rowOff>
    </xdr:from>
    <xdr:to>
      <xdr:col>2</xdr:col>
      <xdr:colOff>293914</xdr:colOff>
      <xdr:row>2</xdr:row>
      <xdr:rowOff>249333</xdr:rowOff>
    </xdr:to>
    <xdr:pic>
      <xdr:nvPicPr>
        <xdr:cNvPr id="19" name="Image 18">
          <a:extLst>
            <a:ext uri="{FF2B5EF4-FFF2-40B4-BE49-F238E27FC236}">
              <a16:creationId xmlns:a16="http://schemas.microsoft.com/office/drawing/2014/main" id="{00000000-0008-0000-0700-000013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348343" y="790898"/>
          <a:ext cx="498021" cy="496660"/>
        </a:xfrm>
        <a:prstGeom prst="rect">
          <a:avLst/>
        </a:prstGeom>
      </xdr:spPr>
    </xdr:pic>
    <xdr:clientData/>
  </xdr:twoCellAnchor>
  <xdr:twoCellAnchor editAs="oneCell">
    <xdr:from>
      <xdr:col>8</xdr:col>
      <xdr:colOff>109537</xdr:colOff>
      <xdr:row>1</xdr:row>
      <xdr:rowOff>9848</xdr:rowOff>
    </xdr:from>
    <xdr:to>
      <xdr:col>9</xdr:col>
      <xdr:colOff>274183</xdr:colOff>
      <xdr:row>2</xdr:row>
      <xdr:rowOff>249333</xdr:rowOff>
    </xdr:to>
    <xdr:pic>
      <xdr:nvPicPr>
        <xdr:cNvPr id="20" name="Image 19">
          <a:extLst>
            <a:ext uri="{FF2B5EF4-FFF2-40B4-BE49-F238E27FC236}">
              <a16:creationId xmlns:a16="http://schemas.microsoft.com/office/drawing/2014/main" id="{00000000-0008-0000-0700-000014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4633912" y="790898"/>
          <a:ext cx="498021" cy="496660"/>
        </a:xfrm>
        <a:prstGeom prst="rect">
          <a:avLst/>
        </a:prstGeom>
      </xdr:spPr>
    </xdr:pic>
    <xdr:clientData/>
  </xdr:twoCellAnchor>
  <xdr:twoCellAnchor editAs="oneCell">
    <xdr:from>
      <xdr:col>15</xdr:col>
      <xdr:colOff>89807</xdr:colOff>
      <xdr:row>1</xdr:row>
      <xdr:rowOff>9848</xdr:rowOff>
    </xdr:from>
    <xdr:to>
      <xdr:col>16</xdr:col>
      <xdr:colOff>254453</xdr:colOff>
      <xdr:row>2</xdr:row>
      <xdr:rowOff>249333</xdr:rowOff>
    </xdr:to>
    <xdr:pic>
      <xdr:nvPicPr>
        <xdr:cNvPr id="21" name="Image 20">
          <a:extLst>
            <a:ext uri="{FF2B5EF4-FFF2-40B4-BE49-F238E27FC236}">
              <a16:creationId xmlns:a16="http://schemas.microsoft.com/office/drawing/2014/main" id="{00000000-0008-0000-0700-000015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8919482" y="790898"/>
          <a:ext cx="498021" cy="496660"/>
        </a:xfrm>
        <a:prstGeom prst="rect">
          <a:avLst/>
        </a:prstGeom>
      </xdr:spPr>
    </xdr:pic>
    <xdr:clientData/>
  </xdr:twoCellAnchor>
  <xdr:twoCellAnchor editAs="oneCell">
    <xdr:from>
      <xdr:col>22</xdr:col>
      <xdr:colOff>97291</xdr:colOff>
      <xdr:row>1</xdr:row>
      <xdr:rowOff>9848</xdr:rowOff>
    </xdr:from>
    <xdr:to>
      <xdr:col>23</xdr:col>
      <xdr:colOff>261937</xdr:colOff>
      <xdr:row>2</xdr:row>
      <xdr:rowOff>249333</xdr:rowOff>
    </xdr:to>
    <xdr:pic>
      <xdr:nvPicPr>
        <xdr:cNvPr id="22" name="Image 21">
          <a:extLst>
            <a:ext uri="{FF2B5EF4-FFF2-40B4-BE49-F238E27FC236}">
              <a16:creationId xmlns:a16="http://schemas.microsoft.com/office/drawing/2014/main" id="{00000000-0008-0000-0700-000016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3203691" y="790898"/>
          <a:ext cx="498021" cy="496660"/>
        </a:xfrm>
        <a:prstGeom prst="rect">
          <a:avLst/>
        </a:prstGeom>
      </xdr:spPr>
    </xdr:pic>
    <xdr:clientData/>
  </xdr:twoCellAnchor>
  <xdr:twoCellAnchor editAs="oneCell">
    <xdr:from>
      <xdr:col>29</xdr:col>
      <xdr:colOff>91328</xdr:colOff>
      <xdr:row>1</xdr:row>
      <xdr:rowOff>10009</xdr:rowOff>
    </xdr:from>
    <xdr:to>
      <xdr:col>30</xdr:col>
      <xdr:colOff>255654</xdr:colOff>
      <xdr:row>2</xdr:row>
      <xdr:rowOff>249174</xdr:rowOff>
    </xdr:to>
    <xdr:pic>
      <xdr:nvPicPr>
        <xdr:cNvPr id="23" name="Image 22">
          <a:extLst>
            <a:ext uri="{FF2B5EF4-FFF2-40B4-BE49-F238E27FC236}">
              <a16:creationId xmlns:a16="http://schemas.microsoft.com/office/drawing/2014/main" id="{00000000-0008-0000-0700-000017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7493503" y="791059"/>
          <a:ext cx="497701" cy="496340"/>
        </a:xfrm>
        <a:prstGeom prst="rect">
          <a:avLst/>
        </a:prstGeom>
      </xdr:spPr>
    </xdr:pic>
    <xdr:clientData/>
  </xdr:twoCellAnchor>
  <xdr:oneCellAnchor>
    <xdr:from>
      <xdr:col>1</xdr:col>
      <xdr:colOff>129268</xdr:colOff>
      <xdr:row>35</xdr:row>
      <xdr:rowOff>9848</xdr:rowOff>
    </xdr:from>
    <xdr:ext cx="504825" cy="498021"/>
    <xdr:pic>
      <xdr:nvPicPr>
        <xdr:cNvPr id="24" name="Image 23">
          <a:extLst>
            <a:ext uri="{FF2B5EF4-FFF2-40B4-BE49-F238E27FC236}">
              <a16:creationId xmlns:a16="http://schemas.microsoft.com/office/drawing/2014/main" id="{00000000-0008-0000-0700-000018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319768" y="472491"/>
          <a:ext cx="504825" cy="498021"/>
        </a:xfrm>
        <a:prstGeom prst="rect">
          <a:avLst/>
        </a:prstGeom>
      </xdr:spPr>
    </xdr:pic>
    <xdr:clientData/>
  </xdr:oneCellAnchor>
  <xdr:oneCellAnchor>
    <xdr:from>
      <xdr:col>8</xdr:col>
      <xdr:colOff>109537</xdr:colOff>
      <xdr:row>35</xdr:row>
      <xdr:rowOff>9848</xdr:rowOff>
    </xdr:from>
    <xdr:ext cx="504825" cy="498021"/>
    <xdr:pic>
      <xdr:nvPicPr>
        <xdr:cNvPr id="25" name="Image 24">
          <a:extLst>
            <a:ext uri="{FF2B5EF4-FFF2-40B4-BE49-F238E27FC236}">
              <a16:creationId xmlns:a16="http://schemas.microsoft.com/office/drawing/2014/main" id="{00000000-0008-0000-0700-000019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3742644" y="472491"/>
          <a:ext cx="504825" cy="498021"/>
        </a:xfrm>
        <a:prstGeom prst="rect">
          <a:avLst/>
        </a:prstGeom>
      </xdr:spPr>
    </xdr:pic>
    <xdr:clientData/>
  </xdr:oneCellAnchor>
  <xdr:oneCellAnchor>
    <xdr:from>
      <xdr:col>15</xdr:col>
      <xdr:colOff>89807</xdr:colOff>
      <xdr:row>35</xdr:row>
      <xdr:rowOff>9848</xdr:rowOff>
    </xdr:from>
    <xdr:ext cx="504825" cy="498021"/>
    <xdr:pic>
      <xdr:nvPicPr>
        <xdr:cNvPr id="26" name="Image 25">
          <a:extLst>
            <a:ext uri="{FF2B5EF4-FFF2-40B4-BE49-F238E27FC236}">
              <a16:creationId xmlns:a16="http://schemas.microsoft.com/office/drawing/2014/main" id="{00000000-0008-0000-0700-00001A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7165521" y="472491"/>
          <a:ext cx="504825" cy="498021"/>
        </a:xfrm>
        <a:prstGeom prst="rect">
          <a:avLst/>
        </a:prstGeom>
      </xdr:spPr>
    </xdr:pic>
    <xdr:clientData/>
  </xdr:oneCellAnchor>
  <xdr:oneCellAnchor>
    <xdr:from>
      <xdr:col>22</xdr:col>
      <xdr:colOff>97291</xdr:colOff>
      <xdr:row>35</xdr:row>
      <xdr:rowOff>9848</xdr:rowOff>
    </xdr:from>
    <xdr:ext cx="504825" cy="498021"/>
    <xdr:pic>
      <xdr:nvPicPr>
        <xdr:cNvPr id="27" name="Image 26">
          <a:extLst>
            <a:ext uri="{FF2B5EF4-FFF2-40B4-BE49-F238E27FC236}">
              <a16:creationId xmlns:a16="http://schemas.microsoft.com/office/drawing/2014/main" id="{00000000-0008-0000-0700-00001B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0615612" y="472491"/>
          <a:ext cx="504825" cy="498021"/>
        </a:xfrm>
        <a:prstGeom prst="rect">
          <a:avLst/>
        </a:prstGeom>
      </xdr:spPr>
    </xdr:pic>
    <xdr:clientData/>
  </xdr:oneCellAnchor>
  <xdr:oneCellAnchor>
    <xdr:from>
      <xdr:col>29</xdr:col>
      <xdr:colOff>91328</xdr:colOff>
      <xdr:row>35</xdr:row>
      <xdr:rowOff>10009</xdr:rowOff>
    </xdr:from>
    <xdr:ext cx="504504" cy="497701"/>
    <xdr:pic>
      <xdr:nvPicPr>
        <xdr:cNvPr id="28" name="Image 27">
          <a:extLst>
            <a:ext uri="{FF2B5EF4-FFF2-40B4-BE49-F238E27FC236}">
              <a16:creationId xmlns:a16="http://schemas.microsoft.com/office/drawing/2014/main" id="{00000000-0008-0000-0700-00001C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4052257" y="472652"/>
          <a:ext cx="504504" cy="497701"/>
        </a:xfrm>
        <a:prstGeom prst="rect">
          <a:avLst/>
        </a:prstGeom>
      </xdr:spPr>
    </xdr:pic>
    <xdr:clientData/>
  </xdr:oneCellAnchor>
  <xdr:oneCellAnchor>
    <xdr:from>
      <xdr:col>1</xdr:col>
      <xdr:colOff>129268</xdr:colOff>
      <xdr:row>35</xdr:row>
      <xdr:rowOff>9848</xdr:rowOff>
    </xdr:from>
    <xdr:ext cx="504825" cy="498021"/>
    <xdr:pic>
      <xdr:nvPicPr>
        <xdr:cNvPr id="29" name="Image 28">
          <a:extLst>
            <a:ext uri="{FF2B5EF4-FFF2-40B4-BE49-F238E27FC236}">
              <a16:creationId xmlns:a16="http://schemas.microsoft.com/office/drawing/2014/main" id="{00000000-0008-0000-0700-00001D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319768" y="472491"/>
          <a:ext cx="504825" cy="498021"/>
        </a:xfrm>
        <a:prstGeom prst="rect">
          <a:avLst/>
        </a:prstGeom>
      </xdr:spPr>
    </xdr:pic>
    <xdr:clientData/>
  </xdr:oneCellAnchor>
  <xdr:oneCellAnchor>
    <xdr:from>
      <xdr:col>8</xdr:col>
      <xdr:colOff>109537</xdr:colOff>
      <xdr:row>35</xdr:row>
      <xdr:rowOff>9848</xdr:rowOff>
    </xdr:from>
    <xdr:ext cx="504825" cy="498021"/>
    <xdr:pic>
      <xdr:nvPicPr>
        <xdr:cNvPr id="30" name="Image 29">
          <a:extLst>
            <a:ext uri="{FF2B5EF4-FFF2-40B4-BE49-F238E27FC236}">
              <a16:creationId xmlns:a16="http://schemas.microsoft.com/office/drawing/2014/main" id="{00000000-0008-0000-0700-00001E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3742644" y="472491"/>
          <a:ext cx="504825" cy="498021"/>
        </a:xfrm>
        <a:prstGeom prst="rect">
          <a:avLst/>
        </a:prstGeom>
      </xdr:spPr>
    </xdr:pic>
    <xdr:clientData/>
  </xdr:oneCellAnchor>
  <xdr:oneCellAnchor>
    <xdr:from>
      <xdr:col>15</xdr:col>
      <xdr:colOff>89807</xdr:colOff>
      <xdr:row>35</xdr:row>
      <xdr:rowOff>9848</xdr:rowOff>
    </xdr:from>
    <xdr:ext cx="504825" cy="498021"/>
    <xdr:pic>
      <xdr:nvPicPr>
        <xdr:cNvPr id="31" name="Image 30">
          <a:extLst>
            <a:ext uri="{FF2B5EF4-FFF2-40B4-BE49-F238E27FC236}">
              <a16:creationId xmlns:a16="http://schemas.microsoft.com/office/drawing/2014/main" id="{00000000-0008-0000-0700-00001F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7165521" y="472491"/>
          <a:ext cx="504825" cy="498021"/>
        </a:xfrm>
        <a:prstGeom prst="rect">
          <a:avLst/>
        </a:prstGeom>
      </xdr:spPr>
    </xdr:pic>
    <xdr:clientData/>
  </xdr:oneCellAnchor>
  <xdr:oneCellAnchor>
    <xdr:from>
      <xdr:col>22</xdr:col>
      <xdr:colOff>97291</xdr:colOff>
      <xdr:row>35</xdr:row>
      <xdr:rowOff>9848</xdr:rowOff>
    </xdr:from>
    <xdr:ext cx="504825" cy="498021"/>
    <xdr:pic>
      <xdr:nvPicPr>
        <xdr:cNvPr id="32" name="Image 31">
          <a:extLst>
            <a:ext uri="{FF2B5EF4-FFF2-40B4-BE49-F238E27FC236}">
              <a16:creationId xmlns:a16="http://schemas.microsoft.com/office/drawing/2014/main" id="{00000000-0008-0000-0700-000020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0615612" y="472491"/>
          <a:ext cx="504825" cy="498021"/>
        </a:xfrm>
        <a:prstGeom prst="rect">
          <a:avLst/>
        </a:prstGeom>
      </xdr:spPr>
    </xdr:pic>
    <xdr:clientData/>
  </xdr:oneCellAnchor>
  <xdr:oneCellAnchor>
    <xdr:from>
      <xdr:col>29</xdr:col>
      <xdr:colOff>91328</xdr:colOff>
      <xdr:row>35</xdr:row>
      <xdr:rowOff>10009</xdr:rowOff>
    </xdr:from>
    <xdr:ext cx="504504" cy="497701"/>
    <xdr:pic>
      <xdr:nvPicPr>
        <xdr:cNvPr id="33" name="Image 32">
          <a:extLst>
            <a:ext uri="{FF2B5EF4-FFF2-40B4-BE49-F238E27FC236}">
              <a16:creationId xmlns:a16="http://schemas.microsoft.com/office/drawing/2014/main" id="{00000000-0008-0000-0700-000021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4052257" y="472652"/>
          <a:ext cx="504504" cy="497701"/>
        </a:xfrm>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200025</xdr:colOff>
          <xdr:row>0</xdr:row>
          <xdr:rowOff>133350</xdr:rowOff>
        </xdr:from>
        <xdr:to>
          <xdr:col>4</xdr:col>
          <xdr:colOff>2552700</xdr:colOff>
          <xdr:row>0</xdr:row>
          <xdr:rowOff>419100</xdr:rowOff>
        </xdr:to>
        <xdr:sp macro="" textlink="">
          <xdr:nvSpPr>
            <xdr:cNvPr id="9217" name="Scroll Bar 1" hidden="1">
              <a:extLst>
                <a:ext uri="{63B3BB69-23CF-44E3-9099-C40C66FF867C}">
                  <a14:compatExt spid="_x0000_s9217"/>
                </a:ext>
                <a:ext uri="{FF2B5EF4-FFF2-40B4-BE49-F238E27FC236}">
                  <a16:creationId xmlns:a16="http://schemas.microsoft.com/office/drawing/2014/main" id="{00000000-0008-0000-0800-000001240000}"/>
                </a:ext>
              </a:extLst>
            </xdr:cNvPr>
            <xdr:cNvSpPr/>
          </xdr:nvSpPr>
          <xdr:spPr bwMode="auto">
            <a:xfrm>
              <a:off x="0" y="0"/>
              <a:ext cx="0" cy="0"/>
            </a:xfrm>
            <a:prstGeom prst="rect">
              <a:avLst/>
            </a:prstGeom>
            <a:noFill/>
            <a:ln w="9525">
              <a:miter lim="800000"/>
              <a:headEnd/>
              <a:tailEnd/>
            </a:ln>
          </xdr:spPr>
        </xdr:sp>
        <xdr:clientData fLocksWithSheet="0" fPrintsWithSheet="0"/>
      </xdr:twoCellAnchor>
    </mc:Choice>
    <mc:Fallback/>
  </mc:AlternateContent>
  <xdr:twoCellAnchor editAs="oneCell">
    <xdr:from>
      <xdr:col>1</xdr:col>
      <xdr:colOff>54430</xdr:colOff>
      <xdr:row>1</xdr:row>
      <xdr:rowOff>28585</xdr:rowOff>
    </xdr:from>
    <xdr:to>
      <xdr:col>1</xdr:col>
      <xdr:colOff>783772</xdr:colOff>
      <xdr:row>2</xdr:row>
      <xdr:rowOff>172820</xdr:rowOff>
    </xdr:to>
    <xdr:pic>
      <xdr:nvPicPr>
        <xdr:cNvPr id="10" name="Image 9">
          <a:extLst>
            <a:ext uri="{FF2B5EF4-FFF2-40B4-BE49-F238E27FC236}">
              <a16:creationId xmlns:a16="http://schemas.microsoft.com/office/drawing/2014/main" id="{00000000-0008-0000-0800-00000A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72144" y="708942"/>
          <a:ext cx="729342" cy="729342"/>
        </a:xfrm>
        <a:prstGeom prst="rect">
          <a:avLst/>
        </a:prstGeom>
      </xdr:spPr>
    </xdr:pic>
    <xdr:clientData/>
  </xdr:twoCellAnchor>
  <xdr:twoCellAnchor>
    <xdr:from>
      <xdr:col>9</xdr:col>
      <xdr:colOff>35152</xdr:colOff>
      <xdr:row>0</xdr:row>
      <xdr:rowOff>81643</xdr:rowOff>
    </xdr:from>
    <xdr:to>
      <xdr:col>10</xdr:col>
      <xdr:colOff>298224</xdr:colOff>
      <xdr:row>0</xdr:row>
      <xdr:rowOff>586466</xdr:rowOff>
    </xdr:to>
    <xdr:sp macro="" textlink="">
      <xdr:nvSpPr>
        <xdr:cNvPr id="11" name="Rectangle à coins arrondis 10">
          <a:extLst>
            <a:ext uri="{FF2B5EF4-FFF2-40B4-BE49-F238E27FC236}">
              <a16:creationId xmlns:a16="http://schemas.microsoft.com/office/drawing/2014/main" id="{00000000-0008-0000-0800-00000B000000}"/>
            </a:ext>
          </a:extLst>
        </xdr:cNvPr>
        <xdr:cNvSpPr/>
      </xdr:nvSpPr>
      <xdr:spPr>
        <a:xfrm>
          <a:off x="4566331" y="81643"/>
          <a:ext cx="1079500" cy="504823"/>
        </a:xfrm>
        <a:prstGeom prst="roundRect">
          <a:avLst/>
        </a:prstGeom>
        <a:solidFill>
          <a:srgbClr val="D0CFC4"/>
        </a:solidFill>
        <a:ln>
          <a:solidFill>
            <a:srgbClr val="C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ctr"/>
          <a:endParaRPr lang="fr-FR" sz="1100" baseline="0"/>
        </a:p>
      </xdr:txBody>
    </xdr:sp>
    <xdr:clientData/>
  </xdr:twoCellAnchor>
  <xdr:twoCellAnchor editAs="oneCell">
    <xdr:from>
      <xdr:col>9</xdr:col>
      <xdr:colOff>207509</xdr:colOff>
      <xdr:row>0</xdr:row>
      <xdr:rowOff>128134</xdr:rowOff>
    </xdr:from>
    <xdr:to>
      <xdr:col>9</xdr:col>
      <xdr:colOff>436109</xdr:colOff>
      <xdr:row>0</xdr:row>
      <xdr:rowOff>356734</xdr:rowOff>
    </xdr:to>
    <xdr:pic macro="[0]!Feuil3.moins_jour">
      <xdr:nvPicPr>
        <xdr:cNvPr id="12" name="Image 11">
          <a:extLst>
            <a:ext uri="{FF2B5EF4-FFF2-40B4-BE49-F238E27FC236}">
              <a16:creationId xmlns:a16="http://schemas.microsoft.com/office/drawing/2014/main" id="{00000000-0008-0000-0800-00000C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738688" y="128134"/>
          <a:ext cx="228600" cy="228600"/>
        </a:xfrm>
        <a:prstGeom prst="rect">
          <a:avLst/>
        </a:prstGeom>
      </xdr:spPr>
    </xdr:pic>
    <xdr:clientData/>
  </xdr:twoCellAnchor>
  <xdr:twoCellAnchor editAs="oneCell">
    <xdr:from>
      <xdr:col>9</xdr:col>
      <xdr:colOff>727162</xdr:colOff>
      <xdr:row>0</xdr:row>
      <xdr:rowOff>122883</xdr:rowOff>
    </xdr:from>
    <xdr:to>
      <xdr:col>10</xdr:col>
      <xdr:colOff>131536</xdr:colOff>
      <xdr:row>0</xdr:row>
      <xdr:rowOff>355999</xdr:rowOff>
    </xdr:to>
    <xdr:pic macro="[0]!Feuil3.plus_jour">
      <xdr:nvPicPr>
        <xdr:cNvPr id="13" name="Image 12">
          <a:extLst>
            <a:ext uri="{FF2B5EF4-FFF2-40B4-BE49-F238E27FC236}">
              <a16:creationId xmlns:a16="http://schemas.microsoft.com/office/drawing/2014/main" id="{00000000-0008-0000-0800-00000D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5258341" y="122883"/>
          <a:ext cx="220802" cy="233116"/>
        </a:xfrm>
        <a:prstGeom prst="rect">
          <a:avLst/>
        </a:prstGeom>
      </xdr:spPr>
    </xdr:pic>
    <xdr:clientData/>
  </xdr:twoCellAnchor>
  <xdr:twoCellAnchor>
    <xdr:from>
      <xdr:col>9</xdr:col>
      <xdr:colOff>27215</xdr:colOff>
      <xdr:row>0</xdr:row>
      <xdr:rowOff>391205</xdr:rowOff>
    </xdr:from>
    <xdr:to>
      <xdr:col>10</xdr:col>
      <xdr:colOff>314098</xdr:colOff>
      <xdr:row>0</xdr:row>
      <xdr:rowOff>653141</xdr:rowOff>
    </xdr:to>
    <xdr:sp macro="" textlink="">
      <xdr:nvSpPr>
        <xdr:cNvPr id="14" name="Rectangle à coins arrondis 13">
          <a:extLst>
            <a:ext uri="{FF2B5EF4-FFF2-40B4-BE49-F238E27FC236}">
              <a16:creationId xmlns:a16="http://schemas.microsoft.com/office/drawing/2014/main" id="{00000000-0008-0000-0800-00000E000000}"/>
            </a:ext>
          </a:extLst>
        </xdr:cNvPr>
        <xdr:cNvSpPr/>
      </xdr:nvSpPr>
      <xdr:spPr>
        <a:xfrm>
          <a:off x="4558394" y="391205"/>
          <a:ext cx="1103311" cy="261936"/>
        </a:xfrm>
        <a:prstGeom prst="roundRect">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ctr"/>
          <a:r>
            <a:rPr lang="fr-FR" sz="1100"/>
            <a:t>Ajuster</a:t>
          </a:r>
          <a:r>
            <a:rPr lang="fr-FR" sz="1100" baseline="0"/>
            <a:t> la date</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34</xdr:col>
      <xdr:colOff>0</xdr:colOff>
      <xdr:row>8</xdr:row>
      <xdr:rowOff>105834</xdr:rowOff>
    </xdr:from>
    <xdr:to>
      <xdr:col>34</xdr:col>
      <xdr:colOff>0</xdr:colOff>
      <xdr:row>16</xdr:row>
      <xdr:rowOff>8468</xdr:rowOff>
    </xdr:to>
    <xdr:grpSp>
      <xdr:nvGrpSpPr>
        <xdr:cNvPr id="25" name="Groupe 24">
          <a:extLst>
            <a:ext uri="{FF2B5EF4-FFF2-40B4-BE49-F238E27FC236}">
              <a16:creationId xmlns:a16="http://schemas.microsoft.com/office/drawing/2014/main" id="{00000000-0008-0000-0900-000019000000}"/>
            </a:ext>
          </a:extLst>
        </xdr:cNvPr>
        <xdr:cNvGrpSpPr/>
      </xdr:nvGrpSpPr>
      <xdr:grpSpPr>
        <a:xfrm>
          <a:off x="18247179" y="2364620"/>
          <a:ext cx="0" cy="1426634"/>
          <a:chOff x="-123825" y="-2000250"/>
          <a:chExt cx="1285875" cy="1257301"/>
        </a:xfrm>
      </xdr:grpSpPr>
      <xdr:pic>
        <xdr:nvPicPr>
          <xdr:cNvPr id="26" name="Image 25" descr="C:\Users\portable alia\AppData\Local\Microsoft\Windows\Temporary Internet Files\Content.IE5\4FC679OW\MC900431623[1].png">
            <a:extLst>
              <a:ext uri="{FF2B5EF4-FFF2-40B4-BE49-F238E27FC236}">
                <a16:creationId xmlns:a16="http://schemas.microsoft.com/office/drawing/2014/main" id="{00000000-0008-0000-0900-00001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3825" y="-2000250"/>
            <a:ext cx="1285875" cy="1257301"/>
          </a:xfrm>
          <a:prstGeom prst="rect">
            <a:avLst/>
          </a:prstGeom>
          <a:noFill/>
          <a:extLst>
            <a:ext uri="{909E8E84-426E-40DD-AFC4-6F175D3DCCD1}">
              <a14:hiddenFill xmlns:a14="http://schemas.microsoft.com/office/drawing/2010/main">
                <a:solidFill>
                  <a:srgbClr val="FFFFFF"/>
                </a:solidFill>
              </a14:hiddenFill>
            </a:ext>
          </a:extLst>
        </xdr:spPr>
      </xdr:pic>
      <xdr:sp macro="" textlink="">
        <xdr:nvSpPr>
          <xdr:cNvPr id="27" name="ZoneTexte 26">
            <a:hlinkClick xmlns:r="http://schemas.openxmlformats.org/officeDocument/2006/relationships" r:id="rId2" tooltip="Retour au menu"/>
            <a:extLst>
              <a:ext uri="{FF2B5EF4-FFF2-40B4-BE49-F238E27FC236}">
                <a16:creationId xmlns:a16="http://schemas.microsoft.com/office/drawing/2014/main" id="{00000000-0008-0000-0900-00001B000000}"/>
              </a:ext>
            </a:extLst>
          </xdr:cNvPr>
          <xdr:cNvSpPr txBox="1"/>
        </xdr:nvSpPr>
        <xdr:spPr>
          <a:xfrm rot="19078439">
            <a:off x="250298" y="-1529658"/>
            <a:ext cx="677750" cy="3427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ctr" anchorCtr="0">
            <a:noAutofit/>
          </a:bodyPr>
          <a:lstStyle/>
          <a:p>
            <a:r>
              <a:rPr lang="fr-FR" sz="1600" b="0" cap="none" spc="0">
                <a:ln w="18415" cmpd="sng">
                  <a:solidFill>
                    <a:srgbClr val="FFFFFF"/>
                  </a:solidFill>
                  <a:prstDash val="solid"/>
                </a:ln>
                <a:solidFill>
                  <a:srgbClr val="FFFFFF"/>
                </a:solidFill>
                <a:effectLst>
                  <a:outerShdw blurRad="63500" dir="3600000" algn="tl" rotWithShape="0">
                    <a:srgbClr val="000000">
                      <a:alpha val="70000"/>
                    </a:srgbClr>
                  </a:outerShdw>
                </a:effectLst>
              </a:rPr>
              <a:t>Menu</a:t>
            </a:r>
            <a:endParaRPr lang="fr-FR" sz="1400"/>
          </a:p>
        </xdr:txBody>
      </xdr:sp>
    </xdr:grpSp>
    <xdr:clientData/>
  </xdr:twoCellAnchor>
  <xdr:twoCellAnchor>
    <xdr:from>
      <xdr:col>34</xdr:col>
      <xdr:colOff>0</xdr:colOff>
      <xdr:row>42</xdr:row>
      <xdr:rowOff>105834</xdr:rowOff>
    </xdr:from>
    <xdr:to>
      <xdr:col>34</xdr:col>
      <xdr:colOff>0</xdr:colOff>
      <xdr:row>50</xdr:row>
      <xdr:rowOff>8468</xdr:rowOff>
    </xdr:to>
    <xdr:grpSp>
      <xdr:nvGrpSpPr>
        <xdr:cNvPr id="51" name="Groupe 50">
          <a:extLst>
            <a:ext uri="{FF2B5EF4-FFF2-40B4-BE49-F238E27FC236}">
              <a16:creationId xmlns:a16="http://schemas.microsoft.com/office/drawing/2014/main" id="{00000000-0008-0000-0900-000033000000}"/>
            </a:ext>
          </a:extLst>
        </xdr:cNvPr>
        <xdr:cNvGrpSpPr/>
      </xdr:nvGrpSpPr>
      <xdr:grpSpPr>
        <a:xfrm>
          <a:off x="18247179" y="8909655"/>
          <a:ext cx="0" cy="1426634"/>
          <a:chOff x="-123825" y="-2000250"/>
          <a:chExt cx="1285875" cy="1257301"/>
        </a:xfrm>
      </xdr:grpSpPr>
      <xdr:pic>
        <xdr:nvPicPr>
          <xdr:cNvPr id="52" name="Image 51" descr="C:\Users\portable alia\AppData\Local\Microsoft\Windows\Temporary Internet Files\Content.IE5\4FC679OW\MC900431623[1].png">
            <a:extLst>
              <a:ext uri="{FF2B5EF4-FFF2-40B4-BE49-F238E27FC236}">
                <a16:creationId xmlns:a16="http://schemas.microsoft.com/office/drawing/2014/main" id="{00000000-0008-0000-0900-00003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3825" y="-2000250"/>
            <a:ext cx="1285875" cy="1257301"/>
          </a:xfrm>
          <a:prstGeom prst="rect">
            <a:avLst/>
          </a:prstGeom>
          <a:noFill/>
          <a:extLst>
            <a:ext uri="{909E8E84-426E-40DD-AFC4-6F175D3DCCD1}">
              <a14:hiddenFill xmlns:a14="http://schemas.microsoft.com/office/drawing/2010/main">
                <a:solidFill>
                  <a:srgbClr val="FFFFFF"/>
                </a:solidFill>
              </a14:hiddenFill>
            </a:ext>
          </a:extLst>
        </xdr:spPr>
      </xdr:pic>
      <xdr:sp macro="" textlink="">
        <xdr:nvSpPr>
          <xdr:cNvPr id="53" name="ZoneTexte 52">
            <a:hlinkClick xmlns:r="http://schemas.openxmlformats.org/officeDocument/2006/relationships" r:id="rId2" tooltip="Retour au menu"/>
            <a:extLst>
              <a:ext uri="{FF2B5EF4-FFF2-40B4-BE49-F238E27FC236}">
                <a16:creationId xmlns:a16="http://schemas.microsoft.com/office/drawing/2014/main" id="{00000000-0008-0000-0900-000035000000}"/>
              </a:ext>
            </a:extLst>
          </xdr:cNvPr>
          <xdr:cNvSpPr txBox="1"/>
        </xdr:nvSpPr>
        <xdr:spPr>
          <a:xfrm rot="19078439">
            <a:off x="250298" y="-1529658"/>
            <a:ext cx="677750" cy="3427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ctr" anchorCtr="0">
            <a:noAutofit/>
          </a:bodyPr>
          <a:lstStyle/>
          <a:p>
            <a:r>
              <a:rPr lang="fr-FR" sz="1600" b="0" cap="none" spc="0">
                <a:ln w="18415" cmpd="sng">
                  <a:solidFill>
                    <a:srgbClr val="FFFFFF"/>
                  </a:solidFill>
                  <a:prstDash val="solid"/>
                </a:ln>
                <a:solidFill>
                  <a:srgbClr val="FFFFFF"/>
                </a:solidFill>
                <a:effectLst>
                  <a:outerShdw blurRad="63500" dir="3600000" algn="tl" rotWithShape="0">
                    <a:srgbClr val="000000">
                      <a:alpha val="70000"/>
                    </a:srgbClr>
                  </a:outerShdw>
                </a:effectLst>
              </a:rPr>
              <a:t>Menu</a:t>
            </a:r>
            <a:endParaRPr lang="fr-FR" sz="1400"/>
          </a:p>
        </xdr:txBody>
      </xdr:sp>
    </xdr:grpSp>
    <xdr:clientData/>
  </xdr:twoCellAnchor>
  <xdr:twoCellAnchor editAs="oneCell">
    <xdr:from>
      <xdr:col>4</xdr:col>
      <xdr:colOff>1935923</xdr:colOff>
      <xdr:row>0</xdr:row>
      <xdr:rowOff>204107</xdr:rowOff>
    </xdr:from>
    <xdr:to>
      <xdr:col>4</xdr:col>
      <xdr:colOff>2377547</xdr:colOff>
      <xdr:row>0</xdr:row>
      <xdr:rowOff>645731</xdr:rowOff>
    </xdr:to>
    <xdr:pic macro="[0]!Macro1">
      <xdr:nvPicPr>
        <xdr:cNvPr id="58" name="Image 57">
          <a:hlinkClick xmlns:r="http://schemas.openxmlformats.org/officeDocument/2006/relationships" r:id="rId3" tooltip="Imprimer la semaine"/>
          <a:extLst>
            <a:ext uri="{FF2B5EF4-FFF2-40B4-BE49-F238E27FC236}">
              <a16:creationId xmlns:a16="http://schemas.microsoft.com/office/drawing/2014/main" id="{00000000-0008-0000-0900-00003A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3650423" y="204107"/>
          <a:ext cx="441624" cy="441624"/>
        </a:xfrm>
        <a:prstGeom prst="rect">
          <a:avLst/>
        </a:prstGeom>
        <a:effectLst>
          <a:reflection blurRad="6350" stA="52000" endA="300" endPos="35000" dir="5400000" sy="-100000" algn="bl" rotWithShape="0"/>
        </a:effectLst>
      </xdr:spPr>
    </xdr:pic>
    <xdr:clientData fPrintsWithSheet="0"/>
  </xdr:twoCellAnchor>
  <xdr:twoCellAnchor editAs="oneCell">
    <xdr:from>
      <xdr:col>1</xdr:col>
      <xdr:colOff>129268</xdr:colOff>
      <xdr:row>1</xdr:row>
      <xdr:rowOff>9848</xdr:rowOff>
    </xdr:from>
    <xdr:to>
      <xdr:col>1</xdr:col>
      <xdr:colOff>627289</xdr:colOff>
      <xdr:row>2</xdr:row>
      <xdr:rowOff>249333</xdr:rowOff>
    </xdr:to>
    <xdr:pic>
      <xdr:nvPicPr>
        <xdr:cNvPr id="28" name="Image 27">
          <a:extLst>
            <a:ext uri="{FF2B5EF4-FFF2-40B4-BE49-F238E27FC236}">
              <a16:creationId xmlns:a16="http://schemas.microsoft.com/office/drawing/2014/main" id="{00000000-0008-0000-0900-00001C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346982" y="785455"/>
          <a:ext cx="498021" cy="498021"/>
        </a:xfrm>
        <a:prstGeom prst="rect">
          <a:avLst/>
        </a:prstGeom>
      </xdr:spPr>
    </xdr:pic>
    <xdr:clientData/>
  </xdr:twoCellAnchor>
  <xdr:twoCellAnchor editAs="oneCell">
    <xdr:from>
      <xdr:col>9</xdr:col>
      <xdr:colOff>109537</xdr:colOff>
      <xdr:row>1</xdr:row>
      <xdr:rowOff>9848</xdr:rowOff>
    </xdr:from>
    <xdr:to>
      <xdr:col>9</xdr:col>
      <xdr:colOff>607558</xdr:colOff>
      <xdr:row>2</xdr:row>
      <xdr:rowOff>249333</xdr:rowOff>
    </xdr:to>
    <xdr:pic>
      <xdr:nvPicPr>
        <xdr:cNvPr id="29" name="Image 28">
          <a:extLst>
            <a:ext uri="{FF2B5EF4-FFF2-40B4-BE49-F238E27FC236}">
              <a16:creationId xmlns:a16="http://schemas.microsoft.com/office/drawing/2014/main" id="{00000000-0008-0000-0900-00001D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4640716" y="785455"/>
          <a:ext cx="498021" cy="498021"/>
        </a:xfrm>
        <a:prstGeom prst="rect">
          <a:avLst/>
        </a:prstGeom>
      </xdr:spPr>
    </xdr:pic>
    <xdr:clientData/>
  </xdr:twoCellAnchor>
  <xdr:twoCellAnchor editAs="oneCell">
    <xdr:from>
      <xdr:col>17</xdr:col>
      <xdr:colOff>89807</xdr:colOff>
      <xdr:row>1</xdr:row>
      <xdr:rowOff>9848</xdr:rowOff>
    </xdr:from>
    <xdr:to>
      <xdr:col>17</xdr:col>
      <xdr:colOff>587828</xdr:colOff>
      <xdr:row>2</xdr:row>
      <xdr:rowOff>249333</xdr:rowOff>
    </xdr:to>
    <xdr:pic>
      <xdr:nvPicPr>
        <xdr:cNvPr id="30" name="Image 29">
          <a:extLst>
            <a:ext uri="{FF2B5EF4-FFF2-40B4-BE49-F238E27FC236}">
              <a16:creationId xmlns:a16="http://schemas.microsoft.com/office/drawing/2014/main" id="{00000000-0008-0000-0900-00001E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8934450" y="785455"/>
          <a:ext cx="498021" cy="498021"/>
        </a:xfrm>
        <a:prstGeom prst="rect">
          <a:avLst/>
        </a:prstGeom>
      </xdr:spPr>
    </xdr:pic>
    <xdr:clientData/>
  </xdr:twoCellAnchor>
  <xdr:twoCellAnchor editAs="oneCell">
    <xdr:from>
      <xdr:col>25</xdr:col>
      <xdr:colOff>97291</xdr:colOff>
      <xdr:row>1</xdr:row>
      <xdr:rowOff>9848</xdr:rowOff>
    </xdr:from>
    <xdr:to>
      <xdr:col>25</xdr:col>
      <xdr:colOff>595312</xdr:colOff>
      <xdr:row>2</xdr:row>
      <xdr:rowOff>249333</xdr:rowOff>
    </xdr:to>
    <xdr:pic>
      <xdr:nvPicPr>
        <xdr:cNvPr id="31" name="Image 30">
          <a:extLst>
            <a:ext uri="{FF2B5EF4-FFF2-40B4-BE49-F238E27FC236}">
              <a16:creationId xmlns:a16="http://schemas.microsoft.com/office/drawing/2014/main" id="{00000000-0008-0000-0900-00001F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3228184" y="785455"/>
          <a:ext cx="498021" cy="498021"/>
        </a:xfrm>
        <a:prstGeom prst="rect">
          <a:avLst/>
        </a:prstGeom>
      </xdr:spPr>
    </xdr:pic>
    <xdr:clientData/>
  </xdr:twoCellAnchor>
  <xdr:twoCellAnchor editAs="oneCell">
    <xdr:from>
      <xdr:col>33</xdr:col>
      <xdr:colOff>91328</xdr:colOff>
      <xdr:row>1</xdr:row>
      <xdr:rowOff>10009</xdr:rowOff>
    </xdr:from>
    <xdr:to>
      <xdr:col>33</xdr:col>
      <xdr:colOff>589029</xdr:colOff>
      <xdr:row>2</xdr:row>
      <xdr:rowOff>249174</xdr:rowOff>
    </xdr:to>
    <xdr:pic>
      <xdr:nvPicPr>
        <xdr:cNvPr id="32" name="Image 31">
          <a:extLst>
            <a:ext uri="{FF2B5EF4-FFF2-40B4-BE49-F238E27FC236}">
              <a16:creationId xmlns:a16="http://schemas.microsoft.com/office/drawing/2014/main" id="{00000000-0008-0000-0900-000020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7522078" y="785616"/>
          <a:ext cx="497701" cy="497701"/>
        </a:xfrm>
        <a:prstGeom prst="rect">
          <a:avLst/>
        </a:prstGeom>
      </xdr:spPr>
    </xdr:pic>
    <xdr:clientData/>
  </xdr:twoCellAnchor>
  <xdr:twoCellAnchor editAs="oneCell">
    <xdr:from>
      <xdr:col>1</xdr:col>
      <xdr:colOff>131990</xdr:colOff>
      <xdr:row>35</xdr:row>
      <xdr:rowOff>12570</xdr:rowOff>
    </xdr:from>
    <xdr:to>
      <xdr:col>1</xdr:col>
      <xdr:colOff>630011</xdr:colOff>
      <xdr:row>36</xdr:row>
      <xdr:rowOff>252055</xdr:rowOff>
    </xdr:to>
    <xdr:pic>
      <xdr:nvPicPr>
        <xdr:cNvPr id="33" name="Image 32">
          <a:extLst>
            <a:ext uri="{FF2B5EF4-FFF2-40B4-BE49-F238E27FC236}">
              <a16:creationId xmlns:a16="http://schemas.microsoft.com/office/drawing/2014/main" id="{00000000-0008-0000-0900-000021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349704" y="6843356"/>
          <a:ext cx="498021" cy="498021"/>
        </a:xfrm>
        <a:prstGeom prst="rect">
          <a:avLst/>
        </a:prstGeom>
      </xdr:spPr>
    </xdr:pic>
    <xdr:clientData/>
  </xdr:twoCellAnchor>
  <xdr:twoCellAnchor editAs="oneCell">
    <xdr:from>
      <xdr:col>9</xdr:col>
      <xdr:colOff>112259</xdr:colOff>
      <xdr:row>35</xdr:row>
      <xdr:rowOff>12570</xdr:rowOff>
    </xdr:from>
    <xdr:to>
      <xdr:col>9</xdr:col>
      <xdr:colOff>610280</xdr:colOff>
      <xdr:row>36</xdr:row>
      <xdr:rowOff>252055</xdr:rowOff>
    </xdr:to>
    <xdr:pic>
      <xdr:nvPicPr>
        <xdr:cNvPr id="34" name="Image 33">
          <a:extLst>
            <a:ext uri="{FF2B5EF4-FFF2-40B4-BE49-F238E27FC236}">
              <a16:creationId xmlns:a16="http://schemas.microsoft.com/office/drawing/2014/main" id="{00000000-0008-0000-0900-000022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4643438" y="6843356"/>
          <a:ext cx="498021" cy="498021"/>
        </a:xfrm>
        <a:prstGeom prst="rect">
          <a:avLst/>
        </a:prstGeom>
      </xdr:spPr>
    </xdr:pic>
    <xdr:clientData/>
  </xdr:twoCellAnchor>
  <xdr:twoCellAnchor editAs="oneCell">
    <xdr:from>
      <xdr:col>17</xdr:col>
      <xdr:colOff>92529</xdr:colOff>
      <xdr:row>35</xdr:row>
      <xdr:rowOff>12570</xdr:rowOff>
    </xdr:from>
    <xdr:to>
      <xdr:col>17</xdr:col>
      <xdr:colOff>590550</xdr:colOff>
      <xdr:row>36</xdr:row>
      <xdr:rowOff>252055</xdr:rowOff>
    </xdr:to>
    <xdr:pic>
      <xdr:nvPicPr>
        <xdr:cNvPr id="35" name="Image 34">
          <a:extLst>
            <a:ext uri="{FF2B5EF4-FFF2-40B4-BE49-F238E27FC236}">
              <a16:creationId xmlns:a16="http://schemas.microsoft.com/office/drawing/2014/main" id="{00000000-0008-0000-0900-000023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8937172" y="6843356"/>
          <a:ext cx="498021" cy="498021"/>
        </a:xfrm>
        <a:prstGeom prst="rect">
          <a:avLst/>
        </a:prstGeom>
      </xdr:spPr>
    </xdr:pic>
    <xdr:clientData/>
  </xdr:twoCellAnchor>
  <xdr:twoCellAnchor editAs="oneCell">
    <xdr:from>
      <xdr:col>25</xdr:col>
      <xdr:colOff>100013</xdr:colOff>
      <xdr:row>35</xdr:row>
      <xdr:rowOff>12570</xdr:rowOff>
    </xdr:from>
    <xdr:to>
      <xdr:col>25</xdr:col>
      <xdr:colOff>598034</xdr:colOff>
      <xdr:row>36</xdr:row>
      <xdr:rowOff>252055</xdr:rowOff>
    </xdr:to>
    <xdr:pic>
      <xdr:nvPicPr>
        <xdr:cNvPr id="36" name="Image 35">
          <a:extLst>
            <a:ext uri="{FF2B5EF4-FFF2-40B4-BE49-F238E27FC236}">
              <a16:creationId xmlns:a16="http://schemas.microsoft.com/office/drawing/2014/main" id="{00000000-0008-0000-0900-000024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3230906" y="6843356"/>
          <a:ext cx="498021" cy="498021"/>
        </a:xfrm>
        <a:prstGeom prst="rect">
          <a:avLst/>
        </a:prstGeom>
      </xdr:spPr>
    </xdr:pic>
    <xdr:clientData/>
  </xdr:twoCellAnchor>
  <xdr:twoCellAnchor editAs="oneCell">
    <xdr:from>
      <xdr:col>33</xdr:col>
      <xdr:colOff>94050</xdr:colOff>
      <xdr:row>35</xdr:row>
      <xdr:rowOff>12731</xdr:rowOff>
    </xdr:from>
    <xdr:to>
      <xdr:col>33</xdr:col>
      <xdr:colOff>591751</xdr:colOff>
      <xdr:row>36</xdr:row>
      <xdr:rowOff>251896</xdr:rowOff>
    </xdr:to>
    <xdr:pic>
      <xdr:nvPicPr>
        <xdr:cNvPr id="37" name="Image 36">
          <a:extLst>
            <a:ext uri="{FF2B5EF4-FFF2-40B4-BE49-F238E27FC236}">
              <a16:creationId xmlns:a16="http://schemas.microsoft.com/office/drawing/2014/main" id="{00000000-0008-0000-0900-000025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7524800" y="6843517"/>
          <a:ext cx="497701" cy="497701"/>
        </a:xfrm>
        <a:prstGeom prst="rect">
          <a:avLst/>
        </a:prstGeom>
      </xdr:spPr>
    </xdr:pic>
    <xdr:clientData/>
  </xdr:twoCellAnchor>
  <xdr:twoCellAnchor>
    <xdr:from>
      <xdr:col>4</xdr:col>
      <xdr:colOff>552223</xdr:colOff>
      <xdr:row>0</xdr:row>
      <xdr:rowOff>163286</xdr:rowOff>
    </xdr:from>
    <xdr:to>
      <xdr:col>4</xdr:col>
      <xdr:colOff>1631723</xdr:colOff>
      <xdr:row>0</xdr:row>
      <xdr:rowOff>677331</xdr:rowOff>
    </xdr:to>
    <xdr:sp macro="" textlink="">
      <xdr:nvSpPr>
        <xdr:cNvPr id="38" name="Rectangle à coins arrondis 37">
          <a:extLst>
            <a:ext uri="{FF2B5EF4-FFF2-40B4-BE49-F238E27FC236}">
              <a16:creationId xmlns:a16="http://schemas.microsoft.com/office/drawing/2014/main" id="{00000000-0008-0000-0900-000026000000}"/>
            </a:ext>
          </a:extLst>
        </xdr:cNvPr>
        <xdr:cNvSpPr/>
      </xdr:nvSpPr>
      <xdr:spPr>
        <a:xfrm>
          <a:off x="2266723" y="163286"/>
          <a:ext cx="1079500" cy="514045"/>
        </a:xfrm>
        <a:prstGeom prst="roundRect">
          <a:avLst/>
        </a:prstGeom>
        <a:solidFill>
          <a:srgbClr val="D0CFC4"/>
        </a:solidFill>
        <a:ln>
          <a:solidFill>
            <a:srgbClr val="C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ctr"/>
          <a:endParaRPr lang="fr-FR" sz="1100" baseline="0"/>
        </a:p>
      </xdr:txBody>
    </xdr:sp>
    <xdr:clientData fPrintsWithSheet="0"/>
  </xdr:twoCellAnchor>
  <xdr:twoCellAnchor editAs="oneCell">
    <xdr:from>
      <xdr:col>4</xdr:col>
      <xdr:colOff>724580</xdr:colOff>
      <xdr:row>0</xdr:row>
      <xdr:rowOff>196170</xdr:rowOff>
    </xdr:from>
    <xdr:to>
      <xdr:col>4</xdr:col>
      <xdr:colOff>953180</xdr:colOff>
      <xdr:row>0</xdr:row>
      <xdr:rowOff>424770</xdr:rowOff>
    </xdr:to>
    <xdr:pic macro="[0]!Feuil4.moins_jour">
      <xdr:nvPicPr>
        <xdr:cNvPr id="39" name="Image 38">
          <a:extLst>
            <a:ext uri="{FF2B5EF4-FFF2-40B4-BE49-F238E27FC236}">
              <a16:creationId xmlns:a16="http://schemas.microsoft.com/office/drawing/2014/main" id="{00000000-0008-0000-0900-000027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2439080" y="196170"/>
          <a:ext cx="228600" cy="228600"/>
        </a:xfrm>
        <a:prstGeom prst="rect">
          <a:avLst/>
        </a:prstGeom>
      </xdr:spPr>
    </xdr:pic>
    <xdr:clientData fPrintsWithSheet="0"/>
  </xdr:twoCellAnchor>
  <xdr:twoCellAnchor editAs="oneCell">
    <xdr:from>
      <xdr:col>4</xdr:col>
      <xdr:colOff>1244233</xdr:colOff>
      <xdr:row>0</xdr:row>
      <xdr:rowOff>190919</xdr:rowOff>
    </xdr:from>
    <xdr:to>
      <xdr:col>4</xdr:col>
      <xdr:colOff>1465035</xdr:colOff>
      <xdr:row>0</xdr:row>
      <xdr:rowOff>424035</xdr:rowOff>
    </xdr:to>
    <xdr:pic macro="[0]!Feuil4.plus_jour">
      <xdr:nvPicPr>
        <xdr:cNvPr id="40" name="Image 39">
          <a:extLst>
            <a:ext uri="{FF2B5EF4-FFF2-40B4-BE49-F238E27FC236}">
              <a16:creationId xmlns:a16="http://schemas.microsoft.com/office/drawing/2014/main" id="{00000000-0008-0000-0900-000028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2958733" y="190919"/>
          <a:ext cx="220802" cy="233116"/>
        </a:xfrm>
        <a:prstGeom prst="rect">
          <a:avLst/>
        </a:prstGeom>
      </xdr:spPr>
    </xdr:pic>
    <xdr:clientData fPrintsWithSheet="0"/>
  </xdr:twoCellAnchor>
  <xdr:twoCellAnchor>
    <xdr:from>
      <xdr:col>4</xdr:col>
      <xdr:colOff>544286</xdr:colOff>
      <xdr:row>0</xdr:row>
      <xdr:rowOff>459241</xdr:rowOff>
    </xdr:from>
    <xdr:to>
      <xdr:col>4</xdr:col>
      <xdr:colOff>1647597</xdr:colOff>
      <xdr:row>0</xdr:row>
      <xdr:rowOff>721177</xdr:rowOff>
    </xdr:to>
    <xdr:sp macro="" textlink="">
      <xdr:nvSpPr>
        <xdr:cNvPr id="41" name="Rectangle à coins arrondis 40">
          <a:extLst>
            <a:ext uri="{FF2B5EF4-FFF2-40B4-BE49-F238E27FC236}">
              <a16:creationId xmlns:a16="http://schemas.microsoft.com/office/drawing/2014/main" id="{00000000-0008-0000-0900-000029000000}"/>
            </a:ext>
          </a:extLst>
        </xdr:cNvPr>
        <xdr:cNvSpPr/>
      </xdr:nvSpPr>
      <xdr:spPr>
        <a:xfrm>
          <a:off x="2258786" y="459241"/>
          <a:ext cx="1103311" cy="261936"/>
        </a:xfrm>
        <a:prstGeom prst="roundRect">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ctr"/>
          <a:r>
            <a:rPr lang="fr-FR" sz="1100"/>
            <a:t>Ajuster</a:t>
          </a:r>
          <a:r>
            <a:rPr lang="fr-FR" sz="1100" baseline="0"/>
            <a:t> la date</a:t>
          </a:r>
        </a:p>
      </xdr:txBody>
    </xdr:sp>
    <xdr:clientData fPrintsWithSheet="0"/>
  </xdr:twoCellAnchor>
  <xdr:twoCellAnchor>
    <xdr:from>
      <xdr:col>0</xdr:col>
      <xdr:colOff>204107</xdr:colOff>
      <xdr:row>34</xdr:row>
      <xdr:rowOff>87085</xdr:rowOff>
    </xdr:from>
    <xdr:to>
      <xdr:col>8</xdr:col>
      <xdr:colOff>54429</xdr:colOff>
      <xdr:row>67</xdr:row>
      <xdr:rowOff>87085</xdr:rowOff>
    </xdr:to>
    <xdr:sp macro="" textlink="">
      <xdr:nvSpPr>
        <xdr:cNvPr id="2" name="Rectangle 6">
          <a:extLst>
            <a:ext uri="{FF2B5EF4-FFF2-40B4-BE49-F238E27FC236}">
              <a16:creationId xmlns:a16="http://schemas.microsoft.com/office/drawing/2014/main" id="{00000000-0008-0000-0900-000002000000}"/>
            </a:ext>
          </a:extLst>
        </xdr:cNvPr>
        <xdr:cNvSpPr/>
      </xdr:nvSpPr>
      <xdr:spPr>
        <a:xfrm>
          <a:off x="204107" y="6768192"/>
          <a:ext cx="4163786" cy="5905500"/>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8</xdr:col>
      <xdr:colOff>193222</xdr:colOff>
      <xdr:row>34</xdr:row>
      <xdr:rowOff>87085</xdr:rowOff>
    </xdr:from>
    <xdr:to>
      <xdr:col>16</xdr:col>
      <xdr:colOff>43543</xdr:colOff>
      <xdr:row>67</xdr:row>
      <xdr:rowOff>87085</xdr:rowOff>
    </xdr:to>
    <xdr:sp macro="" textlink="">
      <xdr:nvSpPr>
        <xdr:cNvPr id="24" name="Rectangle 7">
          <a:extLst>
            <a:ext uri="{FF2B5EF4-FFF2-40B4-BE49-F238E27FC236}">
              <a16:creationId xmlns:a16="http://schemas.microsoft.com/office/drawing/2014/main" id="{00000000-0008-0000-0900-000018000000}"/>
            </a:ext>
          </a:extLst>
        </xdr:cNvPr>
        <xdr:cNvSpPr/>
      </xdr:nvSpPr>
      <xdr:spPr>
        <a:xfrm>
          <a:off x="4506686" y="6768192"/>
          <a:ext cx="4163786" cy="5905500"/>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16</xdr:col>
      <xdr:colOff>182336</xdr:colOff>
      <xdr:row>34</xdr:row>
      <xdr:rowOff>87085</xdr:rowOff>
    </xdr:from>
    <xdr:to>
      <xdr:col>24</xdr:col>
      <xdr:colOff>32658</xdr:colOff>
      <xdr:row>67</xdr:row>
      <xdr:rowOff>87085</xdr:rowOff>
    </xdr:to>
    <xdr:sp macro="" textlink="">
      <xdr:nvSpPr>
        <xdr:cNvPr id="42" name="Rectangle 8">
          <a:extLst>
            <a:ext uri="{FF2B5EF4-FFF2-40B4-BE49-F238E27FC236}">
              <a16:creationId xmlns:a16="http://schemas.microsoft.com/office/drawing/2014/main" id="{00000000-0008-0000-0900-00002A000000}"/>
            </a:ext>
          </a:extLst>
        </xdr:cNvPr>
        <xdr:cNvSpPr/>
      </xdr:nvSpPr>
      <xdr:spPr>
        <a:xfrm>
          <a:off x="8809265" y="6768192"/>
          <a:ext cx="4163786" cy="5905500"/>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24</xdr:col>
      <xdr:colOff>171451</xdr:colOff>
      <xdr:row>34</xdr:row>
      <xdr:rowOff>87085</xdr:rowOff>
    </xdr:from>
    <xdr:to>
      <xdr:col>32</xdr:col>
      <xdr:colOff>48987</xdr:colOff>
      <xdr:row>67</xdr:row>
      <xdr:rowOff>87085</xdr:rowOff>
    </xdr:to>
    <xdr:sp macro="" textlink="">
      <xdr:nvSpPr>
        <xdr:cNvPr id="43" name="Rectangle 9">
          <a:extLst>
            <a:ext uri="{FF2B5EF4-FFF2-40B4-BE49-F238E27FC236}">
              <a16:creationId xmlns:a16="http://schemas.microsoft.com/office/drawing/2014/main" id="{00000000-0008-0000-0900-00002B000000}"/>
            </a:ext>
          </a:extLst>
        </xdr:cNvPr>
        <xdr:cNvSpPr/>
      </xdr:nvSpPr>
      <xdr:spPr>
        <a:xfrm>
          <a:off x="13111844" y="6768192"/>
          <a:ext cx="4163786" cy="5905500"/>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32</xdr:col>
      <xdr:colOff>187778</xdr:colOff>
      <xdr:row>34</xdr:row>
      <xdr:rowOff>87085</xdr:rowOff>
    </xdr:from>
    <xdr:to>
      <xdr:col>40</xdr:col>
      <xdr:colOff>51707</xdr:colOff>
      <xdr:row>67</xdr:row>
      <xdr:rowOff>87085</xdr:rowOff>
    </xdr:to>
    <xdr:sp macro="" textlink="">
      <xdr:nvSpPr>
        <xdr:cNvPr id="44" name="Rectangle 10">
          <a:extLst>
            <a:ext uri="{FF2B5EF4-FFF2-40B4-BE49-F238E27FC236}">
              <a16:creationId xmlns:a16="http://schemas.microsoft.com/office/drawing/2014/main" id="{00000000-0008-0000-0900-00002C000000}"/>
            </a:ext>
          </a:extLst>
        </xdr:cNvPr>
        <xdr:cNvSpPr/>
      </xdr:nvSpPr>
      <xdr:spPr>
        <a:xfrm>
          <a:off x="17414421" y="6768192"/>
          <a:ext cx="4163786" cy="5905500"/>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152400</xdr:colOff>
      <xdr:row>1</xdr:row>
      <xdr:rowOff>76852</xdr:rowOff>
    </xdr:from>
    <xdr:to>
      <xdr:col>1</xdr:col>
      <xdr:colOff>664194</xdr:colOff>
      <xdr:row>2</xdr:row>
      <xdr:rowOff>255271</xdr:rowOff>
    </xdr:to>
    <xdr:pic>
      <xdr:nvPicPr>
        <xdr:cNvPr id="6" name="Image 5">
          <a:extLst>
            <a:ext uri="{FF2B5EF4-FFF2-40B4-BE49-F238E27FC236}">
              <a16:creationId xmlns:a16="http://schemas.microsoft.com/office/drawing/2014/main" id="{00000000-0008-0000-0A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438802"/>
          <a:ext cx="511794" cy="511794"/>
        </a:xfrm>
        <a:prstGeom prst="rect">
          <a:avLst/>
        </a:prstGeom>
      </xdr:spPr>
    </xdr:pic>
    <xdr:clientData/>
  </xdr:twoCellAnchor>
  <xdr:twoCellAnchor>
    <xdr:from>
      <xdr:col>8</xdr:col>
      <xdr:colOff>284592</xdr:colOff>
      <xdr:row>18</xdr:row>
      <xdr:rowOff>123825</xdr:rowOff>
    </xdr:from>
    <xdr:to>
      <xdr:col>9</xdr:col>
      <xdr:colOff>499268</xdr:colOff>
      <xdr:row>23</xdr:row>
      <xdr:rowOff>162818</xdr:rowOff>
    </xdr:to>
    <xdr:grpSp>
      <xdr:nvGrpSpPr>
        <xdr:cNvPr id="12" name="Groupe 11" title="Imprimer toutes les salles">
          <a:extLst>
            <a:ext uri="{FF2B5EF4-FFF2-40B4-BE49-F238E27FC236}">
              <a16:creationId xmlns:a16="http://schemas.microsoft.com/office/drawing/2014/main" id="{00000000-0008-0000-0A00-00000C000000}"/>
            </a:ext>
          </a:extLst>
        </xdr:cNvPr>
        <xdr:cNvGrpSpPr/>
      </xdr:nvGrpSpPr>
      <xdr:grpSpPr>
        <a:xfrm>
          <a:off x="5189967" y="3943350"/>
          <a:ext cx="900476" cy="991493"/>
          <a:chOff x="4579870" y="3829882"/>
          <a:chExt cx="1047419" cy="972005"/>
        </a:xfrm>
        <a:effectLst/>
      </xdr:grpSpPr>
      <xdr:pic macro="[0]!Print_weeks_all">
        <xdr:nvPicPr>
          <xdr:cNvPr id="10" name="Image 9">
            <a:extLst>
              <a:ext uri="{FF2B5EF4-FFF2-40B4-BE49-F238E27FC236}">
                <a16:creationId xmlns:a16="http://schemas.microsoft.com/office/drawing/2014/main" id="{00000000-0008-0000-0A00-00000A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579870" y="3829882"/>
            <a:ext cx="1047419" cy="972005"/>
          </a:xfrm>
          <a:prstGeom prst="rect">
            <a:avLst/>
          </a:prstGeom>
          <a:effectLst/>
        </xdr:spPr>
      </xdr:pic>
      <xdr:sp macro="[0]!Print_weeks_all" textlink="">
        <xdr:nvSpPr>
          <xdr:cNvPr id="3" name="ZoneTexte 2" title="Imprimer toutes les salles">
            <a:extLst>
              <a:ext uri="{FF2B5EF4-FFF2-40B4-BE49-F238E27FC236}">
                <a16:creationId xmlns:a16="http://schemas.microsoft.com/office/drawing/2014/main" id="{00000000-0008-0000-0A00-000003000000}"/>
              </a:ext>
            </a:extLst>
          </xdr:cNvPr>
          <xdr:cNvSpPr txBox="1"/>
        </xdr:nvSpPr>
        <xdr:spPr>
          <a:xfrm>
            <a:off x="4678329" y="3877985"/>
            <a:ext cx="857250" cy="733425"/>
          </a:xfrm>
          <a:prstGeom prst="rect">
            <a:avLst/>
          </a:prstGeom>
          <a:noFill/>
          <a:ln w="9525" cmpd="sng">
            <a:noFill/>
          </a:ln>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solidFill>
                  <a:schemeClr val="tx1"/>
                </a:solidFill>
              </a:rPr>
              <a:t>Tous </a:t>
            </a:r>
          </a:p>
          <a:p>
            <a:pPr algn="ctr"/>
            <a:r>
              <a:rPr lang="fr-FR" sz="1100">
                <a:solidFill>
                  <a:schemeClr val="tx1"/>
                </a:solidFill>
              </a:rPr>
              <a:t>les véhicules</a:t>
            </a:r>
          </a:p>
        </xdr:txBody>
      </xdr:sp>
    </xdr:grpSp>
    <xdr:clientData fPrintsWithSheet="0"/>
  </xdr:twoCellAnchor>
  <xdr:twoCellAnchor>
    <xdr:from>
      <xdr:col>8</xdr:col>
      <xdr:colOff>291239</xdr:colOff>
      <xdr:row>11</xdr:row>
      <xdr:rowOff>9525</xdr:rowOff>
    </xdr:from>
    <xdr:to>
      <xdr:col>9</xdr:col>
      <xdr:colOff>492621</xdr:colOff>
      <xdr:row>15</xdr:row>
      <xdr:rowOff>187621</xdr:rowOff>
    </xdr:to>
    <xdr:grpSp>
      <xdr:nvGrpSpPr>
        <xdr:cNvPr id="11" name="Groupe 10" title="Imprimer la salle actuelle">
          <a:extLst>
            <a:ext uri="{FF2B5EF4-FFF2-40B4-BE49-F238E27FC236}">
              <a16:creationId xmlns:a16="http://schemas.microsoft.com/office/drawing/2014/main" id="{00000000-0008-0000-0A00-00000B000000}"/>
            </a:ext>
          </a:extLst>
        </xdr:cNvPr>
        <xdr:cNvGrpSpPr/>
      </xdr:nvGrpSpPr>
      <xdr:grpSpPr>
        <a:xfrm>
          <a:off x="5196614" y="2495550"/>
          <a:ext cx="887182" cy="940096"/>
          <a:chOff x="4608445" y="2449971"/>
          <a:chExt cx="1039880" cy="931475"/>
        </a:xfrm>
        <a:effectLst/>
      </xdr:grpSpPr>
      <xdr:pic macro="[0]!Print_weeks_alone">
        <xdr:nvPicPr>
          <xdr:cNvPr id="17" name="Image 16">
            <a:extLst>
              <a:ext uri="{FF2B5EF4-FFF2-40B4-BE49-F238E27FC236}">
                <a16:creationId xmlns:a16="http://schemas.microsoft.com/office/drawing/2014/main" id="{00000000-0008-0000-0A00-000011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608445" y="2449971"/>
            <a:ext cx="1039880" cy="931475"/>
          </a:xfrm>
          <a:prstGeom prst="rect">
            <a:avLst/>
          </a:prstGeom>
          <a:effectLst/>
        </xdr:spPr>
      </xdr:pic>
      <xdr:sp macro="[0]!Print_weeks_alone" textlink="">
        <xdr:nvSpPr>
          <xdr:cNvPr id="18" name="ZoneTexte 17" title="Imprimer la salle actuelle">
            <a:extLst>
              <a:ext uri="{FF2B5EF4-FFF2-40B4-BE49-F238E27FC236}">
                <a16:creationId xmlns:a16="http://schemas.microsoft.com/office/drawing/2014/main" id="{00000000-0008-0000-0A00-000012000000}"/>
              </a:ext>
            </a:extLst>
          </xdr:cNvPr>
          <xdr:cNvSpPr txBox="1"/>
        </xdr:nvSpPr>
        <xdr:spPr>
          <a:xfrm>
            <a:off x="4650538" y="2495986"/>
            <a:ext cx="930801" cy="733425"/>
          </a:xfrm>
          <a:prstGeom prst="rect">
            <a:avLst/>
          </a:prstGeom>
          <a:noFill/>
          <a:ln w="9525" cmpd="sng">
            <a:noFill/>
          </a:ln>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solidFill>
                  <a:schemeClr val="tx1"/>
                </a:solidFill>
              </a:rPr>
              <a:t>Véhicule</a:t>
            </a:r>
          </a:p>
          <a:p>
            <a:pPr algn="ctr"/>
            <a:r>
              <a:rPr lang="fr-FR" sz="1100" baseline="0">
                <a:solidFill>
                  <a:schemeClr val="tx1"/>
                </a:solidFill>
              </a:rPr>
              <a:t>actuelle</a:t>
            </a:r>
            <a:endParaRPr lang="fr-FR" sz="1100">
              <a:solidFill>
                <a:schemeClr val="tx1"/>
              </a:solidFill>
            </a:endParaRPr>
          </a:p>
        </xdr:txBody>
      </xdr:sp>
    </xdr:grpSp>
    <xdr:clientData fPrintsWithSheet="0"/>
  </xdr:twoCellAnchor>
  <xdr:twoCellAnchor>
    <xdr:from>
      <xdr:col>8</xdr:col>
      <xdr:colOff>195081</xdr:colOff>
      <xdr:row>1</xdr:row>
      <xdr:rowOff>28575</xdr:rowOff>
    </xdr:from>
    <xdr:to>
      <xdr:col>9</xdr:col>
      <xdr:colOff>588781</xdr:colOff>
      <xdr:row>2</xdr:row>
      <xdr:rowOff>200023</xdr:rowOff>
    </xdr:to>
    <xdr:sp macro="" textlink="">
      <xdr:nvSpPr>
        <xdr:cNvPr id="19" name="Rectangle à coins arrondis 18">
          <a:extLst>
            <a:ext uri="{FF2B5EF4-FFF2-40B4-BE49-F238E27FC236}">
              <a16:creationId xmlns:a16="http://schemas.microsoft.com/office/drawing/2014/main" id="{00000000-0008-0000-0A00-000013000000}"/>
            </a:ext>
          </a:extLst>
        </xdr:cNvPr>
        <xdr:cNvSpPr/>
      </xdr:nvSpPr>
      <xdr:spPr>
        <a:xfrm>
          <a:off x="5097949" y="389522"/>
          <a:ext cx="1080503" cy="507330"/>
        </a:xfrm>
        <a:prstGeom prst="roundRect">
          <a:avLst/>
        </a:prstGeom>
        <a:solidFill>
          <a:srgbClr val="D0CFC4"/>
        </a:solidFill>
        <a:ln>
          <a:solidFill>
            <a:srgbClr val="C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ctr"/>
          <a:endParaRPr lang="fr-FR" sz="1100" baseline="0"/>
        </a:p>
      </xdr:txBody>
    </xdr:sp>
    <xdr:clientData fPrintsWithSheet="0"/>
  </xdr:twoCellAnchor>
  <xdr:twoCellAnchor editAs="oneCell">
    <xdr:from>
      <xdr:col>8</xdr:col>
      <xdr:colOff>370794</xdr:colOff>
      <xdr:row>1</xdr:row>
      <xdr:rowOff>75066</xdr:rowOff>
    </xdr:from>
    <xdr:to>
      <xdr:col>8</xdr:col>
      <xdr:colOff>599394</xdr:colOff>
      <xdr:row>1</xdr:row>
      <xdr:rowOff>303666</xdr:rowOff>
    </xdr:to>
    <xdr:pic macro="[0]!Feuil5.moins_jour">
      <xdr:nvPicPr>
        <xdr:cNvPr id="20" name="Image 19">
          <a:extLst>
            <a:ext uri="{FF2B5EF4-FFF2-40B4-BE49-F238E27FC236}">
              <a16:creationId xmlns:a16="http://schemas.microsoft.com/office/drawing/2014/main" id="{00000000-0008-0000-0A00-000014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4771344" y="437016"/>
          <a:ext cx="228600" cy="228600"/>
        </a:xfrm>
        <a:prstGeom prst="rect">
          <a:avLst/>
        </a:prstGeom>
      </xdr:spPr>
    </xdr:pic>
    <xdr:clientData fPrintsWithSheet="0"/>
  </xdr:twoCellAnchor>
  <xdr:twoCellAnchor editAs="oneCell">
    <xdr:from>
      <xdr:col>9</xdr:col>
      <xdr:colOff>204647</xdr:colOff>
      <xdr:row>1</xdr:row>
      <xdr:rowOff>69815</xdr:rowOff>
    </xdr:from>
    <xdr:to>
      <xdr:col>9</xdr:col>
      <xdr:colOff>425449</xdr:colOff>
      <xdr:row>1</xdr:row>
      <xdr:rowOff>302931</xdr:rowOff>
    </xdr:to>
    <xdr:pic macro="[0]!Feuil5.plus_jour">
      <xdr:nvPicPr>
        <xdr:cNvPr id="21" name="Image 20">
          <a:extLst>
            <a:ext uri="{FF2B5EF4-FFF2-40B4-BE49-F238E27FC236}">
              <a16:creationId xmlns:a16="http://schemas.microsoft.com/office/drawing/2014/main" id="{00000000-0008-0000-0A00-000015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5290997" y="431765"/>
          <a:ext cx="220802" cy="233116"/>
        </a:xfrm>
        <a:prstGeom prst="rect">
          <a:avLst/>
        </a:prstGeom>
      </xdr:spPr>
    </xdr:pic>
    <xdr:clientData fPrintsWithSheet="0"/>
  </xdr:twoCellAnchor>
  <xdr:twoCellAnchor>
    <xdr:from>
      <xdr:col>8</xdr:col>
      <xdr:colOff>183175</xdr:colOff>
      <xdr:row>2</xdr:row>
      <xdr:rowOff>4762</xdr:rowOff>
    </xdr:from>
    <xdr:to>
      <xdr:col>9</xdr:col>
      <xdr:colOff>609600</xdr:colOff>
      <xdr:row>3</xdr:row>
      <xdr:rowOff>1001</xdr:rowOff>
    </xdr:to>
    <xdr:sp macro="" textlink="">
      <xdr:nvSpPr>
        <xdr:cNvPr id="22" name="Rectangle à coins arrondis 21">
          <a:extLst>
            <a:ext uri="{FF2B5EF4-FFF2-40B4-BE49-F238E27FC236}">
              <a16:creationId xmlns:a16="http://schemas.microsoft.com/office/drawing/2014/main" id="{00000000-0008-0000-0A00-000016000000}"/>
            </a:ext>
          </a:extLst>
        </xdr:cNvPr>
        <xdr:cNvSpPr/>
      </xdr:nvSpPr>
      <xdr:spPr>
        <a:xfrm>
          <a:off x="5088550" y="700087"/>
          <a:ext cx="1112225" cy="262939"/>
        </a:xfrm>
        <a:prstGeom prst="roundRect">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ctr"/>
          <a:r>
            <a:rPr lang="fr-FR" sz="1100"/>
            <a:t>Ajuster</a:t>
          </a:r>
          <a:r>
            <a:rPr lang="fr-FR" sz="1100" baseline="0"/>
            <a:t> la date</a:t>
          </a:r>
        </a:p>
      </xdr:txBody>
    </xdr:sp>
    <xdr:clientData fPrintsWithSheet="0"/>
  </xdr:twoCellAnchor>
  <xdr:twoCellAnchor>
    <xdr:from>
      <xdr:col>2</xdr:col>
      <xdr:colOff>4763</xdr:colOff>
      <xdr:row>3</xdr:row>
      <xdr:rowOff>9525</xdr:rowOff>
    </xdr:from>
    <xdr:to>
      <xdr:col>4</xdr:col>
      <xdr:colOff>3119438</xdr:colOff>
      <xdr:row>8</xdr:row>
      <xdr:rowOff>9525</xdr:rowOff>
    </xdr:to>
    <xdr:sp macro="" textlink="$H$4">
      <xdr:nvSpPr>
        <xdr:cNvPr id="24" name="Rectangle 23">
          <a:extLst>
            <a:ext uri="{FF2B5EF4-FFF2-40B4-BE49-F238E27FC236}">
              <a16:creationId xmlns:a16="http://schemas.microsoft.com/office/drawing/2014/main" id="{00000000-0008-0000-0A00-000018000000}"/>
            </a:ext>
          </a:extLst>
        </xdr:cNvPr>
        <xdr:cNvSpPr/>
      </xdr:nvSpPr>
      <xdr:spPr>
        <a:xfrm>
          <a:off x="1042988" y="971550"/>
          <a:ext cx="3857625" cy="952500"/>
        </a:xfrm>
        <a:prstGeom prst="rect">
          <a:avLst/>
        </a:prstGeom>
        <a:noFill/>
        <a:ln w="25400" cap="flat" cmpd="sng" algn="ctr">
          <a:noFill/>
          <a:prstDash val="solid"/>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fld id="{B85047F4-F261-4250-8180-BA55A915CBFD}" type="TxLink">
            <a:rPr kumimoji="0" lang="en-US" sz="2400" b="0" i="1" u="none" strike="noStrike" kern="0" cap="none" spc="0" normalizeH="0" baseline="0" noProof="0">
              <a:ln>
                <a:noFill/>
              </a:ln>
              <a:solidFill>
                <a:srgbClr val="CFD0C4"/>
              </a:solidFill>
              <a:effectLst/>
              <a:uLnTx/>
              <a:uFillTx/>
              <a:latin typeface="Calibri"/>
              <a:ea typeface="+mn-ea"/>
              <a:cs typeface="+mn-cs"/>
            </a:rPr>
            <a:pPr marL="0" marR="0" lvl="0" indent="0" algn="ctr" defTabSz="914400" eaLnBrk="1" fontAlgn="auto" latinLnBrk="0" hangingPunct="1">
              <a:lnSpc>
                <a:spcPct val="100000"/>
              </a:lnSpc>
              <a:spcBef>
                <a:spcPts val="0"/>
              </a:spcBef>
              <a:spcAft>
                <a:spcPts val="0"/>
              </a:spcAft>
              <a:buClrTx/>
              <a:buSzTx/>
              <a:buFontTx/>
              <a:buNone/>
              <a:tabLst/>
              <a:defRPr/>
            </a:pPr>
            <a:t> </a:t>
          </a:fld>
          <a:endParaRPr kumimoji="0" lang="fr-FR" sz="2400" b="0" i="1" u="none" strike="noStrike" kern="0" cap="none" spc="0" normalizeH="0" baseline="0" noProof="0">
            <a:ln>
              <a:noFill/>
            </a:ln>
            <a:solidFill>
              <a:srgbClr val="CFD0C4"/>
            </a:solidFill>
            <a:effectLst/>
            <a:uLnTx/>
            <a:uFillTx/>
            <a:latin typeface="Calibri" panose="020F0502020204030204"/>
            <a:ea typeface="+mn-ea"/>
            <a:cs typeface="+mn-cs"/>
          </a:endParaRPr>
        </a:p>
      </xdr:txBody>
    </xdr:sp>
    <xdr:clientData fPrintsWithSheet="0"/>
  </xdr:twoCellAnchor>
  <xdr:twoCellAnchor>
    <xdr:from>
      <xdr:col>2</xdr:col>
      <xdr:colOff>4763</xdr:colOff>
      <xdr:row>8</xdr:row>
      <xdr:rowOff>5715</xdr:rowOff>
    </xdr:from>
    <xdr:to>
      <xdr:col>4</xdr:col>
      <xdr:colOff>3119438</xdr:colOff>
      <xdr:row>13</xdr:row>
      <xdr:rowOff>5715</xdr:rowOff>
    </xdr:to>
    <xdr:sp macro="" textlink="$H$9">
      <xdr:nvSpPr>
        <xdr:cNvPr id="25" name="Rectangle 24">
          <a:extLst>
            <a:ext uri="{FF2B5EF4-FFF2-40B4-BE49-F238E27FC236}">
              <a16:creationId xmlns:a16="http://schemas.microsoft.com/office/drawing/2014/main" id="{00000000-0008-0000-0A00-000019000000}"/>
            </a:ext>
          </a:extLst>
        </xdr:cNvPr>
        <xdr:cNvSpPr/>
      </xdr:nvSpPr>
      <xdr:spPr>
        <a:xfrm>
          <a:off x="1042988" y="1920240"/>
          <a:ext cx="3857625" cy="952500"/>
        </a:xfrm>
        <a:prstGeom prst="rect">
          <a:avLst/>
        </a:prstGeom>
        <a:noFill/>
        <a:ln w="25400" cap="flat" cmpd="sng" algn="ctr">
          <a:noFill/>
          <a:prstDash val="solid"/>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fld id="{A5DC0F3A-C0BF-4464-8FF2-1D0245596278}" type="TxLink">
            <a:rPr kumimoji="0" lang="en-US" sz="2400" b="0" i="1" u="none" strike="noStrike" kern="0" cap="none" spc="0" normalizeH="0" baseline="0" noProof="0">
              <a:ln>
                <a:noFill/>
              </a:ln>
              <a:solidFill>
                <a:srgbClr val="CFD0C4"/>
              </a:solidFill>
              <a:effectLst/>
              <a:uLnTx/>
              <a:uFillTx/>
              <a:latin typeface="Calibri"/>
              <a:ea typeface="+mn-ea"/>
              <a:cs typeface="+mn-cs"/>
            </a:rPr>
            <a:pPr marL="0" marR="0" lvl="0" indent="0" algn="ctr" defTabSz="914400" eaLnBrk="1" fontAlgn="auto" latinLnBrk="0" hangingPunct="1">
              <a:lnSpc>
                <a:spcPct val="100000"/>
              </a:lnSpc>
              <a:spcBef>
                <a:spcPts val="0"/>
              </a:spcBef>
              <a:spcAft>
                <a:spcPts val="0"/>
              </a:spcAft>
              <a:buClrTx/>
              <a:buSzTx/>
              <a:buFontTx/>
              <a:buNone/>
              <a:tabLst/>
              <a:defRPr/>
            </a:pPr>
            <a:t> </a:t>
          </a:fld>
          <a:endParaRPr kumimoji="0" lang="fr-FR" sz="2400" b="0" i="1" u="none" strike="noStrike" kern="0" cap="none" spc="0" normalizeH="0" baseline="0" noProof="0">
            <a:ln>
              <a:noFill/>
            </a:ln>
            <a:solidFill>
              <a:srgbClr val="CFD0C4"/>
            </a:solidFill>
            <a:effectLst/>
            <a:uLnTx/>
            <a:uFillTx/>
            <a:latin typeface="Calibri" panose="020F0502020204030204"/>
            <a:ea typeface="+mn-ea"/>
            <a:cs typeface="+mn-cs"/>
          </a:endParaRPr>
        </a:p>
      </xdr:txBody>
    </xdr:sp>
    <xdr:clientData fPrintsWithSheet="0"/>
  </xdr:twoCellAnchor>
  <xdr:twoCellAnchor>
    <xdr:from>
      <xdr:col>2</xdr:col>
      <xdr:colOff>4763</xdr:colOff>
      <xdr:row>13</xdr:row>
      <xdr:rowOff>1905</xdr:rowOff>
    </xdr:from>
    <xdr:to>
      <xdr:col>4</xdr:col>
      <xdr:colOff>3119438</xdr:colOff>
      <xdr:row>18</xdr:row>
      <xdr:rowOff>1905</xdr:rowOff>
    </xdr:to>
    <xdr:sp macro="" textlink="$H$14">
      <xdr:nvSpPr>
        <xdr:cNvPr id="26" name="Rectangle 25">
          <a:extLst>
            <a:ext uri="{FF2B5EF4-FFF2-40B4-BE49-F238E27FC236}">
              <a16:creationId xmlns:a16="http://schemas.microsoft.com/office/drawing/2014/main" id="{00000000-0008-0000-0A00-00001A000000}"/>
            </a:ext>
          </a:extLst>
        </xdr:cNvPr>
        <xdr:cNvSpPr/>
      </xdr:nvSpPr>
      <xdr:spPr>
        <a:xfrm>
          <a:off x="1042988" y="2868930"/>
          <a:ext cx="3857625" cy="952500"/>
        </a:xfrm>
        <a:prstGeom prst="rect">
          <a:avLst/>
        </a:prstGeom>
        <a:noFill/>
        <a:ln w="25400" cap="flat" cmpd="sng" algn="ctr">
          <a:noFill/>
          <a:prstDash val="solid"/>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fld id="{3E11488E-4285-42B0-A276-D5742B0A3680}" type="TxLink">
            <a:rPr kumimoji="0" lang="en-US" sz="2400" b="0" i="1" u="none" strike="noStrike" kern="0" cap="none" spc="0" normalizeH="0" baseline="0" noProof="0">
              <a:ln>
                <a:noFill/>
              </a:ln>
              <a:solidFill>
                <a:srgbClr val="CFD0C4"/>
              </a:solidFill>
              <a:effectLst/>
              <a:uLnTx/>
              <a:uFillTx/>
              <a:latin typeface="Calibri"/>
              <a:ea typeface="+mn-ea"/>
              <a:cs typeface="+mn-cs"/>
            </a:rPr>
            <a:pPr marL="0" marR="0" lvl="0" indent="0" algn="ctr" defTabSz="914400" eaLnBrk="1" fontAlgn="auto" latinLnBrk="0" hangingPunct="1">
              <a:lnSpc>
                <a:spcPct val="100000"/>
              </a:lnSpc>
              <a:spcBef>
                <a:spcPts val="0"/>
              </a:spcBef>
              <a:spcAft>
                <a:spcPts val="0"/>
              </a:spcAft>
              <a:buClrTx/>
              <a:buSzTx/>
              <a:buFontTx/>
              <a:buNone/>
              <a:tabLst/>
              <a:defRPr/>
            </a:pPr>
            <a:t> </a:t>
          </a:fld>
          <a:endParaRPr kumimoji="0" lang="fr-FR" sz="2400" b="0" i="1" u="none" strike="noStrike" kern="0" cap="none" spc="0" normalizeH="0" baseline="0" noProof="0">
            <a:ln>
              <a:noFill/>
            </a:ln>
            <a:solidFill>
              <a:srgbClr val="CFD0C4"/>
            </a:solidFill>
            <a:effectLst/>
            <a:uLnTx/>
            <a:uFillTx/>
            <a:latin typeface="Calibri" panose="020F0502020204030204"/>
            <a:ea typeface="+mn-ea"/>
            <a:cs typeface="+mn-cs"/>
          </a:endParaRPr>
        </a:p>
      </xdr:txBody>
    </xdr:sp>
    <xdr:clientData fPrintsWithSheet="0"/>
  </xdr:twoCellAnchor>
  <xdr:twoCellAnchor>
    <xdr:from>
      <xdr:col>2</xdr:col>
      <xdr:colOff>4763</xdr:colOff>
      <xdr:row>17</xdr:row>
      <xdr:rowOff>188595</xdr:rowOff>
    </xdr:from>
    <xdr:to>
      <xdr:col>4</xdr:col>
      <xdr:colOff>3119438</xdr:colOff>
      <xdr:row>22</xdr:row>
      <xdr:rowOff>188595</xdr:rowOff>
    </xdr:to>
    <xdr:sp macro="" textlink="$H$19">
      <xdr:nvSpPr>
        <xdr:cNvPr id="27" name="Rectangle 26">
          <a:extLst>
            <a:ext uri="{FF2B5EF4-FFF2-40B4-BE49-F238E27FC236}">
              <a16:creationId xmlns:a16="http://schemas.microsoft.com/office/drawing/2014/main" id="{00000000-0008-0000-0A00-00001B000000}"/>
            </a:ext>
          </a:extLst>
        </xdr:cNvPr>
        <xdr:cNvSpPr/>
      </xdr:nvSpPr>
      <xdr:spPr>
        <a:xfrm>
          <a:off x="1042988" y="3817620"/>
          <a:ext cx="3857625" cy="952500"/>
        </a:xfrm>
        <a:prstGeom prst="rect">
          <a:avLst/>
        </a:prstGeom>
        <a:noFill/>
        <a:ln w="25400" cap="flat" cmpd="sng" algn="ctr">
          <a:noFill/>
          <a:prstDash val="solid"/>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fld id="{0F527978-695A-40DF-96BB-54AB83738174}" type="TxLink">
            <a:rPr kumimoji="0" lang="en-US" sz="2400" b="0" i="1" u="none" strike="noStrike" kern="0" cap="none" spc="0" normalizeH="0" baseline="0" noProof="0">
              <a:ln>
                <a:noFill/>
              </a:ln>
              <a:solidFill>
                <a:srgbClr val="CFD0C4"/>
              </a:solidFill>
              <a:effectLst/>
              <a:uLnTx/>
              <a:uFillTx/>
              <a:latin typeface="Calibri"/>
              <a:ea typeface="+mn-ea"/>
              <a:cs typeface="+mn-cs"/>
            </a:rPr>
            <a:pPr marL="0" marR="0" lvl="0" indent="0" algn="ctr" defTabSz="914400" eaLnBrk="1" fontAlgn="auto" latinLnBrk="0" hangingPunct="1">
              <a:lnSpc>
                <a:spcPct val="100000"/>
              </a:lnSpc>
              <a:spcBef>
                <a:spcPts val="0"/>
              </a:spcBef>
              <a:spcAft>
                <a:spcPts val="0"/>
              </a:spcAft>
              <a:buClrTx/>
              <a:buSzTx/>
              <a:buFontTx/>
              <a:buNone/>
              <a:tabLst/>
              <a:defRPr/>
            </a:pPr>
            <a:t> </a:t>
          </a:fld>
          <a:endParaRPr kumimoji="0" lang="fr-FR" sz="2400" b="0" i="1" u="none" strike="noStrike" kern="0" cap="none" spc="0" normalizeH="0" baseline="0" noProof="0">
            <a:ln>
              <a:noFill/>
            </a:ln>
            <a:solidFill>
              <a:srgbClr val="CFD0C4"/>
            </a:solidFill>
            <a:effectLst/>
            <a:uLnTx/>
            <a:uFillTx/>
            <a:latin typeface="Calibri" panose="020F0502020204030204"/>
            <a:ea typeface="+mn-ea"/>
            <a:cs typeface="+mn-cs"/>
          </a:endParaRPr>
        </a:p>
      </xdr:txBody>
    </xdr:sp>
    <xdr:clientData fPrintsWithSheet="0"/>
  </xdr:twoCellAnchor>
  <xdr:twoCellAnchor>
    <xdr:from>
      <xdr:col>2</xdr:col>
      <xdr:colOff>4763</xdr:colOff>
      <xdr:row>22</xdr:row>
      <xdr:rowOff>184785</xdr:rowOff>
    </xdr:from>
    <xdr:to>
      <xdr:col>4</xdr:col>
      <xdr:colOff>3119438</xdr:colOff>
      <xdr:row>27</xdr:row>
      <xdr:rowOff>184785</xdr:rowOff>
    </xdr:to>
    <xdr:sp macro="" textlink="$H$24">
      <xdr:nvSpPr>
        <xdr:cNvPr id="28" name="Rectangle 27">
          <a:extLst>
            <a:ext uri="{FF2B5EF4-FFF2-40B4-BE49-F238E27FC236}">
              <a16:creationId xmlns:a16="http://schemas.microsoft.com/office/drawing/2014/main" id="{00000000-0008-0000-0A00-00001C000000}"/>
            </a:ext>
          </a:extLst>
        </xdr:cNvPr>
        <xdr:cNvSpPr/>
      </xdr:nvSpPr>
      <xdr:spPr>
        <a:xfrm>
          <a:off x="1042988" y="4766310"/>
          <a:ext cx="3857625" cy="952500"/>
        </a:xfrm>
        <a:prstGeom prst="rect">
          <a:avLst/>
        </a:prstGeom>
        <a:noFill/>
        <a:ln w="25400" cap="flat" cmpd="sng" algn="ctr">
          <a:noFill/>
          <a:prstDash val="solid"/>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fld id="{77B266D1-E048-4692-9BC4-F9F3A84C5178}" type="TxLink">
            <a:rPr kumimoji="0" lang="en-US" sz="2400" b="0" i="1" u="none" strike="noStrike" kern="0" cap="none" spc="0" normalizeH="0" baseline="0" noProof="0">
              <a:ln>
                <a:noFill/>
              </a:ln>
              <a:solidFill>
                <a:srgbClr val="CFD0C4"/>
              </a:solidFill>
              <a:effectLst/>
              <a:uLnTx/>
              <a:uFillTx/>
              <a:latin typeface="Calibri"/>
              <a:ea typeface="+mn-ea"/>
              <a:cs typeface="+mn-cs"/>
            </a:rPr>
            <a:pPr marL="0" marR="0" lvl="0" indent="0" algn="ctr" defTabSz="914400" eaLnBrk="1" fontAlgn="auto" latinLnBrk="0" hangingPunct="1">
              <a:lnSpc>
                <a:spcPct val="100000"/>
              </a:lnSpc>
              <a:spcBef>
                <a:spcPts val="0"/>
              </a:spcBef>
              <a:spcAft>
                <a:spcPts val="0"/>
              </a:spcAft>
              <a:buClrTx/>
              <a:buSzTx/>
              <a:buFontTx/>
              <a:buNone/>
              <a:tabLst/>
              <a:defRPr/>
            </a:pPr>
            <a:t> </a:t>
          </a:fld>
          <a:endParaRPr kumimoji="0" lang="fr-FR" sz="2400" b="0" i="1" u="none" strike="noStrike" kern="0" cap="none" spc="0" normalizeH="0" baseline="0" noProof="0">
            <a:ln>
              <a:noFill/>
            </a:ln>
            <a:solidFill>
              <a:srgbClr val="CFD0C4"/>
            </a:solidFill>
            <a:effectLst/>
            <a:uLnTx/>
            <a:uFillTx/>
            <a:latin typeface="Calibri" panose="020F0502020204030204"/>
            <a:ea typeface="+mn-ea"/>
            <a:cs typeface="+mn-cs"/>
          </a:endParaRPr>
        </a:p>
      </xdr:txBody>
    </xdr:sp>
    <xdr:clientData fPrintsWithSheet="0"/>
  </xdr:twoCellAnchor>
  <xdr:twoCellAnchor>
    <xdr:from>
      <xdr:col>2</xdr:col>
      <xdr:colOff>4763</xdr:colOff>
      <xdr:row>27</xdr:row>
      <xdr:rowOff>180975</xdr:rowOff>
    </xdr:from>
    <xdr:to>
      <xdr:col>4</xdr:col>
      <xdr:colOff>3119438</xdr:colOff>
      <xdr:row>32</xdr:row>
      <xdr:rowOff>180975</xdr:rowOff>
    </xdr:to>
    <xdr:sp macro="" textlink="$H$29">
      <xdr:nvSpPr>
        <xdr:cNvPr id="29" name="Rectangle 28">
          <a:extLst>
            <a:ext uri="{FF2B5EF4-FFF2-40B4-BE49-F238E27FC236}">
              <a16:creationId xmlns:a16="http://schemas.microsoft.com/office/drawing/2014/main" id="{00000000-0008-0000-0A00-00001D000000}"/>
            </a:ext>
          </a:extLst>
        </xdr:cNvPr>
        <xdr:cNvSpPr/>
      </xdr:nvSpPr>
      <xdr:spPr>
        <a:xfrm>
          <a:off x="1042988" y="5715000"/>
          <a:ext cx="3857625" cy="952500"/>
        </a:xfrm>
        <a:prstGeom prst="rect">
          <a:avLst/>
        </a:prstGeom>
        <a:noFill/>
        <a:ln w="25400" cap="flat" cmpd="sng" algn="ctr">
          <a:noFill/>
          <a:prstDash val="solid"/>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fld id="{F6C6DBAC-FD9A-4E8E-B17B-454DAB7D0016}" type="TxLink">
            <a:rPr kumimoji="0" lang="en-US" sz="2400" b="0" i="1" u="none" strike="noStrike" kern="0" cap="none" spc="0" normalizeH="0" baseline="0" noProof="0">
              <a:ln>
                <a:noFill/>
              </a:ln>
              <a:solidFill>
                <a:srgbClr val="CFD0C4"/>
              </a:solidFill>
              <a:effectLst/>
              <a:uLnTx/>
              <a:uFillTx/>
              <a:latin typeface="Calibri"/>
              <a:ea typeface="+mn-ea"/>
              <a:cs typeface="+mn-cs"/>
            </a:rPr>
            <a:pPr marL="0" marR="0" lvl="0" indent="0" algn="ctr" defTabSz="914400" eaLnBrk="1" fontAlgn="auto" latinLnBrk="0" hangingPunct="1">
              <a:lnSpc>
                <a:spcPct val="100000"/>
              </a:lnSpc>
              <a:spcBef>
                <a:spcPts val="0"/>
              </a:spcBef>
              <a:spcAft>
                <a:spcPts val="0"/>
              </a:spcAft>
              <a:buClrTx/>
              <a:buSzTx/>
              <a:buFontTx/>
              <a:buNone/>
              <a:tabLst/>
              <a:defRPr/>
            </a:pPr>
            <a:t> </a:t>
          </a:fld>
          <a:endParaRPr kumimoji="0" lang="fr-FR" sz="2400" b="0" i="1" u="none" strike="noStrike" kern="0" cap="none" spc="0" normalizeH="0" baseline="0" noProof="0">
            <a:ln>
              <a:noFill/>
            </a:ln>
            <a:solidFill>
              <a:srgbClr val="CFD0C4"/>
            </a:solidFill>
            <a:effectLst/>
            <a:uLnTx/>
            <a:uFillTx/>
            <a:latin typeface="Calibri" panose="020F0502020204030204"/>
            <a:ea typeface="+mn-ea"/>
            <a:cs typeface="+mn-cs"/>
          </a:endParaRPr>
        </a:p>
      </xdr:txBody>
    </xdr:sp>
    <xdr:clientData fPrintsWithSheet="0"/>
  </xdr:twoCellAnchor>
</xdr:wsDr>
</file>

<file path=xl/drawings/drawing7.xml><?xml version="1.0" encoding="utf-8"?>
<xdr:wsDr xmlns:xdr="http://schemas.openxmlformats.org/drawingml/2006/spreadsheetDrawing" xmlns:a="http://schemas.openxmlformats.org/drawingml/2006/main">
  <xdr:twoCellAnchor>
    <xdr:from>
      <xdr:col>7</xdr:col>
      <xdr:colOff>127000</xdr:colOff>
      <xdr:row>1</xdr:row>
      <xdr:rowOff>0</xdr:rowOff>
    </xdr:from>
    <xdr:to>
      <xdr:col>7</xdr:col>
      <xdr:colOff>1206500</xdr:colOff>
      <xdr:row>2</xdr:row>
      <xdr:rowOff>231773</xdr:rowOff>
    </xdr:to>
    <xdr:sp macro="" textlink="">
      <xdr:nvSpPr>
        <xdr:cNvPr id="15" name="Rectangle à coins arrondis 14">
          <a:extLst>
            <a:ext uri="{FF2B5EF4-FFF2-40B4-BE49-F238E27FC236}">
              <a16:creationId xmlns:a16="http://schemas.microsoft.com/office/drawing/2014/main" id="{00000000-0008-0000-0B00-00000F000000}"/>
            </a:ext>
          </a:extLst>
        </xdr:cNvPr>
        <xdr:cNvSpPr/>
      </xdr:nvSpPr>
      <xdr:spPr>
        <a:xfrm>
          <a:off x="3611563" y="198438"/>
          <a:ext cx="1079500" cy="485773"/>
        </a:xfrm>
        <a:prstGeom prst="roundRect">
          <a:avLst/>
        </a:prstGeom>
        <a:solidFill>
          <a:srgbClr val="D0CFC4"/>
        </a:solidFill>
        <a:ln>
          <a:solidFill>
            <a:srgbClr val="C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ctr"/>
          <a:endParaRPr lang="fr-FR" sz="1100" baseline="0"/>
        </a:p>
      </xdr:txBody>
    </xdr:sp>
    <xdr:clientData fPrintsWithSheet="0"/>
  </xdr:twoCellAnchor>
  <xdr:twoCellAnchor editAs="oneCell">
    <xdr:from>
      <xdr:col>7</xdr:col>
      <xdr:colOff>299357</xdr:colOff>
      <xdr:row>1</xdr:row>
      <xdr:rowOff>27441</xdr:rowOff>
    </xdr:from>
    <xdr:to>
      <xdr:col>7</xdr:col>
      <xdr:colOff>527957</xdr:colOff>
      <xdr:row>2</xdr:row>
      <xdr:rowOff>2041</xdr:rowOff>
    </xdr:to>
    <xdr:pic macro="[0]!Feuil7.moins_jour">
      <xdr:nvPicPr>
        <xdr:cNvPr id="2" name="Image 1" descr="Reculer d'un jour." title="Changer la date">
          <a:extLst>
            <a:ext uri="{FF2B5EF4-FFF2-40B4-BE49-F238E27FC236}">
              <a16:creationId xmlns:a16="http://schemas.microsoft.com/office/drawing/2014/main" id="{00000000-0008-0000-0B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87321" y="227012"/>
          <a:ext cx="228600" cy="228600"/>
        </a:xfrm>
        <a:prstGeom prst="rect">
          <a:avLst/>
        </a:prstGeom>
      </xdr:spPr>
    </xdr:pic>
    <xdr:clientData fPrintsWithSheet="0"/>
  </xdr:twoCellAnchor>
  <xdr:twoCellAnchor editAs="oneCell">
    <xdr:from>
      <xdr:col>7</xdr:col>
      <xdr:colOff>819010</xdr:colOff>
      <xdr:row>1</xdr:row>
      <xdr:rowOff>22190</xdr:rowOff>
    </xdr:from>
    <xdr:to>
      <xdr:col>7</xdr:col>
      <xdr:colOff>1039812</xdr:colOff>
      <xdr:row>2</xdr:row>
      <xdr:rowOff>1306</xdr:rowOff>
    </xdr:to>
    <xdr:pic macro="[0]!Feuil7.plus_jour">
      <xdr:nvPicPr>
        <xdr:cNvPr id="3" name="Image 2">
          <a:extLst>
            <a:ext uri="{FF2B5EF4-FFF2-40B4-BE49-F238E27FC236}">
              <a16:creationId xmlns:a16="http://schemas.microsoft.com/office/drawing/2014/main" id="{00000000-0008-0000-0B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303573" y="220628"/>
          <a:ext cx="220802" cy="233116"/>
        </a:xfrm>
        <a:prstGeom prst="rect">
          <a:avLst/>
        </a:prstGeom>
      </xdr:spPr>
    </xdr:pic>
    <xdr:clientData fPrintsWithSheet="0"/>
  </xdr:twoCellAnchor>
  <xdr:twoCellAnchor>
    <xdr:from>
      <xdr:col>7</xdr:col>
      <xdr:colOff>114300</xdr:colOff>
      <xdr:row>2</xdr:row>
      <xdr:rowOff>7937</xdr:rowOff>
    </xdr:from>
    <xdr:to>
      <xdr:col>7</xdr:col>
      <xdr:colOff>1228725</xdr:colOff>
      <xdr:row>3</xdr:row>
      <xdr:rowOff>15873</xdr:rowOff>
    </xdr:to>
    <xdr:sp macro="" textlink="">
      <xdr:nvSpPr>
        <xdr:cNvPr id="152" name="Rectangle à coins arrondis 151">
          <a:extLst>
            <a:ext uri="{FF2B5EF4-FFF2-40B4-BE49-F238E27FC236}">
              <a16:creationId xmlns:a16="http://schemas.microsoft.com/office/drawing/2014/main" id="{00000000-0008-0000-0B00-000098000000}"/>
            </a:ext>
          </a:extLst>
        </xdr:cNvPr>
        <xdr:cNvSpPr/>
      </xdr:nvSpPr>
      <xdr:spPr>
        <a:xfrm>
          <a:off x="3905250" y="465137"/>
          <a:ext cx="1114425" cy="265111"/>
        </a:xfrm>
        <a:prstGeom prst="roundRect">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ctr"/>
          <a:r>
            <a:rPr lang="fr-FR" sz="1100"/>
            <a:t>Ajuster</a:t>
          </a:r>
          <a:r>
            <a:rPr lang="fr-FR" sz="1100" baseline="0"/>
            <a:t> la date</a:t>
          </a:r>
        </a:p>
      </xdr:txBody>
    </xdr:sp>
    <xdr:clientData fPrintsWithSheet="0"/>
  </xdr:twoCellAnchor>
  <xdr:twoCellAnchor editAs="oneCell">
    <xdr:from>
      <xdr:col>1</xdr:col>
      <xdr:colOff>103189</xdr:colOff>
      <xdr:row>1</xdr:row>
      <xdr:rowOff>87311</xdr:rowOff>
    </xdr:from>
    <xdr:to>
      <xdr:col>2</xdr:col>
      <xdr:colOff>52635</xdr:colOff>
      <xdr:row>2</xdr:row>
      <xdr:rowOff>166687</xdr:rowOff>
    </xdr:to>
    <xdr:pic>
      <xdr:nvPicPr>
        <xdr:cNvPr id="4" name="Image 3">
          <a:extLst>
            <a:ext uri="{FF2B5EF4-FFF2-40B4-BE49-F238E27FC236}">
              <a16:creationId xmlns:a16="http://schemas.microsoft.com/office/drawing/2014/main" id="{00000000-0008-0000-0B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93689" y="285749"/>
          <a:ext cx="330446" cy="333376"/>
        </a:xfrm>
        <a:prstGeom prst="rect">
          <a:avLst/>
        </a:prstGeom>
      </xdr:spPr>
    </xdr:pic>
    <xdr:clientData/>
  </xdr:twoCellAnchor>
  <xdr:twoCellAnchor>
    <xdr:from>
      <xdr:col>7</xdr:col>
      <xdr:colOff>170371</xdr:colOff>
      <xdr:row>16</xdr:row>
      <xdr:rowOff>0</xdr:rowOff>
    </xdr:from>
    <xdr:to>
      <xdr:col>7</xdr:col>
      <xdr:colOff>1071926</xdr:colOff>
      <xdr:row>22</xdr:row>
      <xdr:rowOff>77093</xdr:rowOff>
    </xdr:to>
    <xdr:grpSp>
      <xdr:nvGrpSpPr>
        <xdr:cNvPr id="20" name="Groupe 19" title="Imprimer toutes les salles">
          <a:extLst>
            <a:ext uri="{FF2B5EF4-FFF2-40B4-BE49-F238E27FC236}">
              <a16:creationId xmlns:a16="http://schemas.microsoft.com/office/drawing/2014/main" id="{00000000-0008-0000-0B00-000014000000}"/>
            </a:ext>
          </a:extLst>
        </xdr:cNvPr>
        <xdr:cNvGrpSpPr/>
      </xdr:nvGrpSpPr>
      <xdr:grpSpPr>
        <a:xfrm>
          <a:off x="3961321" y="2695575"/>
          <a:ext cx="901555" cy="991493"/>
          <a:chOff x="4578615" y="3829882"/>
          <a:chExt cx="1048674" cy="972005"/>
        </a:xfrm>
        <a:effectLst/>
      </xdr:grpSpPr>
      <xdr:pic macro="[0]!Print_days_all">
        <xdr:nvPicPr>
          <xdr:cNvPr id="21" name="Image 20">
            <a:extLst>
              <a:ext uri="{FF2B5EF4-FFF2-40B4-BE49-F238E27FC236}">
                <a16:creationId xmlns:a16="http://schemas.microsoft.com/office/drawing/2014/main" id="{00000000-0008-0000-0B00-000015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4579870" y="3829882"/>
            <a:ext cx="1047419" cy="972005"/>
          </a:xfrm>
          <a:prstGeom prst="rect">
            <a:avLst/>
          </a:prstGeom>
          <a:effectLst/>
        </xdr:spPr>
      </xdr:pic>
      <xdr:sp macro="[0]!Print_days_all" textlink="">
        <xdr:nvSpPr>
          <xdr:cNvPr id="22" name="ZoneTexte 21" title="Imprimer toutes les salles">
            <a:extLst>
              <a:ext uri="{FF2B5EF4-FFF2-40B4-BE49-F238E27FC236}">
                <a16:creationId xmlns:a16="http://schemas.microsoft.com/office/drawing/2014/main" id="{00000000-0008-0000-0B00-000016000000}"/>
              </a:ext>
            </a:extLst>
          </xdr:cNvPr>
          <xdr:cNvSpPr txBox="1"/>
        </xdr:nvSpPr>
        <xdr:spPr>
          <a:xfrm>
            <a:off x="4578615" y="3877985"/>
            <a:ext cx="1009474" cy="733425"/>
          </a:xfrm>
          <a:prstGeom prst="rect">
            <a:avLst/>
          </a:prstGeom>
          <a:noFill/>
          <a:ln w="9525" cmpd="sng">
            <a:noFill/>
          </a:ln>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solidFill>
                  <a:schemeClr val="tx1"/>
                </a:solidFill>
              </a:rPr>
              <a:t>Journée</a:t>
            </a:r>
          </a:p>
          <a:p>
            <a:pPr algn="ctr"/>
            <a:r>
              <a:rPr lang="fr-FR" sz="1100">
                <a:solidFill>
                  <a:schemeClr val="tx1"/>
                </a:solidFill>
              </a:rPr>
              <a:t>de tout</a:t>
            </a:r>
          </a:p>
        </xdr:txBody>
      </xdr:sp>
    </xdr:grpSp>
    <xdr:clientData fPrintsWithSheet="0"/>
  </xdr:twoCellAnchor>
  <xdr:twoCellAnchor>
    <xdr:from>
      <xdr:col>7</xdr:col>
      <xdr:colOff>171450</xdr:colOff>
      <xdr:row>6</xdr:row>
      <xdr:rowOff>76200</xdr:rowOff>
    </xdr:from>
    <xdr:to>
      <xdr:col>7</xdr:col>
      <xdr:colOff>1062400</xdr:colOff>
      <xdr:row>12</xdr:row>
      <xdr:rowOff>101896</xdr:rowOff>
    </xdr:to>
    <xdr:grpSp>
      <xdr:nvGrpSpPr>
        <xdr:cNvPr id="23" name="Groupe 22" title="Imprimer la salle actuelle">
          <a:extLst>
            <a:ext uri="{FF2B5EF4-FFF2-40B4-BE49-F238E27FC236}">
              <a16:creationId xmlns:a16="http://schemas.microsoft.com/office/drawing/2014/main" id="{00000000-0008-0000-0B00-000017000000}"/>
            </a:ext>
          </a:extLst>
        </xdr:cNvPr>
        <xdr:cNvGrpSpPr/>
      </xdr:nvGrpSpPr>
      <xdr:grpSpPr>
        <a:xfrm>
          <a:off x="3962400" y="1247775"/>
          <a:ext cx="890950" cy="940096"/>
          <a:chOff x="4608445" y="2449971"/>
          <a:chExt cx="1039880" cy="931475"/>
        </a:xfrm>
        <a:effectLst/>
      </xdr:grpSpPr>
      <xdr:pic macro="[0]!Print_weeks_alone">
        <xdr:nvPicPr>
          <xdr:cNvPr id="24" name="Image 23">
            <a:extLst>
              <a:ext uri="{FF2B5EF4-FFF2-40B4-BE49-F238E27FC236}">
                <a16:creationId xmlns:a16="http://schemas.microsoft.com/office/drawing/2014/main" id="{00000000-0008-0000-0B00-000018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4608445" y="2449971"/>
            <a:ext cx="1039880" cy="931475"/>
          </a:xfrm>
          <a:prstGeom prst="rect">
            <a:avLst/>
          </a:prstGeom>
          <a:effectLst/>
        </xdr:spPr>
      </xdr:pic>
      <xdr:sp macro="[0]!Print_days_alone" textlink="">
        <xdr:nvSpPr>
          <xdr:cNvPr id="25" name="ZoneTexte 24" title="Imprimer la salle actuelle">
            <a:extLst>
              <a:ext uri="{FF2B5EF4-FFF2-40B4-BE49-F238E27FC236}">
                <a16:creationId xmlns:a16="http://schemas.microsoft.com/office/drawing/2014/main" id="{00000000-0008-0000-0B00-000019000000}"/>
              </a:ext>
            </a:extLst>
          </xdr:cNvPr>
          <xdr:cNvSpPr txBox="1"/>
        </xdr:nvSpPr>
        <xdr:spPr>
          <a:xfrm>
            <a:off x="4650538" y="2495986"/>
            <a:ext cx="930801" cy="733425"/>
          </a:xfrm>
          <a:prstGeom prst="rect">
            <a:avLst/>
          </a:prstGeom>
          <a:noFill/>
          <a:ln w="9525" cmpd="sng">
            <a:noFill/>
          </a:ln>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solidFill>
                  <a:schemeClr val="tx1"/>
                </a:solidFill>
              </a:rPr>
              <a:t>Jour</a:t>
            </a:r>
          </a:p>
          <a:p>
            <a:pPr algn="ctr"/>
            <a:r>
              <a:rPr lang="fr-FR" sz="1100" baseline="0">
                <a:solidFill>
                  <a:schemeClr val="tx1"/>
                </a:solidFill>
              </a:rPr>
              <a:t>actuel</a:t>
            </a:r>
            <a:endParaRPr lang="fr-FR" sz="1100">
              <a:solidFill>
                <a:schemeClr val="tx1"/>
              </a:solidFill>
            </a:endParaRPr>
          </a:p>
        </xdr:txBody>
      </xdr:sp>
    </xdr:grpSp>
    <xdr:clientData fPrintsWithSheet="0"/>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0000000}" name="Table_Départements" displayName="Table_Départements" ref="F1:F11" totalsRowShown="0" dataDxfId="263">
  <autoFilter ref="F1:F11" xr:uid="{00000000-0009-0000-0100-000002000000}"/>
  <tableColumns count="1">
    <tableColumn id="1" xr3:uid="{00000000-0010-0000-0000-000001000000}" name="salles" dataDxfId="262"/>
  </tableColumns>
  <tableStyleInfo name="TableStyleMedium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image" Target="../media/image7.png"/><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image" Target="../media/image8.png"/><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8.bin"/><Relationship Id="rId4" Type="http://schemas.openxmlformats.org/officeDocument/2006/relationships/ctrlProp" Target="../ctrlProps/ctrlProp1.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pageSetUpPr fitToPage="1"/>
  </sheetPr>
  <dimension ref="A1:S34"/>
  <sheetViews>
    <sheetView showGridLines="0" showRowColHeaders="0" zoomScaleNormal="100" workbookViewId="0">
      <selection activeCell="A34" sqref="A34"/>
    </sheetView>
  </sheetViews>
  <sheetFormatPr baseColWidth="10" defaultColWidth="0" defaultRowHeight="12" zeroHeight="1"/>
  <cols>
    <col min="1" max="17" width="12" customWidth="1"/>
    <col min="18" max="18" width="14" customWidth="1"/>
    <col min="19" max="19" width="21.5" hidden="1" customWidth="1"/>
    <col min="20" max="16384" width="12" hidden="1"/>
  </cols>
  <sheetData>
    <row r="1" spans="19:19">
      <c r="S1" s="17" t="str">
        <f ca="1">TEXT(TODAY(),"jjjj jj mmmm")</f>
        <v>mercredi 16 octobre</v>
      </c>
    </row>
    <row r="2" spans="19:19">
      <c r="S2" s="73" t="str">
        <f ca="1">PROPER(TEXT(TODAY()," mmmm "))</f>
        <v xml:space="preserve"> Octobre </v>
      </c>
    </row>
    <row r="3" spans="19:19"/>
    <row r="4" spans="19:19"/>
    <row r="5" spans="19:19"/>
    <row r="6" spans="19:19"/>
    <row r="7" spans="19:19"/>
    <row r="8" spans="19:19"/>
    <row r="9" spans="19:19"/>
    <row r="10" spans="19:19"/>
    <row r="11" spans="19:19"/>
    <row r="12" spans="19:19"/>
    <row r="13" spans="19:19"/>
    <row r="14" spans="19:19"/>
    <row r="15" spans="19:19"/>
    <row r="16" spans="19:19"/>
    <row r="17"/>
    <row r="18"/>
    <row r="19"/>
    <row r="20"/>
    <row r="21"/>
    <row r="22"/>
    <row r="23"/>
    <row r="24"/>
    <row r="25"/>
    <row r="26"/>
    <row r="27" ht="107.25" customHeight="1"/>
    <row r="28" ht="79.5" customHeight="1"/>
    <row r="29" ht="91.5" customHeight="1"/>
    <row r="30"/>
    <row r="31"/>
    <row r="32"/>
    <row r="33"/>
    <row r="34"/>
  </sheetData>
  <sheetProtection sheet="1" objects="1" scenarios="1" selectLockedCells="1"/>
  <printOptions horizontalCentered="1" verticalCentered="1"/>
  <pageMargins left="0.70866141732283472" right="0.70866141732283472" top="0.74803149606299213" bottom="0.74803149606299213" header="0.31496062992125984" footer="0.31496062992125984"/>
  <pageSetup paperSize="9" scale="49" orientation="portrait" r:id="rId1"/>
  <headerFooter>
    <oddHeader>&amp;Ctetetz</oddHeader>
    <oddFooter>Préparé par BEAUDUSSEAU Mickael &amp;D&amp;Rparametrable</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_données">
    <tabColor rgb="FFD0CFC4"/>
    <pageSetUpPr autoPageBreaks="0"/>
  </sheetPr>
  <dimension ref="A1:XFD31"/>
  <sheetViews>
    <sheetView showGridLines="0" showRowColHeaders="0" zoomScaleNormal="100" workbookViewId="0">
      <selection activeCell="H17" sqref="H17"/>
    </sheetView>
  </sheetViews>
  <sheetFormatPr baseColWidth="10" defaultColWidth="9.5" defaultRowHeight="18.75" customHeight="1"/>
  <cols>
    <col min="1" max="1" width="23.1640625" style="3" customWidth="1"/>
    <col min="2" max="2" width="12.83203125" style="103" customWidth="1"/>
    <col min="3" max="3" width="11.1640625" style="1" customWidth="1"/>
    <col min="4" max="4" width="16.83203125" customWidth="1"/>
    <col min="7" max="7" width="11.1640625" customWidth="1"/>
    <col min="8" max="8" width="13.6640625" bestFit="1" customWidth="1"/>
    <col min="12" max="12" width="19" bestFit="1" customWidth="1"/>
    <col min="14" max="14" width="10.83203125" bestFit="1" customWidth="1"/>
  </cols>
  <sheetData>
    <row r="1" spans="1:14 16379:16384" ht="18.75" customHeight="1">
      <c r="A1" s="3" t="str">
        <f ca="1">UPPER(TEXT(TODAY(),"jj/mm/aaaa"))&amp;" au "&amp;UPPER(TEXT(TODAY()+5,"jj/mm/aaaa"))</f>
        <v>16/10/2019 au 21/10/2019</v>
      </c>
      <c r="B1" s="104">
        <f ca="1">YEAR(TODAY())</f>
        <v>2019</v>
      </c>
      <c r="C1" s="2" t="s">
        <v>22</v>
      </c>
      <c r="D1" s="24" t="s">
        <v>38</v>
      </c>
      <c r="E1" s="25" t="s">
        <v>25</v>
      </c>
      <c r="F1" s="25" t="s">
        <v>24</v>
      </c>
      <c r="G1" t="s">
        <v>40</v>
      </c>
      <c r="H1" s="25" t="s">
        <v>206</v>
      </c>
      <c r="I1" s="25"/>
      <c r="J1" s="25" t="s">
        <v>14</v>
      </c>
      <c r="K1" s="25" t="s">
        <v>62</v>
      </c>
      <c r="L1" s="25" t="s">
        <v>227</v>
      </c>
      <c r="M1" s="25"/>
      <c r="N1" s="24"/>
    </row>
    <row r="2" spans="1:14 16379:16384" ht="18.75" customHeight="1">
      <c r="A2" s="3" t="s">
        <v>1</v>
      </c>
      <c r="B2" s="5">
        <f ca="1">DATE(an,1,1)</f>
        <v>43466</v>
      </c>
      <c r="C2" s="7">
        <v>0.33333333333333331</v>
      </c>
      <c r="D2" t="s">
        <v>207</v>
      </c>
      <c r="E2" s="25" t="s">
        <v>26</v>
      </c>
      <c r="F2" s="26" t="s">
        <v>223</v>
      </c>
      <c r="G2">
        <v>2</v>
      </c>
      <c r="H2" s="87"/>
      <c r="I2" s="87"/>
      <c r="J2" s="87" t="s">
        <v>230</v>
      </c>
      <c r="K2" s="88" t="s">
        <v>235</v>
      </c>
      <c r="L2" s="87" t="s">
        <v>228</v>
      </c>
      <c r="M2" s="87"/>
      <c r="N2" s="24"/>
      <c r="XEY2" t="s">
        <v>39</v>
      </c>
      <c r="XEZ2">
        <v>2</v>
      </c>
      <c r="XFA2">
        <v>10</v>
      </c>
      <c r="XFB2" t="s">
        <v>37</v>
      </c>
      <c r="XFC2">
        <v>3</v>
      </c>
      <c r="XFD2">
        <v>11</v>
      </c>
    </row>
    <row r="3" spans="1:14 16379:16384" ht="18.75" customHeight="1">
      <c r="A3" s="3" t="s">
        <v>15</v>
      </c>
      <c r="B3" s="5">
        <f ca="1">ROUND(DATE(an,4,MOD(234-11*MOD(an,19),30))/7,0)*7-6</f>
        <v>43576</v>
      </c>
      <c r="C3" s="7">
        <v>0.35416666666666669</v>
      </c>
      <c r="D3" t="s">
        <v>208</v>
      </c>
      <c r="E3" s="25" t="s">
        <v>27</v>
      </c>
      <c r="F3" s="26" t="s">
        <v>224</v>
      </c>
      <c r="G3">
        <v>1</v>
      </c>
      <c r="H3" s="87"/>
      <c r="I3" s="87"/>
      <c r="J3" s="87" t="s">
        <v>231</v>
      </c>
      <c r="K3" s="88" t="s">
        <v>236</v>
      </c>
      <c r="L3" s="87" t="s">
        <v>229</v>
      </c>
      <c r="M3" s="87"/>
      <c r="N3" s="24"/>
    </row>
    <row r="4" spans="1:14 16379:16384" ht="18.75" customHeight="1">
      <c r="A4" s="3" t="s">
        <v>2</v>
      </c>
      <c r="B4" s="5">
        <f ca="1">B3+1</f>
        <v>43577</v>
      </c>
      <c r="C4" s="7">
        <v>0.375</v>
      </c>
      <c r="D4" t="s">
        <v>216</v>
      </c>
      <c r="E4" s="25" t="s">
        <v>28</v>
      </c>
      <c r="F4" s="26" t="s">
        <v>225</v>
      </c>
      <c r="G4">
        <v>2</v>
      </c>
      <c r="H4" s="87"/>
      <c r="I4" s="87"/>
      <c r="J4" s="87" t="s">
        <v>232</v>
      </c>
      <c r="K4" s="88" t="s">
        <v>237</v>
      </c>
      <c r="L4" s="87" t="s">
        <v>227</v>
      </c>
      <c r="M4" s="87"/>
      <c r="N4" s="24"/>
    </row>
    <row r="5" spans="1:14 16379:16384" ht="18.75" customHeight="1">
      <c r="A5" s="3" t="s">
        <v>3</v>
      </c>
      <c r="B5" s="5">
        <f ca="1">DATE(an,5,1)</f>
        <v>43586</v>
      </c>
      <c r="C5" s="7">
        <v>0.39583333333333298</v>
      </c>
      <c r="D5" t="s">
        <v>217</v>
      </c>
      <c r="E5" s="25" t="s">
        <v>29</v>
      </c>
      <c r="F5" s="26" t="s">
        <v>226</v>
      </c>
      <c r="H5" s="87"/>
      <c r="I5" s="87"/>
      <c r="J5" s="87" t="s">
        <v>233</v>
      </c>
      <c r="K5" s="88" t="s">
        <v>238</v>
      </c>
      <c r="L5" s="87"/>
      <c r="M5" s="87"/>
      <c r="N5" s="24"/>
    </row>
    <row r="6" spans="1:14 16379:16384" ht="18.75" customHeight="1">
      <c r="A6" s="4" t="s">
        <v>11</v>
      </c>
      <c r="B6" s="5">
        <f ca="1">DATE(an,5,8)</f>
        <v>43593</v>
      </c>
      <c r="C6" s="7">
        <v>0.41666666666666702</v>
      </c>
      <c r="D6" t="s">
        <v>218</v>
      </c>
      <c r="E6" s="25" t="s">
        <v>30</v>
      </c>
      <c r="F6" s="26"/>
      <c r="H6" s="87"/>
      <c r="I6" s="87"/>
      <c r="J6" s="87" t="s">
        <v>234</v>
      </c>
      <c r="K6" s="89"/>
      <c r="L6" s="87"/>
      <c r="M6" s="87"/>
      <c r="N6" s="24"/>
    </row>
    <row r="7" spans="1:14 16379:16384" ht="18.75" customHeight="1">
      <c r="A7" s="3" t="s">
        <v>4</v>
      </c>
      <c r="B7" s="5">
        <f ca="1">B4+38</f>
        <v>43615</v>
      </c>
      <c r="C7" s="7">
        <v>0.4375</v>
      </c>
      <c r="D7" t="s">
        <v>219</v>
      </c>
      <c r="E7" s="25" t="s">
        <v>31</v>
      </c>
      <c r="F7" s="26"/>
      <c r="H7" s="87"/>
      <c r="I7" s="87"/>
      <c r="J7" s="87"/>
      <c r="K7" s="88"/>
      <c r="L7" s="87"/>
      <c r="M7" s="87"/>
      <c r="N7" s="24"/>
    </row>
    <row r="8" spans="1:14 16379:16384" ht="18.75" customHeight="1">
      <c r="A8" s="3" t="s">
        <v>5</v>
      </c>
      <c r="B8" s="5">
        <f ca="1">B3+49</f>
        <v>43625</v>
      </c>
      <c r="C8" s="7">
        <v>0.45833333333333298</v>
      </c>
      <c r="D8" t="s">
        <v>220</v>
      </c>
      <c r="E8" s="25" t="s">
        <v>32</v>
      </c>
      <c r="F8" s="26"/>
      <c r="H8" s="87"/>
      <c r="I8" s="87"/>
      <c r="J8" s="87"/>
      <c r="K8" s="88"/>
      <c r="L8" s="87"/>
      <c r="M8" s="87"/>
      <c r="N8" s="24"/>
    </row>
    <row r="9" spans="1:14 16379:16384" ht="18.75" customHeight="1">
      <c r="A9" s="3" t="s">
        <v>6</v>
      </c>
      <c r="B9" s="5">
        <f ca="1">DATE(an,7,14)</f>
        <v>43660</v>
      </c>
      <c r="C9" s="7">
        <v>0.47916666666666702</v>
      </c>
      <c r="D9" t="s">
        <v>209</v>
      </c>
      <c r="E9" s="25" t="s">
        <v>33</v>
      </c>
      <c r="F9" s="1"/>
      <c r="H9" s="87"/>
      <c r="I9" s="87"/>
      <c r="J9" s="87"/>
      <c r="K9" s="88"/>
      <c r="L9" s="87"/>
      <c r="M9" s="87"/>
      <c r="N9" s="24"/>
    </row>
    <row r="10" spans="1:14 16379:16384" ht="18.75" customHeight="1">
      <c r="A10" s="3" t="s">
        <v>7</v>
      </c>
      <c r="B10" s="5">
        <f ca="1">DATE(an,8,15)</f>
        <v>43692</v>
      </c>
      <c r="C10" s="7">
        <v>0.5</v>
      </c>
      <c r="D10" t="s">
        <v>210</v>
      </c>
      <c r="E10" s="25" t="s">
        <v>34</v>
      </c>
      <c r="F10" s="1"/>
      <c r="H10" s="87"/>
      <c r="I10" s="87"/>
      <c r="J10" s="87"/>
      <c r="K10" s="88"/>
      <c r="L10" s="87"/>
      <c r="M10" s="87"/>
      <c r="N10" s="24"/>
    </row>
    <row r="11" spans="1:14 16379:16384" ht="18.75" customHeight="1">
      <c r="A11" s="3" t="s">
        <v>8</v>
      </c>
      <c r="B11" s="5">
        <f ca="1">DATE(an,11,1)</f>
        <v>43770</v>
      </c>
      <c r="C11" s="7">
        <v>0.52083333333333304</v>
      </c>
      <c r="D11" t="s">
        <v>211</v>
      </c>
      <c r="E11" s="25" t="s">
        <v>35</v>
      </c>
      <c r="F11" s="1"/>
      <c r="H11" s="24"/>
      <c r="I11" s="87"/>
      <c r="J11" s="87"/>
      <c r="K11" s="88"/>
      <c r="L11" s="87"/>
      <c r="M11" s="87"/>
      <c r="N11" s="24"/>
    </row>
    <row r="12" spans="1:14 16379:16384" ht="18.75" customHeight="1">
      <c r="A12" s="3" t="s">
        <v>9</v>
      </c>
      <c r="B12" s="5">
        <f ca="1">DATE(an,11,11)</f>
        <v>43780</v>
      </c>
      <c r="C12" s="7">
        <v>0.54166666666666696</v>
      </c>
      <c r="D12" t="s">
        <v>212</v>
      </c>
      <c r="E12" s="25" t="s">
        <v>36</v>
      </c>
      <c r="F12" s="1"/>
      <c r="H12" s="24"/>
      <c r="I12" s="87"/>
      <c r="J12" s="87"/>
      <c r="K12" s="89"/>
      <c r="L12" s="87"/>
      <c r="M12" s="87"/>
      <c r="N12" s="24"/>
    </row>
    <row r="13" spans="1:14 16379:16384" ht="18.75" customHeight="1">
      <c r="A13" s="3" t="s">
        <v>10</v>
      </c>
      <c r="B13" s="5">
        <f ca="1">DATE(an,12,25)</f>
        <v>43824</v>
      </c>
      <c r="C13" s="7">
        <v>0.5625</v>
      </c>
      <c r="D13" t="s">
        <v>213</v>
      </c>
      <c r="H13" s="24"/>
      <c r="I13" s="87"/>
      <c r="J13" s="87"/>
      <c r="K13" s="87"/>
      <c r="L13" s="87"/>
      <c r="M13" s="87"/>
      <c r="N13" s="24"/>
    </row>
    <row r="14" spans="1:14 16379:16384" ht="18.75" customHeight="1">
      <c r="B14" s="5"/>
      <c r="C14" s="7">
        <v>0.58333333333333304</v>
      </c>
      <c r="D14" t="s">
        <v>214</v>
      </c>
      <c r="H14" s="24"/>
      <c r="I14" s="87"/>
      <c r="J14" s="87"/>
      <c r="K14" s="87"/>
      <c r="L14" s="87"/>
      <c r="M14" s="87"/>
      <c r="N14" s="24"/>
    </row>
    <row r="15" spans="1:14 16379:16384" ht="18.75" customHeight="1">
      <c r="B15" s="5"/>
      <c r="C15" s="7">
        <v>0.60416666666666696</v>
      </c>
      <c r="D15" t="s">
        <v>215</v>
      </c>
      <c r="H15" s="24"/>
      <c r="I15" s="87"/>
      <c r="J15" s="87"/>
      <c r="K15" s="87"/>
      <c r="L15" s="87"/>
      <c r="M15" s="87"/>
      <c r="N15" s="24"/>
    </row>
    <row r="16" spans="1:14 16379:16384" ht="18.75" customHeight="1">
      <c r="B16" s="5"/>
      <c r="C16" s="7">
        <v>0.625</v>
      </c>
      <c r="H16" s="24"/>
      <c r="I16" s="87"/>
      <c r="J16" s="87"/>
      <c r="K16" s="87"/>
      <c r="L16" s="87"/>
      <c r="M16" s="87"/>
      <c r="N16" s="24"/>
    </row>
    <row r="17" spans="2:13" ht="18.75" customHeight="1">
      <c r="B17" s="5"/>
      <c r="C17" s="7">
        <v>0.64583333333333404</v>
      </c>
      <c r="H17" s="24"/>
      <c r="I17" s="87"/>
      <c r="J17" s="87"/>
      <c r="K17" s="87"/>
      <c r="L17" s="87"/>
      <c r="M17" s="87"/>
    </row>
    <row r="18" spans="2:13" ht="18.75" customHeight="1">
      <c r="B18" s="5"/>
      <c r="C18" s="7">
        <v>0.66666666666666696</v>
      </c>
      <c r="H18" s="24"/>
      <c r="I18" s="87"/>
      <c r="J18" s="87"/>
      <c r="K18" s="87"/>
      <c r="L18" s="87"/>
      <c r="M18" s="87"/>
    </row>
    <row r="19" spans="2:13" ht="18.75" customHeight="1">
      <c r="B19" s="5"/>
      <c r="C19" s="7">
        <v>0.6875</v>
      </c>
      <c r="H19" s="24"/>
      <c r="I19" s="87"/>
      <c r="J19" s="87"/>
      <c r="K19" s="87"/>
      <c r="L19" s="87"/>
      <c r="M19" s="87"/>
    </row>
    <row r="20" spans="2:13" ht="18.75" customHeight="1">
      <c r="B20" s="5"/>
      <c r="C20" s="7">
        <v>0.70833333333333404</v>
      </c>
      <c r="H20" s="24"/>
      <c r="I20" s="87"/>
      <c r="J20" s="87"/>
      <c r="K20" s="87"/>
      <c r="L20" s="87"/>
      <c r="M20" s="87"/>
    </row>
    <row r="21" spans="2:13" ht="18.75" customHeight="1">
      <c r="B21" s="5"/>
      <c r="C21" s="7">
        <v>0.72916666666666696</v>
      </c>
      <c r="H21" s="24"/>
      <c r="I21" s="87"/>
      <c r="J21" s="87"/>
      <c r="K21" s="87"/>
      <c r="L21" s="87"/>
      <c r="M21" s="87"/>
    </row>
    <row r="22" spans="2:13" ht="18.75" customHeight="1">
      <c r="B22" s="5"/>
      <c r="C22" s="7">
        <v>0.75</v>
      </c>
      <c r="H22" s="24"/>
      <c r="I22" s="87"/>
      <c r="J22" s="87"/>
      <c r="K22" s="87"/>
      <c r="L22" s="87"/>
      <c r="M22" s="87"/>
    </row>
    <row r="23" spans="2:13" ht="18.75" customHeight="1">
      <c r="B23" s="5"/>
      <c r="C23" s="7">
        <v>0.77083333333333404</v>
      </c>
      <c r="H23" s="24"/>
      <c r="I23" s="87"/>
      <c r="J23" s="87"/>
      <c r="K23" s="87"/>
      <c r="L23" s="87"/>
      <c r="M23" s="87"/>
    </row>
    <row r="24" spans="2:13" ht="18.75" customHeight="1">
      <c r="B24" s="5"/>
      <c r="C24" s="7">
        <v>0.79166666666666696</v>
      </c>
      <c r="H24" s="24"/>
      <c r="I24" s="87"/>
      <c r="J24" s="87"/>
      <c r="K24" s="87"/>
      <c r="L24" s="87"/>
      <c r="M24" s="87"/>
    </row>
    <row r="25" spans="2:13" ht="18.75" customHeight="1">
      <c r="B25" s="5"/>
      <c r="C25" s="7">
        <v>0.812500000000001</v>
      </c>
      <c r="H25" s="24"/>
      <c r="I25" s="87"/>
      <c r="J25" s="87"/>
      <c r="K25" s="87"/>
      <c r="L25" s="87"/>
      <c r="M25" s="87"/>
    </row>
    <row r="26" spans="2:13" ht="18.75" customHeight="1">
      <c r="C26" s="7">
        <v>0.83333333333333404</v>
      </c>
      <c r="H26" s="24"/>
      <c r="I26" s="87"/>
      <c r="K26" s="87"/>
      <c r="L26" s="87"/>
      <c r="M26" s="87"/>
    </row>
    <row r="27" spans="2:13" ht="18.75" customHeight="1">
      <c r="C27" s="7">
        <v>0.85416666666666696</v>
      </c>
      <c r="H27" s="90"/>
      <c r="I27" s="87"/>
      <c r="L27" s="87"/>
      <c r="M27" s="87"/>
    </row>
    <row r="28" spans="2:13" ht="18.75" customHeight="1">
      <c r="C28" s="7">
        <v>0.875000000000001</v>
      </c>
      <c r="H28" s="21"/>
    </row>
    <row r="29" spans="2:13" ht="18.75" customHeight="1">
      <c r="C29" s="7">
        <v>0.89583333333333404</v>
      </c>
      <c r="H29" s="21"/>
    </row>
    <row r="30" spans="2:13" ht="18.75" customHeight="1">
      <c r="C30" s="7">
        <v>0.91666666666666696</v>
      </c>
    </row>
    <row r="31" spans="2:13" ht="18.75" customHeight="1">
      <c r="C31" s="7">
        <v>0.9375</v>
      </c>
    </row>
  </sheetData>
  <sortState xmlns:xlrd2="http://schemas.microsoft.com/office/spreadsheetml/2017/richdata2" ref="D4:D16">
    <sortCondition ref="D4"/>
  </sortState>
  <pageMargins left="0.7" right="0.7" top="0.75" bottom="0.75" header="0.3" footer="0.3"/>
  <pageSetup orientation="landscape" r:id="rId1"/>
  <headerFooter>
    <oddFooter>&amp;Rparametrable</oddFooter>
  </headerFooter>
  <picture r:id="rId2"/>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6"/>
  <dimension ref="A1:H2000"/>
  <sheetViews>
    <sheetView showRowColHeaders="0" workbookViewId="0">
      <selection activeCell="H2" sqref="H2:I13"/>
    </sheetView>
  </sheetViews>
  <sheetFormatPr baseColWidth="10" defaultRowHeight="12"/>
  <cols>
    <col min="1" max="1" width="27.1640625" style="99" customWidth="1"/>
    <col min="2" max="2" width="41.6640625" bestFit="1" customWidth="1"/>
    <col min="3" max="3" width="10.83203125" style="102" bestFit="1" customWidth="1"/>
    <col min="5" max="5" width="22.1640625" bestFit="1" customWidth="1"/>
  </cols>
  <sheetData>
    <row r="1" spans="1:8">
      <c r="A1" s="117" t="s">
        <v>41</v>
      </c>
      <c r="B1" s="86" t="s">
        <v>42</v>
      </c>
      <c r="C1" s="100" t="s">
        <v>48</v>
      </c>
    </row>
    <row r="2" spans="1:8">
      <c r="A2" s="118">
        <v>43101</v>
      </c>
      <c r="B2" t="s">
        <v>1</v>
      </c>
      <c r="C2" s="101">
        <f ca="1">DATE(an,1,1)</f>
        <v>43466</v>
      </c>
      <c r="D2" s="94" t="s">
        <v>44</v>
      </c>
      <c r="E2" s="3"/>
      <c r="F2" s="3"/>
      <c r="G2">
        <v>42736</v>
      </c>
      <c r="H2" s="114"/>
    </row>
    <row r="3" spans="1:8">
      <c r="A3" s="116">
        <v>43191</v>
      </c>
      <c r="B3" t="s">
        <v>15</v>
      </c>
      <c r="C3" s="101">
        <f ca="1">ROUND(DATE(an,4,MOD(234-11*MOD(an,19),30))/7,0)*7-8</f>
        <v>43574</v>
      </c>
      <c r="D3" s="94" t="s">
        <v>46</v>
      </c>
      <c r="E3" s="3"/>
      <c r="F3" s="3"/>
      <c r="G3">
        <v>42839</v>
      </c>
      <c r="H3" s="114"/>
    </row>
    <row r="4" spans="1:8">
      <c r="A4" s="116">
        <v>43192</v>
      </c>
      <c r="B4" t="s">
        <v>2</v>
      </c>
      <c r="C4" s="101">
        <f ca="1">ROUND(DATE(an,4,MOD(234-11*MOD(an,19),30))/7,0)*7-6</f>
        <v>43576</v>
      </c>
      <c r="D4" s="94" t="s">
        <v>15</v>
      </c>
      <c r="E4" s="3"/>
      <c r="F4" s="3"/>
      <c r="G4">
        <v>42841</v>
      </c>
      <c r="H4" s="114"/>
    </row>
    <row r="5" spans="1:8">
      <c r="A5" s="116">
        <v>43221</v>
      </c>
      <c r="B5" t="s">
        <v>3</v>
      </c>
      <c r="C5" s="101">
        <f ca="1">ROUND(DATE(an,4,MOD(234-11*MOD(an,19),30))/7,0)*7-5</f>
        <v>43577</v>
      </c>
      <c r="D5" s="94" t="s">
        <v>2</v>
      </c>
      <c r="E5" s="3"/>
      <c r="F5" s="3"/>
      <c r="G5">
        <v>42842</v>
      </c>
      <c r="H5" s="114"/>
    </row>
    <row r="6" spans="1:8">
      <c r="A6" s="116">
        <v>43228</v>
      </c>
      <c r="B6" t="s">
        <v>11</v>
      </c>
      <c r="C6" s="101">
        <f ca="1">DATE(an,5,1)</f>
        <v>43586</v>
      </c>
      <c r="D6" s="94" t="s">
        <v>45</v>
      </c>
      <c r="E6" s="4"/>
      <c r="F6" s="4"/>
      <c r="G6">
        <v>42856</v>
      </c>
      <c r="H6" s="114"/>
    </row>
    <row r="7" spans="1:8">
      <c r="A7" s="116">
        <v>43230</v>
      </c>
      <c r="B7" t="s">
        <v>4</v>
      </c>
      <c r="C7" s="101">
        <f ca="1">DATE(an,5,8)</f>
        <v>43593</v>
      </c>
      <c r="D7" s="105">
        <v>16565</v>
      </c>
      <c r="E7" s="3"/>
      <c r="F7" s="3"/>
      <c r="G7">
        <v>42863</v>
      </c>
      <c r="H7" s="114"/>
    </row>
    <row r="8" spans="1:8">
      <c r="A8" s="116">
        <v>43240</v>
      </c>
      <c r="B8" t="s">
        <v>5</v>
      </c>
      <c r="C8" s="101">
        <f ca="1">C5+38</f>
        <v>43615</v>
      </c>
      <c r="D8" s="94" t="s">
        <v>4</v>
      </c>
      <c r="E8" s="3"/>
      <c r="F8" s="3"/>
      <c r="G8">
        <v>42880</v>
      </c>
      <c r="H8" s="114"/>
    </row>
    <row r="9" spans="1:8">
      <c r="A9" s="116">
        <v>43295</v>
      </c>
      <c r="B9" t="s">
        <v>6</v>
      </c>
      <c r="C9" s="101">
        <f ca="1">C4+49</f>
        <v>43625</v>
      </c>
      <c r="D9" s="94" t="s">
        <v>5</v>
      </c>
      <c r="E9" s="3"/>
      <c r="F9" s="3"/>
      <c r="G9">
        <v>42890</v>
      </c>
      <c r="H9" s="114"/>
    </row>
    <row r="10" spans="1:8">
      <c r="A10" s="116">
        <v>43327</v>
      </c>
      <c r="B10" t="s">
        <v>7</v>
      </c>
      <c r="C10" s="101">
        <f ca="1">DATE(an,7,14)</f>
        <v>43660</v>
      </c>
      <c r="D10" s="94" t="s">
        <v>43</v>
      </c>
      <c r="E10" s="3"/>
      <c r="F10" s="3"/>
      <c r="G10">
        <v>42930</v>
      </c>
      <c r="H10" s="114"/>
    </row>
    <row r="11" spans="1:8">
      <c r="A11" s="116">
        <v>43405</v>
      </c>
      <c r="B11" t="s">
        <v>8</v>
      </c>
      <c r="C11" s="101">
        <f ca="1">DATE(an,7,21)</f>
        <v>43667</v>
      </c>
      <c r="D11" s="94" t="s">
        <v>49</v>
      </c>
      <c r="E11" s="3"/>
      <c r="F11" s="3"/>
      <c r="G11">
        <v>42937</v>
      </c>
      <c r="H11" s="114"/>
    </row>
    <row r="12" spans="1:8">
      <c r="A12" s="116">
        <v>43415</v>
      </c>
      <c r="B12" t="s">
        <v>9</v>
      </c>
      <c r="C12" s="101">
        <f ca="1">DATE(an,8,1)</f>
        <v>43678</v>
      </c>
      <c r="D12" s="94" t="s">
        <v>50</v>
      </c>
      <c r="E12" s="3"/>
      <c r="F12" s="3"/>
      <c r="G12">
        <v>42948</v>
      </c>
      <c r="H12" s="114"/>
    </row>
    <row r="13" spans="1:8">
      <c r="A13" s="116">
        <v>43459</v>
      </c>
      <c r="B13" t="s">
        <v>10</v>
      </c>
      <c r="C13" s="101">
        <f ca="1">DATE(an,7,1)</f>
        <v>43647</v>
      </c>
      <c r="D13" s="94" t="s">
        <v>51</v>
      </c>
      <c r="E13" s="3"/>
      <c r="F13" s="3"/>
      <c r="G13">
        <v>42917</v>
      </c>
      <c r="H13" s="114"/>
    </row>
    <row r="14" spans="1:8">
      <c r="A14" s="113"/>
      <c r="C14" s="101">
        <f ca="1">DATE(an,8,15)</f>
        <v>43692</v>
      </c>
      <c r="D14" s="94" t="s">
        <v>7</v>
      </c>
      <c r="F14" s="24"/>
      <c r="G14">
        <v>42962</v>
      </c>
    </row>
    <row r="15" spans="1:8">
      <c r="A15" s="113"/>
      <c r="C15" s="101">
        <f ca="1">DATE(an,11,1)</f>
        <v>43770</v>
      </c>
      <c r="D15" s="94" t="s">
        <v>8</v>
      </c>
      <c r="G15">
        <v>43040</v>
      </c>
    </row>
    <row r="16" spans="1:8">
      <c r="A16" s="113"/>
      <c r="C16" s="101">
        <f ca="1">DATE(an,11,11)</f>
        <v>43780</v>
      </c>
      <c r="D16" s="94" t="s">
        <v>9</v>
      </c>
      <c r="G16">
        <v>43050</v>
      </c>
    </row>
    <row r="17" spans="1:7">
      <c r="A17" s="113"/>
      <c r="C17" s="101">
        <f ca="1">DATE(an,12,25)</f>
        <v>43824</v>
      </c>
      <c r="D17" s="94" t="s">
        <v>10</v>
      </c>
      <c r="G17">
        <v>43094</v>
      </c>
    </row>
    <row r="18" spans="1:7">
      <c r="A18" s="113"/>
      <c r="C18" s="101">
        <f ca="1">DATE(an,12,26)</f>
        <v>43825</v>
      </c>
      <c r="D18" s="94" t="s">
        <v>52</v>
      </c>
      <c r="G18">
        <v>43095</v>
      </c>
    </row>
    <row r="19" spans="1:7">
      <c r="A19" s="113"/>
      <c r="C19" s="101">
        <f ca="1">DATE(an,5,27)</f>
        <v>43612</v>
      </c>
      <c r="D19" s="94" t="s">
        <v>53</v>
      </c>
      <c r="G19">
        <v>42882</v>
      </c>
    </row>
    <row r="20" spans="1:7">
      <c r="A20" s="113"/>
      <c r="C20" s="101">
        <f ca="1">DATE(an,6,10)</f>
        <v>43626</v>
      </c>
      <c r="D20" s="94" t="s">
        <v>54</v>
      </c>
      <c r="G20">
        <v>42896</v>
      </c>
    </row>
    <row r="21" spans="1:7">
      <c r="A21" s="113"/>
      <c r="C21" s="101">
        <f ca="1">DATE(an,5,22)</f>
        <v>43607</v>
      </c>
      <c r="D21" s="94" t="s">
        <v>55</v>
      </c>
      <c r="G21">
        <v>42877</v>
      </c>
    </row>
    <row r="22" spans="1:7">
      <c r="A22" s="113"/>
      <c r="C22" s="101">
        <f ca="1">DATE(an,4,27)</f>
        <v>43582</v>
      </c>
      <c r="D22" s="94" t="s">
        <v>56</v>
      </c>
      <c r="G22">
        <v>42852</v>
      </c>
    </row>
    <row r="23" spans="1:7">
      <c r="A23" s="113"/>
      <c r="C23" s="101">
        <f ca="1">DATE(an,12,20)</f>
        <v>43819</v>
      </c>
      <c r="D23" s="94" t="s">
        <v>57</v>
      </c>
      <c r="G23">
        <v>43089</v>
      </c>
    </row>
    <row r="24" spans="1:7">
      <c r="A24" s="113"/>
      <c r="C24" s="101">
        <f ca="1">DATE(an,10,9)</f>
        <v>43747</v>
      </c>
      <c r="D24" s="94" t="s">
        <v>58</v>
      </c>
      <c r="G24">
        <v>43017</v>
      </c>
    </row>
    <row r="25" spans="1:7">
      <c r="A25" s="113"/>
      <c r="C25" s="101">
        <f ca="1">DATE(an,4,27)</f>
        <v>43582</v>
      </c>
      <c r="D25" s="94" t="s">
        <v>59</v>
      </c>
      <c r="G25">
        <v>42852</v>
      </c>
    </row>
    <row r="26" spans="1:7">
      <c r="A26" s="113"/>
      <c r="C26" s="101"/>
    </row>
    <row r="27" spans="1:7">
      <c r="A27" s="91"/>
      <c r="C27" s="101"/>
    </row>
    <row r="28" spans="1:7">
      <c r="A28" s="91"/>
      <c r="C28" s="101"/>
    </row>
    <row r="29" spans="1:7">
      <c r="A29" s="91"/>
      <c r="C29" s="101"/>
    </row>
    <row r="30" spans="1:7">
      <c r="A30" s="91"/>
      <c r="C30" s="101"/>
    </row>
    <row r="31" spans="1:7">
      <c r="A31" s="91"/>
      <c r="C31" s="101"/>
    </row>
    <row r="32" spans="1:7">
      <c r="A32" s="91"/>
      <c r="C32" s="101"/>
    </row>
    <row r="33" spans="1:3">
      <c r="A33" s="91"/>
      <c r="C33" s="101"/>
    </row>
    <row r="34" spans="1:3">
      <c r="A34" s="91"/>
      <c r="C34" s="101"/>
    </row>
    <row r="35" spans="1:3">
      <c r="A35" s="91"/>
      <c r="C35" s="101"/>
    </row>
    <row r="36" spans="1:3">
      <c r="A36" s="91"/>
      <c r="C36" s="101"/>
    </row>
    <row r="37" spans="1:3">
      <c r="A37" s="91"/>
      <c r="C37" s="101"/>
    </row>
    <row r="38" spans="1:3">
      <c r="A38" s="91"/>
      <c r="C38" s="101"/>
    </row>
    <row r="39" spans="1:3">
      <c r="A39" s="91"/>
      <c r="C39" s="101"/>
    </row>
    <row r="40" spans="1:3">
      <c r="A40" s="91"/>
      <c r="C40" s="101"/>
    </row>
    <row r="41" spans="1:3">
      <c r="A41" s="91"/>
      <c r="C41" s="101"/>
    </row>
    <row r="42" spans="1:3">
      <c r="A42" s="91"/>
      <c r="C42" s="101"/>
    </row>
    <row r="43" spans="1:3">
      <c r="A43" s="91"/>
      <c r="C43" s="101"/>
    </row>
    <row r="44" spans="1:3">
      <c r="A44" s="91"/>
      <c r="C44" s="101"/>
    </row>
    <row r="45" spans="1:3">
      <c r="A45" s="91"/>
      <c r="C45" s="101"/>
    </row>
    <row r="46" spans="1:3">
      <c r="A46" s="91"/>
      <c r="C46" s="101"/>
    </row>
    <row r="47" spans="1:3">
      <c r="A47" s="91"/>
      <c r="C47" s="101"/>
    </row>
    <row r="48" spans="1:3">
      <c r="A48" s="91"/>
      <c r="C48" s="101"/>
    </row>
    <row r="49" spans="1:3">
      <c r="A49" s="91"/>
      <c r="C49" s="101"/>
    </row>
    <row r="50" spans="1:3">
      <c r="A50" s="91"/>
      <c r="C50" s="101"/>
    </row>
    <row r="51" spans="1:3">
      <c r="A51" s="91"/>
      <c r="C51" s="101"/>
    </row>
    <row r="52" spans="1:3">
      <c r="A52" s="91"/>
      <c r="C52" s="101"/>
    </row>
    <row r="53" spans="1:3">
      <c r="A53" s="91"/>
      <c r="C53" s="101"/>
    </row>
    <row r="54" spans="1:3">
      <c r="A54" s="91"/>
      <c r="C54" s="101"/>
    </row>
    <row r="55" spans="1:3">
      <c r="A55" s="91"/>
      <c r="C55" s="101"/>
    </row>
    <row r="56" spans="1:3">
      <c r="A56" s="91"/>
      <c r="C56" s="101"/>
    </row>
    <row r="57" spans="1:3">
      <c r="A57" s="91"/>
      <c r="C57" s="101"/>
    </row>
    <row r="58" spans="1:3">
      <c r="A58" s="91"/>
      <c r="C58" s="101"/>
    </row>
    <row r="59" spans="1:3">
      <c r="A59" s="91"/>
      <c r="C59" s="101"/>
    </row>
    <row r="60" spans="1:3">
      <c r="A60" s="91"/>
      <c r="C60" s="101"/>
    </row>
    <row r="61" spans="1:3">
      <c r="A61" s="91"/>
      <c r="C61" s="101"/>
    </row>
    <row r="62" spans="1:3">
      <c r="A62" s="91"/>
      <c r="C62" s="101"/>
    </row>
    <row r="63" spans="1:3">
      <c r="A63" s="91"/>
      <c r="C63" s="101"/>
    </row>
    <row r="64" spans="1:3">
      <c r="A64" s="91"/>
      <c r="C64" s="101"/>
    </row>
    <row r="65" spans="1:3">
      <c r="A65" s="91"/>
      <c r="C65" s="101"/>
    </row>
    <row r="66" spans="1:3">
      <c r="A66" s="91"/>
      <c r="C66" s="101"/>
    </row>
    <row r="67" spans="1:3">
      <c r="A67" s="91"/>
      <c r="C67" s="101"/>
    </row>
    <row r="68" spans="1:3">
      <c r="A68" s="91"/>
      <c r="C68" s="101"/>
    </row>
    <row r="69" spans="1:3">
      <c r="A69" s="91"/>
      <c r="C69" s="101"/>
    </row>
    <row r="70" spans="1:3">
      <c r="A70" s="91"/>
      <c r="C70" s="101"/>
    </row>
    <row r="71" spans="1:3">
      <c r="A71" s="91"/>
      <c r="C71" s="101"/>
    </row>
    <row r="72" spans="1:3">
      <c r="A72" s="91"/>
      <c r="C72" s="101"/>
    </row>
    <row r="73" spans="1:3">
      <c r="A73" s="91"/>
      <c r="C73" s="101"/>
    </row>
    <row r="74" spans="1:3">
      <c r="A74" s="91"/>
      <c r="C74" s="101"/>
    </row>
    <row r="75" spans="1:3">
      <c r="A75" s="91"/>
      <c r="C75" s="101"/>
    </row>
    <row r="76" spans="1:3">
      <c r="A76" s="91"/>
      <c r="C76" s="101"/>
    </row>
    <row r="77" spans="1:3">
      <c r="A77" s="91"/>
      <c r="C77" s="101"/>
    </row>
    <row r="78" spans="1:3">
      <c r="A78" s="91"/>
      <c r="C78" s="101"/>
    </row>
    <row r="79" spans="1:3">
      <c r="A79" s="91"/>
      <c r="C79" s="101"/>
    </row>
    <row r="80" spans="1:3">
      <c r="A80" s="91"/>
      <c r="C80" s="101"/>
    </row>
    <row r="81" spans="1:3">
      <c r="A81" s="91"/>
      <c r="C81" s="101"/>
    </row>
    <row r="82" spans="1:3">
      <c r="A82" s="91"/>
      <c r="C82" s="101"/>
    </row>
    <row r="83" spans="1:3">
      <c r="A83" s="91"/>
      <c r="C83" s="101"/>
    </row>
    <row r="84" spans="1:3">
      <c r="A84" s="91"/>
      <c r="C84" s="101"/>
    </row>
    <row r="85" spans="1:3">
      <c r="A85" s="91"/>
      <c r="C85" s="101"/>
    </row>
    <row r="86" spans="1:3">
      <c r="A86" s="91"/>
      <c r="C86" s="101"/>
    </row>
    <row r="87" spans="1:3">
      <c r="A87" s="91"/>
      <c r="C87" s="101"/>
    </row>
    <row r="88" spans="1:3">
      <c r="A88" s="91"/>
      <c r="C88" s="101"/>
    </row>
    <row r="89" spans="1:3">
      <c r="A89" s="91"/>
      <c r="C89" s="101"/>
    </row>
    <row r="90" spans="1:3">
      <c r="A90" s="91"/>
      <c r="C90" s="101"/>
    </row>
    <row r="91" spans="1:3">
      <c r="A91" s="91"/>
      <c r="C91" s="101"/>
    </row>
    <row r="92" spans="1:3">
      <c r="A92" s="91"/>
      <c r="C92" s="101"/>
    </row>
    <row r="93" spans="1:3">
      <c r="A93" s="91"/>
      <c r="C93" s="101"/>
    </row>
    <row r="94" spans="1:3">
      <c r="A94" s="91"/>
      <c r="C94" s="101"/>
    </row>
    <row r="95" spans="1:3">
      <c r="A95" s="91"/>
      <c r="C95" s="101"/>
    </row>
    <row r="96" spans="1:3">
      <c r="A96" s="91"/>
      <c r="C96" s="101"/>
    </row>
    <row r="97" spans="1:3">
      <c r="A97" s="91"/>
      <c r="C97" s="101"/>
    </row>
    <row r="98" spans="1:3">
      <c r="A98" s="91"/>
      <c r="C98" s="101"/>
    </row>
    <row r="99" spans="1:3">
      <c r="A99" s="91"/>
      <c r="C99" s="101"/>
    </row>
    <row r="100" spans="1:3">
      <c r="A100" s="91"/>
      <c r="C100" s="101"/>
    </row>
    <row r="101" spans="1:3">
      <c r="A101" s="91"/>
      <c r="C101" s="101"/>
    </row>
    <row r="102" spans="1:3">
      <c r="A102" s="91"/>
      <c r="C102" s="101"/>
    </row>
    <row r="103" spans="1:3">
      <c r="A103" s="91"/>
      <c r="C103" s="101"/>
    </row>
    <row r="104" spans="1:3">
      <c r="A104" s="91"/>
      <c r="C104" s="101"/>
    </row>
    <row r="105" spans="1:3">
      <c r="A105" s="91"/>
      <c r="C105" s="101"/>
    </row>
    <row r="106" spans="1:3">
      <c r="A106" s="91"/>
      <c r="C106" s="101"/>
    </row>
    <row r="107" spans="1:3">
      <c r="A107" s="91"/>
      <c r="C107" s="101"/>
    </row>
    <row r="108" spans="1:3">
      <c r="A108" s="91"/>
      <c r="C108" s="101"/>
    </row>
    <row r="109" spans="1:3">
      <c r="A109" s="91"/>
      <c r="C109" s="101"/>
    </row>
    <row r="110" spans="1:3">
      <c r="A110" s="91"/>
      <c r="C110" s="101"/>
    </row>
    <row r="111" spans="1:3">
      <c r="A111" s="91"/>
      <c r="C111" s="101"/>
    </row>
    <row r="112" spans="1:3">
      <c r="A112" s="91"/>
      <c r="C112" s="101"/>
    </row>
    <row r="113" spans="1:3">
      <c r="A113" s="91"/>
      <c r="C113" s="101"/>
    </row>
    <row r="114" spans="1:3">
      <c r="A114" s="91"/>
      <c r="C114" s="101"/>
    </row>
    <row r="115" spans="1:3">
      <c r="A115" s="91"/>
      <c r="C115" s="101"/>
    </row>
    <row r="116" spans="1:3">
      <c r="A116" s="91"/>
      <c r="C116" s="101"/>
    </row>
    <row r="117" spans="1:3">
      <c r="A117" s="91"/>
      <c r="C117" s="101"/>
    </row>
    <row r="118" spans="1:3">
      <c r="A118" s="91"/>
      <c r="C118" s="101"/>
    </row>
    <row r="119" spans="1:3">
      <c r="A119" s="91"/>
      <c r="C119" s="101"/>
    </row>
    <row r="120" spans="1:3">
      <c r="A120" s="91"/>
      <c r="C120" s="101"/>
    </row>
    <row r="121" spans="1:3">
      <c r="A121" s="91"/>
      <c r="C121" s="101"/>
    </row>
    <row r="122" spans="1:3">
      <c r="A122" s="91"/>
      <c r="C122" s="101"/>
    </row>
    <row r="123" spans="1:3">
      <c r="A123" s="91"/>
      <c r="C123" s="101"/>
    </row>
    <row r="124" spans="1:3">
      <c r="A124" s="91"/>
      <c r="C124" s="101"/>
    </row>
    <row r="125" spans="1:3">
      <c r="A125" s="91"/>
      <c r="C125" s="101"/>
    </row>
    <row r="126" spans="1:3">
      <c r="A126" s="91"/>
      <c r="C126" s="101"/>
    </row>
    <row r="127" spans="1:3">
      <c r="A127" s="91"/>
      <c r="C127" s="101"/>
    </row>
    <row r="128" spans="1:3">
      <c r="A128" s="91"/>
      <c r="C128" s="101"/>
    </row>
    <row r="129" spans="1:3">
      <c r="A129" s="91"/>
      <c r="C129" s="101"/>
    </row>
    <row r="130" spans="1:3">
      <c r="A130" s="91"/>
      <c r="C130" s="101"/>
    </row>
    <row r="131" spans="1:3">
      <c r="A131" s="91"/>
      <c r="C131" s="101"/>
    </row>
    <row r="132" spans="1:3">
      <c r="A132" s="91"/>
      <c r="C132" s="101"/>
    </row>
    <row r="133" spans="1:3">
      <c r="A133" s="91"/>
      <c r="C133" s="101"/>
    </row>
    <row r="134" spans="1:3">
      <c r="A134" s="91"/>
      <c r="C134" s="101"/>
    </row>
    <row r="135" spans="1:3">
      <c r="A135" s="91"/>
      <c r="C135" s="101"/>
    </row>
    <row r="136" spans="1:3">
      <c r="A136" s="91"/>
      <c r="C136" s="101"/>
    </row>
    <row r="137" spans="1:3">
      <c r="A137" s="91"/>
      <c r="C137" s="101"/>
    </row>
    <row r="138" spans="1:3">
      <c r="A138" s="91"/>
      <c r="C138" s="101"/>
    </row>
    <row r="139" spans="1:3">
      <c r="A139" s="91"/>
      <c r="C139" s="101"/>
    </row>
    <row r="140" spans="1:3">
      <c r="A140" s="91"/>
      <c r="C140" s="101"/>
    </row>
    <row r="141" spans="1:3">
      <c r="A141" s="91"/>
      <c r="C141" s="101"/>
    </row>
    <row r="142" spans="1:3">
      <c r="A142" s="91"/>
      <c r="C142" s="101"/>
    </row>
    <row r="143" spans="1:3">
      <c r="A143" s="91"/>
      <c r="C143" s="101"/>
    </row>
    <row r="144" spans="1:3">
      <c r="A144" s="91"/>
      <c r="C144" s="101"/>
    </row>
    <row r="145" spans="1:3">
      <c r="A145" s="91"/>
      <c r="C145" s="101"/>
    </row>
    <row r="146" spans="1:3">
      <c r="A146" s="91"/>
      <c r="C146" s="101"/>
    </row>
    <row r="147" spans="1:3">
      <c r="A147" s="91"/>
      <c r="C147" s="101"/>
    </row>
    <row r="148" spans="1:3">
      <c r="A148" s="91"/>
      <c r="C148" s="101"/>
    </row>
    <row r="149" spans="1:3">
      <c r="A149" s="91"/>
      <c r="C149" s="101"/>
    </row>
    <row r="150" spans="1:3">
      <c r="A150" s="91"/>
      <c r="C150" s="101"/>
    </row>
    <row r="151" spans="1:3">
      <c r="A151" s="91"/>
      <c r="C151" s="101"/>
    </row>
    <row r="152" spans="1:3">
      <c r="A152" s="91"/>
      <c r="C152" s="101"/>
    </row>
    <row r="153" spans="1:3">
      <c r="A153" s="91"/>
      <c r="C153" s="101"/>
    </row>
    <row r="154" spans="1:3">
      <c r="A154" s="91"/>
      <c r="C154" s="101"/>
    </row>
    <row r="155" spans="1:3">
      <c r="A155" s="91"/>
      <c r="C155" s="101"/>
    </row>
    <row r="156" spans="1:3">
      <c r="A156" s="91"/>
      <c r="C156" s="101"/>
    </row>
    <row r="157" spans="1:3">
      <c r="A157" s="91"/>
      <c r="C157" s="101"/>
    </row>
    <row r="158" spans="1:3">
      <c r="A158" s="91"/>
      <c r="C158" s="101"/>
    </row>
    <row r="159" spans="1:3">
      <c r="A159" s="91"/>
      <c r="C159" s="101"/>
    </row>
    <row r="160" spans="1:3">
      <c r="A160" s="91"/>
      <c r="C160" s="101"/>
    </row>
    <row r="161" spans="1:3">
      <c r="A161" s="91"/>
      <c r="C161" s="101"/>
    </row>
    <row r="162" spans="1:3">
      <c r="A162" s="91"/>
      <c r="C162" s="101"/>
    </row>
    <row r="163" spans="1:3">
      <c r="A163" s="91"/>
      <c r="C163" s="101"/>
    </row>
    <row r="164" spans="1:3">
      <c r="A164" s="91"/>
      <c r="C164" s="101"/>
    </row>
    <row r="165" spans="1:3">
      <c r="A165" s="91"/>
      <c r="C165" s="101"/>
    </row>
    <row r="166" spans="1:3">
      <c r="A166" s="91"/>
      <c r="C166" s="101"/>
    </row>
    <row r="167" spans="1:3">
      <c r="A167" s="91"/>
      <c r="C167" s="101"/>
    </row>
    <row r="168" spans="1:3">
      <c r="A168" s="91"/>
      <c r="C168" s="101"/>
    </row>
    <row r="169" spans="1:3">
      <c r="A169" s="91"/>
      <c r="C169" s="101"/>
    </row>
    <row r="170" spans="1:3">
      <c r="A170" s="91"/>
      <c r="C170" s="101"/>
    </row>
    <row r="171" spans="1:3">
      <c r="A171" s="91"/>
      <c r="C171" s="101"/>
    </row>
    <row r="172" spans="1:3">
      <c r="A172" s="91"/>
      <c r="C172" s="101"/>
    </row>
    <row r="173" spans="1:3">
      <c r="A173" s="91"/>
      <c r="C173" s="101"/>
    </row>
    <row r="174" spans="1:3">
      <c r="A174" s="91"/>
      <c r="C174" s="101"/>
    </row>
    <row r="175" spans="1:3">
      <c r="A175" s="91"/>
      <c r="C175" s="101"/>
    </row>
    <row r="176" spans="1:3">
      <c r="A176" s="91"/>
      <c r="C176" s="101"/>
    </row>
    <row r="177" spans="1:3">
      <c r="A177" s="91"/>
      <c r="C177" s="101"/>
    </row>
    <row r="178" spans="1:3">
      <c r="A178" s="91"/>
      <c r="C178" s="101"/>
    </row>
    <row r="179" spans="1:3">
      <c r="A179" s="91"/>
      <c r="C179" s="101"/>
    </row>
    <row r="180" spans="1:3">
      <c r="A180" s="91"/>
      <c r="C180" s="101"/>
    </row>
    <row r="181" spans="1:3">
      <c r="A181" s="91"/>
      <c r="C181" s="101"/>
    </row>
    <row r="182" spans="1:3">
      <c r="A182" s="91"/>
      <c r="C182" s="101"/>
    </row>
    <row r="183" spans="1:3">
      <c r="A183" s="91"/>
      <c r="C183" s="101"/>
    </row>
    <row r="184" spans="1:3">
      <c r="A184" s="91"/>
      <c r="C184" s="101"/>
    </row>
    <row r="185" spans="1:3">
      <c r="A185" s="91"/>
      <c r="C185" s="101"/>
    </row>
    <row r="186" spans="1:3">
      <c r="A186" s="91"/>
      <c r="C186" s="101"/>
    </row>
    <row r="187" spans="1:3">
      <c r="A187" s="91"/>
      <c r="C187" s="101"/>
    </row>
    <row r="188" spans="1:3">
      <c r="A188" s="91"/>
      <c r="C188" s="101"/>
    </row>
    <row r="189" spans="1:3">
      <c r="A189" s="91"/>
      <c r="C189" s="101"/>
    </row>
    <row r="190" spans="1:3">
      <c r="A190" s="91"/>
      <c r="C190" s="101"/>
    </row>
    <row r="191" spans="1:3">
      <c r="A191" s="91"/>
      <c r="C191" s="101"/>
    </row>
    <row r="192" spans="1:3">
      <c r="A192" s="91"/>
      <c r="C192" s="101"/>
    </row>
    <row r="193" spans="1:3">
      <c r="A193" s="91"/>
      <c r="C193" s="101"/>
    </row>
    <row r="194" spans="1:3">
      <c r="A194" s="91"/>
      <c r="C194" s="101"/>
    </row>
    <row r="195" spans="1:3">
      <c r="A195" s="91"/>
      <c r="C195" s="101"/>
    </row>
    <row r="196" spans="1:3">
      <c r="A196" s="91"/>
      <c r="C196" s="101"/>
    </row>
    <row r="197" spans="1:3">
      <c r="A197" s="91"/>
      <c r="C197" s="101"/>
    </row>
    <row r="198" spans="1:3">
      <c r="A198" s="91"/>
      <c r="C198" s="101"/>
    </row>
    <row r="199" spans="1:3">
      <c r="A199" s="91"/>
      <c r="C199" s="101"/>
    </row>
    <row r="200" spans="1:3">
      <c r="A200" s="91"/>
      <c r="C200" s="101"/>
    </row>
    <row r="201" spans="1:3">
      <c r="A201" s="91"/>
      <c r="C201" s="101"/>
    </row>
    <row r="202" spans="1:3">
      <c r="A202" s="91"/>
      <c r="C202" s="101"/>
    </row>
    <row r="203" spans="1:3">
      <c r="A203" s="91"/>
      <c r="C203" s="101"/>
    </row>
    <row r="204" spans="1:3">
      <c r="A204" s="91"/>
      <c r="C204" s="101"/>
    </row>
    <row r="205" spans="1:3">
      <c r="A205" s="91"/>
      <c r="C205" s="101"/>
    </row>
    <row r="206" spans="1:3">
      <c r="A206" s="91"/>
      <c r="C206" s="101"/>
    </row>
    <row r="207" spans="1:3">
      <c r="A207" s="91"/>
      <c r="C207" s="101"/>
    </row>
    <row r="208" spans="1:3">
      <c r="A208" s="91"/>
      <c r="C208" s="101"/>
    </row>
    <row r="209" spans="1:3">
      <c r="A209" s="91"/>
      <c r="C209" s="101"/>
    </row>
    <row r="210" spans="1:3">
      <c r="A210" s="91"/>
      <c r="C210" s="101"/>
    </row>
    <row r="211" spans="1:3">
      <c r="A211" s="91"/>
      <c r="C211" s="101"/>
    </row>
    <row r="212" spans="1:3">
      <c r="A212" s="91"/>
      <c r="C212" s="101"/>
    </row>
    <row r="213" spans="1:3">
      <c r="A213" s="91"/>
      <c r="C213" s="101"/>
    </row>
    <row r="214" spans="1:3">
      <c r="A214" s="91"/>
      <c r="C214" s="101"/>
    </row>
    <row r="215" spans="1:3">
      <c r="A215" s="91"/>
      <c r="C215" s="101"/>
    </row>
    <row r="216" spans="1:3">
      <c r="A216" s="91"/>
      <c r="C216" s="101"/>
    </row>
    <row r="217" spans="1:3">
      <c r="A217" s="91"/>
      <c r="C217" s="101"/>
    </row>
    <row r="218" spans="1:3">
      <c r="A218" s="91"/>
      <c r="C218" s="101"/>
    </row>
    <row r="219" spans="1:3">
      <c r="A219" s="91"/>
      <c r="C219" s="101"/>
    </row>
    <row r="220" spans="1:3">
      <c r="A220" s="91"/>
      <c r="C220" s="101"/>
    </row>
    <row r="221" spans="1:3">
      <c r="A221" s="91"/>
      <c r="C221" s="101"/>
    </row>
    <row r="222" spans="1:3">
      <c r="A222" s="91"/>
      <c r="C222" s="101"/>
    </row>
    <row r="223" spans="1:3">
      <c r="A223" s="91"/>
      <c r="C223" s="101"/>
    </row>
    <row r="224" spans="1:3">
      <c r="A224" s="91"/>
      <c r="C224" s="101"/>
    </row>
    <row r="225" spans="1:3">
      <c r="A225" s="91"/>
      <c r="C225" s="101"/>
    </row>
    <row r="226" spans="1:3">
      <c r="A226" s="91"/>
      <c r="C226" s="101"/>
    </row>
    <row r="227" spans="1:3">
      <c r="A227" s="91"/>
      <c r="C227" s="101"/>
    </row>
    <row r="228" spans="1:3">
      <c r="A228" s="91"/>
      <c r="C228" s="101"/>
    </row>
    <row r="229" spans="1:3">
      <c r="A229" s="91"/>
      <c r="C229" s="101"/>
    </row>
    <row r="230" spans="1:3">
      <c r="A230" s="91"/>
      <c r="C230" s="101"/>
    </row>
    <row r="231" spans="1:3">
      <c r="A231" s="91"/>
      <c r="C231" s="101"/>
    </row>
    <row r="232" spans="1:3">
      <c r="A232" s="91"/>
      <c r="C232" s="101"/>
    </row>
    <row r="233" spans="1:3">
      <c r="A233" s="91"/>
      <c r="C233" s="101"/>
    </row>
    <row r="234" spans="1:3">
      <c r="A234" s="91"/>
      <c r="C234" s="101"/>
    </row>
    <row r="235" spans="1:3">
      <c r="A235" s="91"/>
      <c r="C235" s="101"/>
    </row>
    <row r="236" spans="1:3">
      <c r="A236" s="91"/>
      <c r="C236" s="101"/>
    </row>
    <row r="237" spans="1:3">
      <c r="A237" s="91"/>
      <c r="C237" s="101"/>
    </row>
    <row r="238" spans="1:3">
      <c r="A238" s="91"/>
      <c r="C238" s="101"/>
    </row>
    <row r="239" spans="1:3">
      <c r="A239" s="91"/>
      <c r="C239" s="101"/>
    </row>
    <row r="240" spans="1:3">
      <c r="A240" s="91"/>
      <c r="C240" s="101"/>
    </row>
    <row r="241" spans="1:3">
      <c r="A241" s="91"/>
      <c r="C241" s="101"/>
    </row>
    <row r="242" spans="1:3">
      <c r="A242" s="91"/>
      <c r="C242" s="101"/>
    </row>
    <row r="243" spans="1:3">
      <c r="A243" s="91"/>
      <c r="C243" s="101"/>
    </row>
    <row r="244" spans="1:3">
      <c r="A244" s="91"/>
      <c r="C244" s="101"/>
    </row>
    <row r="245" spans="1:3">
      <c r="A245" s="91"/>
      <c r="C245" s="101"/>
    </row>
    <row r="246" spans="1:3">
      <c r="A246" s="91"/>
      <c r="C246" s="101"/>
    </row>
    <row r="247" spans="1:3">
      <c r="A247" s="91"/>
      <c r="C247" s="101"/>
    </row>
    <row r="248" spans="1:3">
      <c r="A248" s="91"/>
      <c r="C248" s="101"/>
    </row>
    <row r="249" spans="1:3">
      <c r="A249" s="91"/>
      <c r="C249" s="101"/>
    </row>
    <row r="250" spans="1:3">
      <c r="A250" s="91"/>
      <c r="C250" s="101"/>
    </row>
    <row r="251" spans="1:3">
      <c r="A251" s="91"/>
      <c r="C251" s="101"/>
    </row>
    <row r="252" spans="1:3">
      <c r="A252" s="91"/>
      <c r="C252" s="101"/>
    </row>
    <row r="253" spans="1:3">
      <c r="A253" s="91"/>
      <c r="C253" s="101"/>
    </row>
    <row r="254" spans="1:3">
      <c r="A254" s="91"/>
      <c r="C254" s="101"/>
    </row>
    <row r="255" spans="1:3">
      <c r="A255" s="91"/>
      <c r="C255" s="101"/>
    </row>
    <row r="256" spans="1:3">
      <c r="A256" s="91"/>
      <c r="C256" s="101"/>
    </row>
    <row r="257" spans="1:3">
      <c r="A257" s="91"/>
      <c r="C257" s="101"/>
    </row>
    <row r="258" spans="1:3">
      <c r="A258" s="91"/>
      <c r="C258" s="101"/>
    </row>
    <row r="259" spans="1:3">
      <c r="A259" s="91"/>
      <c r="C259" s="101"/>
    </row>
    <row r="260" spans="1:3">
      <c r="A260" s="91"/>
      <c r="C260" s="101"/>
    </row>
    <row r="261" spans="1:3">
      <c r="A261" s="91"/>
      <c r="C261" s="101"/>
    </row>
    <row r="262" spans="1:3">
      <c r="A262" s="91"/>
      <c r="C262" s="101"/>
    </row>
    <row r="263" spans="1:3">
      <c r="A263" s="91"/>
      <c r="C263" s="101"/>
    </row>
    <row r="264" spans="1:3">
      <c r="A264" s="91"/>
      <c r="C264" s="101"/>
    </row>
    <row r="265" spans="1:3">
      <c r="A265" s="91"/>
      <c r="C265" s="101"/>
    </row>
    <row r="266" spans="1:3">
      <c r="A266" s="91"/>
      <c r="C266" s="101"/>
    </row>
    <row r="267" spans="1:3">
      <c r="A267" s="91"/>
      <c r="C267" s="101"/>
    </row>
    <row r="268" spans="1:3">
      <c r="A268" s="91"/>
      <c r="C268" s="101"/>
    </row>
    <row r="269" spans="1:3">
      <c r="A269" s="91"/>
      <c r="C269" s="101"/>
    </row>
    <row r="270" spans="1:3">
      <c r="A270" s="91"/>
      <c r="C270" s="101"/>
    </row>
    <row r="271" spans="1:3">
      <c r="A271" s="91"/>
      <c r="C271" s="101"/>
    </row>
    <row r="272" spans="1:3">
      <c r="A272" s="91"/>
      <c r="C272" s="101"/>
    </row>
    <row r="273" spans="1:3">
      <c r="A273" s="91"/>
      <c r="C273" s="101"/>
    </row>
    <row r="274" spans="1:3">
      <c r="A274" s="91"/>
      <c r="C274" s="101"/>
    </row>
    <row r="275" spans="1:3">
      <c r="A275" s="91"/>
      <c r="C275" s="101"/>
    </row>
    <row r="276" spans="1:3">
      <c r="A276" s="91"/>
      <c r="C276" s="101"/>
    </row>
    <row r="277" spans="1:3">
      <c r="A277" s="91"/>
      <c r="C277" s="101"/>
    </row>
    <row r="278" spans="1:3">
      <c r="A278" s="91"/>
      <c r="C278" s="101"/>
    </row>
    <row r="279" spans="1:3">
      <c r="A279" s="91"/>
      <c r="C279" s="101"/>
    </row>
    <row r="280" spans="1:3">
      <c r="A280" s="91"/>
      <c r="C280" s="101"/>
    </row>
    <row r="281" spans="1:3">
      <c r="A281" s="91"/>
      <c r="C281" s="101"/>
    </row>
    <row r="282" spans="1:3">
      <c r="A282" s="91"/>
      <c r="C282" s="101"/>
    </row>
    <row r="283" spans="1:3">
      <c r="A283" s="91"/>
      <c r="C283" s="101"/>
    </row>
    <row r="284" spans="1:3">
      <c r="A284" s="91"/>
      <c r="C284" s="101"/>
    </row>
    <row r="285" spans="1:3">
      <c r="A285" s="91"/>
      <c r="C285" s="101"/>
    </row>
    <row r="286" spans="1:3">
      <c r="A286" s="91"/>
      <c r="C286" s="101"/>
    </row>
    <row r="287" spans="1:3">
      <c r="A287" s="91"/>
      <c r="C287" s="101"/>
    </row>
    <row r="288" spans="1:3">
      <c r="A288" s="91"/>
      <c r="C288" s="101"/>
    </row>
    <row r="289" spans="1:3">
      <c r="A289" s="91"/>
      <c r="C289" s="101"/>
    </row>
    <row r="290" spans="1:3">
      <c r="A290" s="91"/>
      <c r="C290" s="101"/>
    </row>
    <row r="291" spans="1:3">
      <c r="A291" s="91"/>
      <c r="C291" s="101"/>
    </row>
    <row r="292" spans="1:3">
      <c r="A292" s="91"/>
      <c r="C292" s="101"/>
    </row>
    <row r="293" spans="1:3">
      <c r="A293" s="91"/>
      <c r="C293" s="101"/>
    </row>
    <row r="294" spans="1:3">
      <c r="A294" s="91"/>
      <c r="C294" s="101"/>
    </row>
    <row r="295" spans="1:3">
      <c r="A295" s="91"/>
      <c r="C295" s="101"/>
    </row>
    <row r="296" spans="1:3">
      <c r="A296" s="91"/>
      <c r="C296" s="101"/>
    </row>
    <row r="297" spans="1:3">
      <c r="A297" s="91"/>
      <c r="C297" s="101"/>
    </row>
    <row r="298" spans="1:3">
      <c r="A298" s="91"/>
      <c r="C298" s="101"/>
    </row>
    <row r="299" spans="1:3">
      <c r="A299" s="91"/>
      <c r="C299" s="101"/>
    </row>
    <row r="300" spans="1:3">
      <c r="A300" s="91"/>
      <c r="C300" s="101"/>
    </row>
    <row r="301" spans="1:3">
      <c r="A301" s="91"/>
      <c r="C301" s="101"/>
    </row>
    <row r="302" spans="1:3">
      <c r="A302" s="91"/>
      <c r="C302" s="101"/>
    </row>
    <row r="303" spans="1:3">
      <c r="A303" s="91"/>
      <c r="C303" s="101"/>
    </row>
    <row r="304" spans="1:3">
      <c r="A304" s="91"/>
      <c r="C304" s="101"/>
    </row>
    <row r="305" spans="1:3">
      <c r="A305" s="91"/>
      <c r="C305" s="101"/>
    </row>
    <row r="306" spans="1:3">
      <c r="A306" s="91"/>
      <c r="C306" s="101"/>
    </row>
    <row r="307" spans="1:3">
      <c r="A307" s="91"/>
      <c r="C307" s="101"/>
    </row>
    <row r="308" spans="1:3">
      <c r="A308" s="91"/>
      <c r="C308" s="101"/>
    </row>
    <row r="309" spans="1:3">
      <c r="A309" s="91"/>
      <c r="C309" s="101"/>
    </row>
    <row r="310" spans="1:3">
      <c r="A310" s="91"/>
      <c r="C310" s="101"/>
    </row>
    <row r="311" spans="1:3">
      <c r="A311" s="91"/>
      <c r="C311" s="101"/>
    </row>
    <row r="312" spans="1:3">
      <c r="A312" s="91"/>
      <c r="C312" s="101"/>
    </row>
    <row r="313" spans="1:3">
      <c r="A313" s="91"/>
      <c r="C313" s="101"/>
    </row>
    <row r="314" spans="1:3">
      <c r="A314" s="91"/>
      <c r="C314" s="101"/>
    </row>
    <row r="315" spans="1:3">
      <c r="A315" s="91"/>
      <c r="C315" s="101"/>
    </row>
    <row r="316" spans="1:3">
      <c r="A316" s="91"/>
      <c r="C316" s="101"/>
    </row>
    <row r="317" spans="1:3">
      <c r="A317" s="91"/>
      <c r="C317" s="101"/>
    </row>
    <row r="318" spans="1:3">
      <c r="A318" s="91"/>
      <c r="C318" s="101"/>
    </row>
    <row r="319" spans="1:3">
      <c r="A319" s="91"/>
      <c r="C319" s="101"/>
    </row>
    <row r="320" spans="1:3">
      <c r="A320" s="91"/>
      <c r="C320" s="101"/>
    </row>
    <row r="321" spans="1:3">
      <c r="A321" s="91"/>
      <c r="C321" s="101"/>
    </row>
    <row r="322" spans="1:3">
      <c r="A322" s="91"/>
      <c r="C322" s="101"/>
    </row>
    <row r="323" spans="1:3">
      <c r="A323" s="91"/>
      <c r="C323" s="101"/>
    </row>
    <row r="324" spans="1:3">
      <c r="A324" s="91"/>
      <c r="C324" s="101"/>
    </row>
    <row r="325" spans="1:3">
      <c r="A325" s="91"/>
      <c r="C325" s="101"/>
    </row>
    <row r="326" spans="1:3">
      <c r="A326" s="91"/>
      <c r="C326" s="101"/>
    </row>
    <row r="327" spans="1:3">
      <c r="A327" s="91"/>
      <c r="C327" s="101"/>
    </row>
    <row r="328" spans="1:3">
      <c r="A328" s="91"/>
      <c r="C328" s="101"/>
    </row>
    <row r="329" spans="1:3">
      <c r="A329" s="91"/>
      <c r="C329" s="101"/>
    </row>
    <row r="330" spans="1:3">
      <c r="A330" s="91"/>
      <c r="C330" s="101"/>
    </row>
    <row r="331" spans="1:3">
      <c r="A331" s="91"/>
      <c r="C331" s="101"/>
    </row>
    <row r="332" spans="1:3">
      <c r="A332" s="91"/>
      <c r="C332" s="101"/>
    </row>
    <row r="333" spans="1:3">
      <c r="A333" s="91"/>
      <c r="C333" s="101"/>
    </row>
    <row r="334" spans="1:3">
      <c r="A334" s="91"/>
      <c r="C334" s="101"/>
    </row>
    <row r="335" spans="1:3">
      <c r="A335" s="91"/>
      <c r="C335" s="101"/>
    </row>
    <row r="336" spans="1:3">
      <c r="A336" s="91"/>
      <c r="C336" s="101"/>
    </row>
    <row r="337" spans="1:3">
      <c r="A337" s="91"/>
      <c r="C337" s="101"/>
    </row>
    <row r="338" spans="1:3">
      <c r="A338" s="91"/>
      <c r="C338" s="101"/>
    </row>
    <row r="339" spans="1:3">
      <c r="A339" s="91"/>
      <c r="C339" s="101"/>
    </row>
    <row r="340" spans="1:3">
      <c r="A340" s="91"/>
      <c r="C340" s="101"/>
    </row>
    <row r="341" spans="1:3">
      <c r="A341" s="91"/>
      <c r="C341" s="101"/>
    </row>
    <row r="342" spans="1:3">
      <c r="A342" s="91"/>
      <c r="C342" s="101"/>
    </row>
    <row r="343" spans="1:3">
      <c r="A343" s="91"/>
      <c r="C343" s="101"/>
    </row>
    <row r="344" spans="1:3">
      <c r="A344" s="91"/>
      <c r="C344" s="101"/>
    </row>
    <row r="345" spans="1:3">
      <c r="A345" s="91"/>
      <c r="C345" s="101"/>
    </row>
    <row r="346" spans="1:3">
      <c r="A346" s="91"/>
      <c r="C346" s="101"/>
    </row>
    <row r="347" spans="1:3">
      <c r="A347" s="91"/>
      <c r="C347" s="101"/>
    </row>
    <row r="348" spans="1:3">
      <c r="A348" s="91"/>
      <c r="C348" s="101"/>
    </row>
    <row r="349" spans="1:3">
      <c r="A349" s="91"/>
      <c r="C349" s="101"/>
    </row>
    <row r="350" spans="1:3">
      <c r="A350" s="91"/>
      <c r="C350" s="101"/>
    </row>
    <row r="351" spans="1:3">
      <c r="A351" s="91"/>
      <c r="C351" s="101"/>
    </row>
    <row r="352" spans="1:3">
      <c r="A352" s="91"/>
      <c r="C352" s="101"/>
    </row>
    <row r="353" spans="1:3">
      <c r="A353" s="91"/>
      <c r="C353" s="101"/>
    </row>
    <row r="354" spans="1:3">
      <c r="A354" s="91"/>
      <c r="C354" s="101"/>
    </row>
    <row r="355" spans="1:3">
      <c r="A355" s="91"/>
      <c r="C355" s="101"/>
    </row>
    <row r="356" spans="1:3">
      <c r="A356" s="91"/>
      <c r="C356" s="101"/>
    </row>
    <row r="357" spans="1:3">
      <c r="A357" s="91"/>
      <c r="C357" s="101"/>
    </row>
    <row r="358" spans="1:3">
      <c r="A358" s="91"/>
      <c r="C358" s="101"/>
    </row>
    <row r="359" spans="1:3">
      <c r="A359" s="91"/>
      <c r="C359" s="101"/>
    </row>
    <row r="360" spans="1:3">
      <c r="A360" s="91"/>
      <c r="C360" s="101"/>
    </row>
    <row r="361" spans="1:3">
      <c r="A361" s="91"/>
      <c r="C361" s="101"/>
    </row>
    <row r="362" spans="1:3">
      <c r="A362" s="91"/>
      <c r="C362" s="101"/>
    </row>
    <row r="363" spans="1:3">
      <c r="A363" s="91"/>
      <c r="C363" s="101"/>
    </row>
    <row r="364" spans="1:3">
      <c r="A364" s="91"/>
      <c r="C364" s="101"/>
    </row>
    <row r="365" spans="1:3">
      <c r="A365" s="91"/>
      <c r="C365" s="101"/>
    </row>
    <row r="366" spans="1:3">
      <c r="A366" s="91"/>
      <c r="C366" s="101"/>
    </row>
    <row r="367" spans="1:3">
      <c r="A367" s="91"/>
      <c r="C367" s="101"/>
    </row>
    <row r="368" spans="1:3">
      <c r="A368" s="91"/>
      <c r="C368" s="101"/>
    </row>
    <row r="369" spans="1:3">
      <c r="A369" s="91"/>
      <c r="C369" s="101"/>
    </row>
    <row r="370" spans="1:3">
      <c r="A370" s="91"/>
      <c r="C370" s="101"/>
    </row>
    <row r="371" spans="1:3">
      <c r="A371" s="91"/>
      <c r="C371" s="101"/>
    </row>
    <row r="372" spans="1:3">
      <c r="A372" s="91"/>
      <c r="C372" s="101"/>
    </row>
    <row r="373" spans="1:3">
      <c r="A373" s="91"/>
      <c r="C373" s="101"/>
    </row>
    <row r="374" spans="1:3">
      <c r="A374" s="91"/>
      <c r="C374" s="101"/>
    </row>
    <row r="375" spans="1:3">
      <c r="A375" s="91"/>
      <c r="C375" s="101"/>
    </row>
    <row r="376" spans="1:3">
      <c r="A376" s="91"/>
      <c r="C376" s="101"/>
    </row>
    <row r="377" spans="1:3">
      <c r="A377" s="91"/>
      <c r="C377" s="101"/>
    </row>
    <row r="378" spans="1:3">
      <c r="A378" s="91"/>
      <c r="C378" s="101"/>
    </row>
    <row r="379" spans="1:3">
      <c r="A379" s="91"/>
      <c r="C379" s="101"/>
    </row>
    <row r="380" spans="1:3">
      <c r="A380" s="91"/>
      <c r="C380" s="101"/>
    </row>
    <row r="381" spans="1:3">
      <c r="A381" s="91"/>
      <c r="C381" s="101"/>
    </row>
    <row r="382" spans="1:3">
      <c r="A382" s="91"/>
      <c r="C382" s="101"/>
    </row>
    <row r="383" spans="1:3">
      <c r="A383" s="91"/>
      <c r="C383" s="101"/>
    </row>
    <row r="384" spans="1:3">
      <c r="A384" s="91"/>
      <c r="C384" s="101"/>
    </row>
    <row r="385" spans="1:3">
      <c r="A385" s="91"/>
      <c r="C385" s="101"/>
    </row>
    <row r="386" spans="1:3">
      <c r="A386" s="91"/>
      <c r="C386" s="101"/>
    </row>
    <row r="387" spans="1:3">
      <c r="A387" s="91"/>
      <c r="C387" s="101"/>
    </row>
    <row r="388" spans="1:3">
      <c r="A388" s="91"/>
      <c r="C388" s="101"/>
    </row>
    <row r="389" spans="1:3">
      <c r="A389" s="91"/>
      <c r="C389" s="101"/>
    </row>
    <row r="390" spans="1:3">
      <c r="A390" s="91"/>
      <c r="C390" s="101"/>
    </row>
    <row r="391" spans="1:3">
      <c r="A391" s="91"/>
      <c r="C391" s="101"/>
    </row>
    <row r="392" spans="1:3">
      <c r="A392" s="91"/>
      <c r="C392" s="101"/>
    </row>
    <row r="393" spans="1:3">
      <c r="A393" s="91"/>
      <c r="C393" s="101"/>
    </row>
    <row r="394" spans="1:3">
      <c r="A394" s="91"/>
      <c r="C394" s="101"/>
    </row>
    <row r="395" spans="1:3">
      <c r="A395" s="91"/>
      <c r="C395" s="101"/>
    </row>
    <row r="396" spans="1:3">
      <c r="A396" s="91"/>
      <c r="C396" s="101"/>
    </row>
    <row r="397" spans="1:3">
      <c r="A397" s="91"/>
      <c r="C397" s="101"/>
    </row>
    <row r="398" spans="1:3">
      <c r="A398" s="91"/>
      <c r="C398" s="101"/>
    </row>
    <row r="399" spans="1:3">
      <c r="A399" s="91"/>
      <c r="C399" s="101"/>
    </row>
    <row r="400" spans="1:3">
      <c r="A400" s="91"/>
      <c r="C400" s="101"/>
    </row>
    <row r="401" spans="1:3">
      <c r="A401" s="91"/>
      <c r="C401" s="101"/>
    </row>
    <row r="402" spans="1:3">
      <c r="A402" s="91"/>
      <c r="C402" s="101"/>
    </row>
    <row r="403" spans="1:3">
      <c r="A403" s="91"/>
      <c r="C403" s="101"/>
    </row>
    <row r="404" spans="1:3">
      <c r="A404" s="91"/>
      <c r="C404" s="101"/>
    </row>
    <row r="405" spans="1:3">
      <c r="A405" s="91"/>
      <c r="C405" s="101"/>
    </row>
    <row r="406" spans="1:3">
      <c r="A406" s="91"/>
      <c r="C406" s="101"/>
    </row>
    <row r="407" spans="1:3">
      <c r="A407" s="91"/>
      <c r="C407" s="101"/>
    </row>
    <row r="408" spans="1:3">
      <c r="A408" s="91"/>
      <c r="C408" s="101"/>
    </row>
    <row r="409" spans="1:3">
      <c r="A409" s="91"/>
      <c r="C409" s="101"/>
    </row>
    <row r="410" spans="1:3">
      <c r="A410" s="91"/>
      <c r="C410" s="101"/>
    </row>
    <row r="411" spans="1:3">
      <c r="A411" s="91"/>
      <c r="C411" s="101"/>
    </row>
    <row r="412" spans="1:3">
      <c r="A412" s="91"/>
      <c r="C412" s="101"/>
    </row>
    <row r="413" spans="1:3">
      <c r="A413" s="91"/>
      <c r="C413" s="101"/>
    </row>
    <row r="414" spans="1:3">
      <c r="A414" s="91"/>
      <c r="C414" s="101"/>
    </row>
    <row r="415" spans="1:3">
      <c r="A415" s="91"/>
      <c r="C415" s="101"/>
    </row>
    <row r="416" spans="1:3">
      <c r="A416" s="91"/>
      <c r="C416" s="101"/>
    </row>
    <row r="417" spans="1:3">
      <c r="A417" s="91"/>
      <c r="C417" s="101"/>
    </row>
    <row r="418" spans="1:3">
      <c r="A418" s="91"/>
      <c r="C418" s="101"/>
    </row>
    <row r="419" spans="1:3">
      <c r="A419" s="91"/>
      <c r="C419" s="101"/>
    </row>
    <row r="420" spans="1:3">
      <c r="A420" s="91"/>
      <c r="C420" s="101"/>
    </row>
    <row r="421" spans="1:3">
      <c r="A421" s="91"/>
      <c r="C421" s="101"/>
    </row>
    <row r="422" spans="1:3">
      <c r="A422" s="91"/>
      <c r="C422" s="101"/>
    </row>
    <row r="423" spans="1:3">
      <c r="A423" s="91"/>
      <c r="C423" s="101"/>
    </row>
    <row r="424" spans="1:3">
      <c r="A424" s="91"/>
      <c r="C424" s="101"/>
    </row>
    <row r="425" spans="1:3">
      <c r="A425" s="91"/>
      <c r="C425" s="101"/>
    </row>
    <row r="426" spans="1:3">
      <c r="A426" s="91"/>
      <c r="C426" s="101"/>
    </row>
    <row r="427" spans="1:3">
      <c r="A427" s="91"/>
      <c r="C427" s="101"/>
    </row>
    <row r="428" spans="1:3">
      <c r="A428" s="91"/>
      <c r="C428" s="101"/>
    </row>
    <row r="429" spans="1:3">
      <c r="A429" s="91"/>
      <c r="C429" s="101"/>
    </row>
    <row r="430" spans="1:3">
      <c r="A430" s="91"/>
      <c r="C430" s="101"/>
    </row>
    <row r="431" spans="1:3">
      <c r="A431" s="91"/>
      <c r="C431" s="101"/>
    </row>
    <row r="432" spans="1:3">
      <c r="A432" s="91"/>
      <c r="C432" s="101"/>
    </row>
    <row r="433" spans="1:3">
      <c r="A433" s="91"/>
      <c r="C433" s="101"/>
    </row>
    <row r="434" spans="1:3">
      <c r="A434" s="91"/>
      <c r="C434" s="101"/>
    </row>
    <row r="435" spans="1:3">
      <c r="A435" s="91"/>
      <c r="C435" s="101"/>
    </row>
    <row r="436" spans="1:3">
      <c r="A436" s="91"/>
      <c r="C436" s="101"/>
    </row>
    <row r="437" spans="1:3">
      <c r="A437" s="91"/>
      <c r="C437" s="101"/>
    </row>
    <row r="438" spans="1:3">
      <c r="A438" s="91"/>
      <c r="C438" s="101"/>
    </row>
    <row r="439" spans="1:3">
      <c r="A439" s="91"/>
      <c r="C439" s="101"/>
    </row>
    <row r="440" spans="1:3">
      <c r="A440" s="91"/>
      <c r="C440" s="101"/>
    </row>
    <row r="441" spans="1:3">
      <c r="A441" s="91"/>
      <c r="C441" s="101"/>
    </row>
    <row r="442" spans="1:3">
      <c r="A442" s="91"/>
      <c r="C442" s="101"/>
    </row>
    <row r="443" spans="1:3">
      <c r="A443" s="91"/>
      <c r="C443" s="101"/>
    </row>
    <row r="444" spans="1:3">
      <c r="A444" s="91"/>
      <c r="C444" s="101"/>
    </row>
    <row r="445" spans="1:3">
      <c r="A445" s="91"/>
      <c r="C445" s="101"/>
    </row>
    <row r="446" spans="1:3">
      <c r="A446" s="91"/>
      <c r="C446" s="101"/>
    </row>
    <row r="447" spans="1:3">
      <c r="A447" s="91"/>
      <c r="C447" s="101"/>
    </row>
    <row r="448" spans="1:3">
      <c r="A448" s="91"/>
      <c r="C448" s="101"/>
    </row>
    <row r="449" spans="1:3">
      <c r="A449" s="91"/>
      <c r="C449" s="101"/>
    </row>
    <row r="450" spans="1:3">
      <c r="A450" s="91"/>
      <c r="C450" s="101"/>
    </row>
    <row r="451" spans="1:3">
      <c r="A451" s="91"/>
      <c r="C451" s="101"/>
    </row>
    <row r="452" spans="1:3">
      <c r="A452" s="91"/>
      <c r="C452" s="101"/>
    </row>
    <row r="453" spans="1:3">
      <c r="A453" s="91"/>
      <c r="C453" s="101"/>
    </row>
    <row r="454" spans="1:3">
      <c r="A454" s="91"/>
      <c r="C454" s="101"/>
    </row>
    <row r="455" spans="1:3">
      <c r="A455" s="91"/>
      <c r="C455" s="101"/>
    </row>
    <row r="456" spans="1:3">
      <c r="A456" s="91"/>
      <c r="C456" s="101"/>
    </row>
    <row r="457" spans="1:3">
      <c r="A457" s="91"/>
      <c r="C457" s="101"/>
    </row>
    <row r="458" spans="1:3">
      <c r="A458" s="91"/>
      <c r="C458" s="101"/>
    </row>
    <row r="459" spans="1:3">
      <c r="A459" s="91"/>
      <c r="C459" s="101"/>
    </row>
    <row r="460" spans="1:3">
      <c r="A460" s="91"/>
      <c r="C460" s="101"/>
    </row>
    <row r="461" spans="1:3">
      <c r="A461" s="91"/>
      <c r="C461" s="101"/>
    </row>
    <row r="462" spans="1:3">
      <c r="A462" s="91"/>
      <c r="C462" s="101"/>
    </row>
    <row r="463" spans="1:3">
      <c r="A463" s="91"/>
      <c r="C463" s="101"/>
    </row>
    <row r="464" spans="1:3">
      <c r="A464" s="91"/>
      <c r="C464" s="101"/>
    </row>
    <row r="465" spans="1:3">
      <c r="A465" s="91"/>
      <c r="C465" s="101"/>
    </row>
    <row r="466" spans="1:3">
      <c r="A466" s="91"/>
      <c r="C466" s="101"/>
    </row>
    <row r="467" spans="1:3">
      <c r="A467" s="91"/>
      <c r="C467" s="101"/>
    </row>
    <row r="468" spans="1:3">
      <c r="A468" s="91"/>
      <c r="C468" s="101"/>
    </row>
    <row r="469" spans="1:3">
      <c r="A469" s="91"/>
      <c r="C469" s="101"/>
    </row>
    <row r="470" spans="1:3">
      <c r="A470" s="91"/>
      <c r="C470" s="101"/>
    </row>
    <row r="471" spans="1:3">
      <c r="A471" s="91"/>
      <c r="C471" s="101"/>
    </row>
    <row r="472" spans="1:3">
      <c r="A472" s="91"/>
      <c r="C472" s="101"/>
    </row>
    <row r="473" spans="1:3">
      <c r="A473" s="91"/>
      <c r="C473" s="101"/>
    </row>
    <row r="474" spans="1:3">
      <c r="A474" s="91"/>
      <c r="C474" s="101"/>
    </row>
    <row r="475" spans="1:3">
      <c r="A475" s="91"/>
      <c r="C475" s="101"/>
    </row>
    <row r="476" spans="1:3">
      <c r="A476" s="91"/>
      <c r="C476" s="101"/>
    </row>
    <row r="477" spans="1:3">
      <c r="A477" s="91"/>
      <c r="C477" s="101"/>
    </row>
    <row r="478" spans="1:3">
      <c r="A478" s="91"/>
      <c r="C478" s="101"/>
    </row>
    <row r="479" spans="1:3">
      <c r="A479" s="91"/>
      <c r="C479" s="101"/>
    </row>
    <row r="480" spans="1:3">
      <c r="A480" s="91"/>
      <c r="C480" s="101"/>
    </row>
    <row r="481" spans="1:3">
      <c r="A481" s="91"/>
      <c r="C481" s="101"/>
    </row>
    <row r="482" spans="1:3">
      <c r="A482" s="91"/>
      <c r="C482" s="101"/>
    </row>
    <row r="483" spans="1:3">
      <c r="A483" s="91"/>
      <c r="C483" s="101"/>
    </row>
    <row r="484" spans="1:3">
      <c r="A484" s="91"/>
      <c r="C484" s="101"/>
    </row>
    <row r="485" spans="1:3">
      <c r="A485" s="91"/>
      <c r="C485" s="101"/>
    </row>
    <row r="486" spans="1:3">
      <c r="A486" s="91"/>
      <c r="C486" s="101"/>
    </row>
    <row r="487" spans="1:3">
      <c r="A487" s="91"/>
      <c r="C487" s="101"/>
    </row>
    <row r="488" spans="1:3">
      <c r="A488" s="91"/>
      <c r="C488" s="101"/>
    </row>
    <row r="489" spans="1:3">
      <c r="A489" s="91"/>
      <c r="C489" s="101"/>
    </row>
    <row r="490" spans="1:3">
      <c r="A490" s="91"/>
      <c r="C490" s="101"/>
    </row>
    <row r="491" spans="1:3">
      <c r="A491" s="91"/>
      <c r="C491" s="101"/>
    </row>
    <row r="492" spans="1:3">
      <c r="A492" s="91"/>
      <c r="C492" s="101"/>
    </row>
    <row r="493" spans="1:3">
      <c r="A493" s="91"/>
      <c r="C493" s="101"/>
    </row>
    <row r="494" spans="1:3">
      <c r="A494" s="91"/>
      <c r="C494" s="101"/>
    </row>
    <row r="495" spans="1:3">
      <c r="A495" s="91"/>
      <c r="C495" s="101"/>
    </row>
    <row r="496" spans="1:3">
      <c r="A496" s="91"/>
      <c r="C496" s="101"/>
    </row>
    <row r="497" spans="1:3">
      <c r="A497" s="91"/>
      <c r="C497" s="101"/>
    </row>
    <row r="498" spans="1:3">
      <c r="A498" s="91"/>
      <c r="C498" s="101"/>
    </row>
    <row r="499" spans="1:3">
      <c r="A499" s="91"/>
      <c r="C499" s="101"/>
    </row>
    <row r="500" spans="1:3">
      <c r="A500" s="91"/>
      <c r="C500" s="101"/>
    </row>
    <row r="501" spans="1:3">
      <c r="A501" s="91"/>
      <c r="C501" s="101"/>
    </row>
    <row r="502" spans="1:3">
      <c r="A502" s="91"/>
      <c r="C502" s="101"/>
    </row>
    <row r="503" spans="1:3">
      <c r="A503" s="91"/>
      <c r="C503" s="101"/>
    </row>
    <row r="504" spans="1:3">
      <c r="A504" s="91"/>
      <c r="C504" s="101"/>
    </row>
    <row r="505" spans="1:3">
      <c r="A505" s="91"/>
      <c r="C505" s="101"/>
    </row>
    <row r="506" spans="1:3">
      <c r="A506" s="91"/>
      <c r="C506" s="101"/>
    </row>
    <row r="507" spans="1:3">
      <c r="A507" s="91"/>
      <c r="C507" s="101"/>
    </row>
    <row r="508" spans="1:3">
      <c r="A508" s="91"/>
      <c r="C508" s="101"/>
    </row>
    <row r="509" spans="1:3">
      <c r="A509" s="91"/>
      <c r="C509" s="101"/>
    </row>
    <row r="510" spans="1:3">
      <c r="A510" s="91"/>
      <c r="C510" s="101"/>
    </row>
    <row r="511" spans="1:3">
      <c r="A511" s="91"/>
      <c r="C511" s="101"/>
    </row>
    <row r="512" spans="1:3">
      <c r="A512" s="91"/>
      <c r="C512" s="101"/>
    </row>
    <row r="513" spans="1:3">
      <c r="A513" s="91"/>
      <c r="C513" s="101"/>
    </row>
    <row r="514" spans="1:3">
      <c r="A514" s="91"/>
      <c r="C514" s="101"/>
    </row>
    <row r="515" spans="1:3">
      <c r="A515" s="91"/>
      <c r="C515" s="101"/>
    </row>
    <row r="516" spans="1:3">
      <c r="A516" s="91"/>
      <c r="C516" s="101"/>
    </row>
    <row r="517" spans="1:3">
      <c r="A517" s="91"/>
      <c r="C517" s="101"/>
    </row>
    <row r="518" spans="1:3">
      <c r="A518" s="91"/>
      <c r="C518" s="101"/>
    </row>
    <row r="519" spans="1:3">
      <c r="A519" s="91"/>
      <c r="C519" s="101"/>
    </row>
    <row r="520" spans="1:3">
      <c r="A520" s="91"/>
      <c r="C520" s="101"/>
    </row>
    <row r="521" spans="1:3">
      <c r="A521" s="91"/>
      <c r="C521" s="101"/>
    </row>
    <row r="522" spans="1:3">
      <c r="A522" s="91"/>
      <c r="C522" s="101"/>
    </row>
    <row r="523" spans="1:3">
      <c r="A523" s="91"/>
      <c r="C523" s="101"/>
    </row>
    <row r="524" spans="1:3">
      <c r="A524" s="91"/>
      <c r="C524" s="101"/>
    </row>
    <row r="525" spans="1:3">
      <c r="A525" s="91"/>
      <c r="C525" s="101"/>
    </row>
    <row r="526" spans="1:3">
      <c r="A526" s="91"/>
      <c r="C526" s="101"/>
    </row>
    <row r="527" spans="1:3">
      <c r="A527" s="91"/>
      <c r="C527" s="101"/>
    </row>
    <row r="528" spans="1:3">
      <c r="A528" s="91"/>
      <c r="C528" s="101"/>
    </row>
    <row r="529" spans="1:3">
      <c r="A529" s="91"/>
      <c r="C529" s="101"/>
    </row>
    <row r="530" spans="1:3">
      <c r="A530" s="91"/>
      <c r="C530" s="101"/>
    </row>
    <row r="531" spans="1:3">
      <c r="A531" s="91"/>
      <c r="C531" s="101"/>
    </row>
    <row r="532" spans="1:3">
      <c r="A532" s="91"/>
      <c r="C532" s="101"/>
    </row>
    <row r="533" spans="1:3">
      <c r="A533" s="91"/>
      <c r="C533" s="101"/>
    </row>
    <row r="534" spans="1:3">
      <c r="A534" s="91"/>
      <c r="C534" s="101"/>
    </row>
    <row r="535" spans="1:3">
      <c r="A535" s="91"/>
      <c r="C535" s="101"/>
    </row>
    <row r="536" spans="1:3">
      <c r="A536" s="91"/>
      <c r="C536" s="101"/>
    </row>
    <row r="537" spans="1:3">
      <c r="A537" s="91"/>
      <c r="C537" s="101"/>
    </row>
    <row r="538" spans="1:3">
      <c r="A538" s="91"/>
      <c r="C538" s="101"/>
    </row>
    <row r="539" spans="1:3">
      <c r="A539" s="91"/>
      <c r="C539" s="101"/>
    </row>
    <row r="540" spans="1:3">
      <c r="A540" s="91"/>
      <c r="C540" s="101"/>
    </row>
    <row r="541" spans="1:3">
      <c r="A541" s="91"/>
      <c r="C541" s="101"/>
    </row>
    <row r="542" spans="1:3">
      <c r="A542" s="91"/>
      <c r="C542" s="101"/>
    </row>
    <row r="543" spans="1:3">
      <c r="A543" s="91"/>
      <c r="C543" s="101"/>
    </row>
    <row r="544" spans="1:3">
      <c r="A544" s="91"/>
      <c r="C544" s="101"/>
    </row>
    <row r="545" spans="1:3">
      <c r="A545" s="91"/>
      <c r="C545" s="101"/>
    </row>
    <row r="546" spans="1:3">
      <c r="A546" s="91"/>
      <c r="C546" s="101"/>
    </row>
    <row r="547" spans="1:3">
      <c r="A547" s="91"/>
      <c r="C547" s="101"/>
    </row>
    <row r="548" spans="1:3">
      <c r="A548" s="91"/>
      <c r="C548" s="101"/>
    </row>
    <row r="549" spans="1:3">
      <c r="A549" s="91"/>
      <c r="C549" s="101"/>
    </row>
    <row r="550" spans="1:3">
      <c r="A550" s="91"/>
      <c r="C550" s="101"/>
    </row>
    <row r="551" spans="1:3">
      <c r="A551" s="91"/>
      <c r="C551" s="101"/>
    </row>
    <row r="552" spans="1:3">
      <c r="A552" s="91"/>
      <c r="C552" s="101"/>
    </row>
    <row r="553" spans="1:3">
      <c r="A553" s="91"/>
      <c r="C553" s="101"/>
    </row>
    <row r="554" spans="1:3">
      <c r="A554" s="91"/>
      <c r="C554" s="101"/>
    </row>
    <row r="555" spans="1:3">
      <c r="A555" s="91"/>
      <c r="C555" s="101"/>
    </row>
    <row r="556" spans="1:3">
      <c r="A556" s="91"/>
      <c r="C556" s="101"/>
    </row>
    <row r="557" spans="1:3">
      <c r="A557" s="91"/>
      <c r="C557" s="101"/>
    </row>
    <row r="558" spans="1:3">
      <c r="A558" s="91"/>
      <c r="C558" s="101"/>
    </row>
    <row r="559" spans="1:3">
      <c r="A559" s="91"/>
      <c r="C559" s="101"/>
    </row>
    <row r="560" spans="1:3">
      <c r="A560" s="91"/>
      <c r="C560" s="101"/>
    </row>
    <row r="561" spans="1:3">
      <c r="A561" s="91"/>
      <c r="C561" s="101"/>
    </row>
    <row r="562" spans="1:3">
      <c r="A562" s="91"/>
      <c r="C562" s="101"/>
    </row>
    <row r="563" spans="1:3">
      <c r="A563" s="91"/>
      <c r="C563" s="101"/>
    </row>
    <row r="564" spans="1:3">
      <c r="A564" s="91"/>
      <c r="C564" s="101"/>
    </row>
    <row r="565" spans="1:3">
      <c r="A565" s="91"/>
      <c r="C565" s="101"/>
    </row>
    <row r="566" spans="1:3">
      <c r="A566" s="91"/>
      <c r="C566" s="101"/>
    </row>
    <row r="567" spans="1:3">
      <c r="A567" s="91"/>
      <c r="C567" s="101"/>
    </row>
    <row r="568" spans="1:3">
      <c r="A568" s="91"/>
      <c r="C568" s="101"/>
    </row>
    <row r="569" spans="1:3">
      <c r="A569" s="91"/>
      <c r="C569" s="101"/>
    </row>
    <row r="570" spans="1:3">
      <c r="A570" s="91"/>
      <c r="C570" s="101"/>
    </row>
    <row r="571" spans="1:3">
      <c r="A571" s="91"/>
      <c r="C571" s="101"/>
    </row>
    <row r="572" spans="1:3">
      <c r="A572" s="91"/>
      <c r="C572" s="101"/>
    </row>
    <row r="573" spans="1:3">
      <c r="A573" s="91"/>
      <c r="C573" s="101"/>
    </row>
    <row r="574" spans="1:3">
      <c r="A574" s="91"/>
      <c r="C574" s="101"/>
    </row>
    <row r="575" spans="1:3">
      <c r="A575" s="91"/>
      <c r="C575" s="101"/>
    </row>
    <row r="576" spans="1:3">
      <c r="A576" s="91"/>
      <c r="C576" s="101"/>
    </row>
    <row r="577" spans="1:3">
      <c r="A577" s="91"/>
      <c r="C577" s="101"/>
    </row>
    <row r="578" spans="1:3">
      <c r="A578" s="91"/>
      <c r="C578" s="101"/>
    </row>
    <row r="579" spans="1:3">
      <c r="A579" s="91"/>
      <c r="C579" s="101"/>
    </row>
    <row r="580" spans="1:3">
      <c r="A580" s="91"/>
      <c r="C580" s="101"/>
    </row>
    <row r="581" spans="1:3">
      <c r="A581" s="91"/>
      <c r="C581" s="101"/>
    </row>
    <row r="582" spans="1:3">
      <c r="A582" s="91"/>
      <c r="C582" s="101"/>
    </row>
    <row r="583" spans="1:3">
      <c r="A583" s="91"/>
      <c r="C583" s="101"/>
    </row>
    <row r="584" spans="1:3">
      <c r="A584" s="91"/>
      <c r="C584" s="101"/>
    </row>
    <row r="585" spans="1:3">
      <c r="A585" s="91"/>
      <c r="C585" s="101"/>
    </row>
    <row r="586" spans="1:3">
      <c r="A586" s="91"/>
      <c r="C586" s="101"/>
    </row>
    <row r="587" spans="1:3">
      <c r="A587" s="91"/>
      <c r="C587" s="101"/>
    </row>
    <row r="588" spans="1:3">
      <c r="A588" s="91"/>
      <c r="C588" s="101"/>
    </row>
    <row r="589" spans="1:3">
      <c r="A589" s="91"/>
      <c r="C589" s="101"/>
    </row>
    <row r="590" spans="1:3">
      <c r="A590" s="91"/>
      <c r="C590" s="101"/>
    </row>
    <row r="591" spans="1:3">
      <c r="A591" s="91"/>
      <c r="C591" s="101"/>
    </row>
    <row r="592" spans="1:3">
      <c r="A592" s="91"/>
      <c r="C592" s="101"/>
    </row>
    <row r="593" spans="1:3">
      <c r="A593" s="91"/>
      <c r="C593" s="101"/>
    </row>
    <row r="594" spans="1:3">
      <c r="A594" s="91"/>
      <c r="C594" s="101"/>
    </row>
    <row r="595" spans="1:3">
      <c r="A595" s="91"/>
      <c r="C595" s="101"/>
    </row>
    <row r="596" spans="1:3">
      <c r="A596" s="91"/>
      <c r="C596" s="101"/>
    </row>
    <row r="597" spans="1:3">
      <c r="A597" s="91"/>
      <c r="C597" s="101"/>
    </row>
    <row r="598" spans="1:3">
      <c r="A598" s="91"/>
      <c r="C598" s="101"/>
    </row>
    <row r="599" spans="1:3">
      <c r="A599" s="91"/>
      <c r="C599" s="101"/>
    </row>
    <row r="600" spans="1:3">
      <c r="A600" s="91"/>
      <c r="C600" s="101"/>
    </row>
    <row r="601" spans="1:3">
      <c r="A601" s="91"/>
      <c r="C601" s="101"/>
    </row>
    <row r="602" spans="1:3">
      <c r="A602" s="91"/>
      <c r="C602" s="101"/>
    </row>
    <row r="603" spans="1:3">
      <c r="A603" s="91"/>
      <c r="C603" s="101"/>
    </row>
    <row r="604" spans="1:3">
      <c r="A604" s="91"/>
      <c r="C604" s="101"/>
    </row>
    <row r="605" spans="1:3">
      <c r="A605" s="91"/>
      <c r="C605" s="101"/>
    </row>
    <row r="606" spans="1:3">
      <c r="A606" s="91"/>
      <c r="C606" s="101"/>
    </row>
    <row r="607" spans="1:3">
      <c r="A607" s="91"/>
      <c r="C607" s="101"/>
    </row>
    <row r="608" spans="1:3">
      <c r="A608" s="91"/>
      <c r="C608" s="101"/>
    </row>
    <row r="609" spans="1:3">
      <c r="A609" s="91"/>
      <c r="C609" s="101"/>
    </row>
    <row r="610" spans="1:3">
      <c r="A610" s="91"/>
      <c r="C610" s="101"/>
    </row>
    <row r="611" spans="1:3">
      <c r="A611" s="91"/>
      <c r="C611" s="101"/>
    </row>
    <row r="612" spans="1:3">
      <c r="A612" s="91"/>
      <c r="C612" s="101"/>
    </row>
    <row r="613" spans="1:3">
      <c r="A613" s="91"/>
      <c r="C613" s="101"/>
    </row>
    <row r="614" spans="1:3">
      <c r="A614" s="91"/>
      <c r="C614" s="101"/>
    </row>
    <row r="615" spans="1:3">
      <c r="A615" s="91"/>
      <c r="C615" s="101"/>
    </row>
    <row r="616" spans="1:3">
      <c r="A616" s="91"/>
      <c r="C616" s="101"/>
    </row>
    <row r="617" spans="1:3">
      <c r="A617" s="91"/>
      <c r="C617" s="101"/>
    </row>
    <row r="618" spans="1:3">
      <c r="A618" s="91"/>
      <c r="C618" s="101"/>
    </row>
    <row r="619" spans="1:3">
      <c r="A619" s="91"/>
      <c r="C619" s="101"/>
    </row>
    <row r="620" spans="1:3">
      <c r="A620" s="91"/>
      <c r="C620" s="101"/>
    </row>
    <row r="621" spans="1:3">
      <c r="A621" s="91"/>
      <c r="C621" s="101"/>
    </row>
    <row r="622" spans="1:3">
      <c r="A622" s="91"/>
      <c r="C622" s="101"/>
    </row>
    <row r="623" spans="1:3">
      <c r="A623" s="91"/>
      <c r="C623" s="101"/>
    </row>
    <row r="624" spans="1:3">
      <c r="A624" s="91"/>
      <c r="C624" s="101"/>
    </row>
    <row r="625" spans="1:3">
      <c r="A625" s="91"/>
      <c r="C625" s="101"/>
    </row>
    <row r="626" spans="1:3">
      <c r="A626" s="91"/>
      <c r="C626" s="101"/>
    </row>
    <row r="627" spans="1:3">
      <c r="A627" s="91"/>
      <c r="C627" s="101"/>
    </row>
    <row r="628" spans="1:3">
      <c r="A628" s="91"/>
      <c r="C628" s="101"/>
    </row>
    <row r="629" spans="1:3">
      <c r="A629" s="91"/>
      <c r="C629" s="101"/>
    </row>
    <row r="630" spans="1:3">
      <c r="A630" s="91"/>
      <c r="C630" s="101"/>
    </row>
    <row r="631" spans="1:3">
      <c r="A631" s="91"/>
      <c r="C631" s="101"/>
    </row>
    <row r="632" spans="1:3">
      <c r="A632" s="91"/>
      <c r="C632" s="101"/>
    </row>
    <row r="633" spans="1:3">
      <c r="A633" s="91"/>
      <c r="C633" s="101"/>
    </row>
    <row r="634" spans="1:3">
      <c r="A634" s="91"/>
      <c r="C634" s="101"/>
    </row>
    <row r="635" spans="1:3">
      <c r="A635" s="91"/>
      <c r="C635" s="101"/>
    </row>
    <row r="636" spans="1:3">
      <c r="A636" s="91"/>
      <c r="C636" s="101"/>
    </row>
    <row r="637" spans="1:3">
      <c r="A637" s="91"/>
      <c r="C637" s="101"/>
    </row>
    <row r="638" spans="1:3">
      <c r="A638" s="91"/>
      <c r="C638" s="101"/>
    </row>
    <row r="639" spans="1:3">
      <c r="A639" s="91"/>
      <c r="C639" s="101"/>
    </row>
    <row r="640" spans="1:3">
      <c r="A640" s="91"/>
      <c r="C640" s="101"/>
    </row>
    <row r="641" spans="1:3">
      <c r="A641" s="91"/>
      <c r="C641" s="101"/>
    </row>
    <row r="642" spans="1:3">
      <c r="A642" s="91"/>
      <c r="C642" s="101"/>
    </row>
    <row r="643" spans="1:3">
      <c r="A643" s="91"/>
      <c r="C643" s="101"/>
    </row>
    <row r="644" spans="1:3">
      <c r="A644" s="91"/>
      <c r="C644" s="101"/>
    </row>
    <row r="645" spans="1:3">
      <c r="A645" s="91"/>
      <c r="C645" s="101"/>
    </row>
    <row r="646" spans="1:3">
      <c r="A646" s="91"/>
      <c r="C646" s="101"/>
    </row>
    <row r="647" spans="1:3">
      <c r="A647" s="91"/>
      <c r="C647" s="101"/>
    </row>
    <row r="648" spans="1:3">
      <c r="A648" s="91"/>
      <c r="C648" s="101"/>
    </row>
    <row r="649" spans="1:3">
      <c r="A649" s="91"/>
      <c r="C649" s="101"/>
    </row>
    <row r="650" spans="1:3">
      <c r="A650" s="91"/>
      <c r="C650" s="101"/>
    </row>
    <row r="651" spans="1:3">
      <c r="A651" s="91"/>
      <c r="C651" s="101"/>
    </row>
    <row r="652" spans="1:3">
      <c r="A652" s="91"/>
      <c r="C652" s="101"/>
    </row>
    <row r="653" spans="1:3">
      <c r="A653" s="91"/>
      <c r="C653" s="101"/>
    </row>
    <row r="654" spans="1:3">
      <c r="A654" s="91"/>
      <c r="C654" s="101"/>
    </row>
    <row r="655" spans="1:3">
      <c r="A655" s="91"/>
      <c r="C655" s="101"/>
    </row>
    <row r="656" spans="1:3">
      <c r="A656" s="91"/>
      <c r="C656" s="101"/>
    </row>
    <row r="657" spans="1:3">
      <c r="A657" s="91"/>
      <c r="C657" s="101"/>
    </row>
    <row r="658" spans="1:3">
      <c r="A658" s="91"/>
      <c r="C658" s="101"/>
    </row>
    <row r="659" spans="1:3">
      <c r="A659" s="91"/>
      <c r="C659" s="101"/>
    </row>
    <row r="660" spans="1:3">
      <c r="A660" s="91"/>
      <c r="C660" s="101"/>
    </row>
    <row r="661" spans="1:3">
      <c r="A661" s="91"/>
      <c r="C661" s="101"/>
    </row>
    <row r="662" spans="1:3">
      <c r="A662" s="91"/>
      <c r="C662" s="101"/>
    </row>
    <row r="663" spans="1:3">
      <c r="A663" s="91"/>
      <c r="C663" s="101"/>
    </row>
    <row r="664" spans="1:3">
      <c r="A664" s="91"/>
      <c r="C664" s="101"/>
    </row>
    <row r="665" spans="1:3">
      <c r="A665" s="91"/>
      <c r="C665" s="101"/>
    </row>
    <row r="666" spans="1:3">
      <c r="A666" s="91"/>
      <c r="C666" s="101"/>
    </row>
    <row r="667" spans="1:3">
      <c r="A667" s="91"/>
      <c r="C667" s="101"/>
    </row>
    <row r="668" spans="1:3">
      <c r="A668" s="91"/>
      <c r="C668" s="101"/>
    </row>
    <row r="669" spans="1:3">
      <c r="A669" s="91"/>
      <c r="C669" s="101"/>
    </row>
    <row r="670" spans="1:3">
      <c r="A670" s="91"/>
      <c r="C670" s="101"/>
    </row>
    <row r="671" spans="1:3">
      <c r="A671" s="91"/>
      <c r="C671" s="101"/>
    </row>
    <row r="672" spans="1:3">
      <c r="A672" s="91"/>
      <c r="C672" s="101"/>
    </row>
    <row r="673" spans="1:3">
      <c r="A673" s="91"/>
      <c r="C673" s="101"/>
    </row>
    <row r="674" spans="1:3">
      <c r="A674" s="91"/>
      <c r="C674" s="101"/>
    </row>
    <row r="675" spans="1:3">
      <c r="A675" s="91"/>
      <c r="C675" s="101"/>
    </row>
    <row r="676" spans="1:3">
      <c r="A676" s="91"/>
      <c r="C676" s="101"/>
    </row>
    <row r="677" spans="1:3">
      <c r="A677" s="91"/>
      <c r="C677" s="101"/>
    </row>
    <row r="678" spans="1:3">
      <c r="A678" s="91"/>
      <c r="C678" s="101"/>
    </row>
    <row r="679" spans="1:3">
      <c r="A679" s="91"/>
      <c r="C679" s="101"/>
    </row>
    <row r="680" spans="1:3">
      <c r="A680" s="91"/>
      <c r="C680" s="101"/>
    </row>
    <row r="681" spans="1:3">
      <c r="A681" s="91"/>
      <c r="C681" s="101"/>
    </row>
    <row r="682" spans="1:3">
      <c r="A682" s="91"/>
      <c r="C682" s="101"/>
    </row>
    <row r="683" spans="1:3">
      <c r="A683" s="91"/>
      <c r="C683" s="101"/>
    </row>
    <row r="684" spans="1:3">
      <c r="A684" s="91"/>
      <c r="C684" s="101"/>
    </row>
    <row r="685" spans="1:3">
      <c r="A685" s="91"/>
      <c r="C685" s="101"/>
    </row>
    <row r="686" spans="1:3">
      <c r="A686" s="91"/>
      <c r="C686" s="101"/>
    </row>
    <row r="687" spans="1:3">
      <c r="A687" s="91"/>
      <c r="C687" s="101"/>
    </row>
    <row r="688" spans="1:3">
      <c r="A688" s="91"/>
      <c r="C688" s="101"/>
    </row>
    <row r="689" spans="1:3">
      <c r="A689" s="91"/>
      <c r="C689" s="101"/>
    </row>
    <row r="690" spans="1:3">
      <c r="A690" s="91"/>
      <c r="C690" s="101"/>
    </row>
    <row r="691" spans="1:3">
      <c r="A691" s="91"/>
      <c r="C691" s="101"/>
    </row>
    <row r="692" spans="1:3">
      <c r="A692" s="91"/>
      <c r="C692" s="101"/>
    </row>
    <row r="693" spans="1:3">
      <c r="A693" s="91"/>
      <c r="C693" s="101"/>
    </row>
    <row r="694" spans="1:3">
      <c r="A694" s="91"/>
      <c r="C694" s="101"/>
    </row>
    <row r="695" spans="1:3">
      <c r="A695" s="91"/>
      <c r="C695" s="101"/>
    </row>
    <row r="696" spans="1:3">
      <c r="A696" s="91"/>
      <c r="C696" s="101"/>
    </row>
    <row r="697" spans="1:3">
      <c r="A697" s="91"/>
      <c r="C697" s="101"/>
    </row>
    <row r="698" spans="1:3">
      <c r="A698" s="91"/>
      <c r="C698" s="101"/>
    </row>
    <row r="699" spans="1:3">
      <c r="A699" s="91"/>
      <c r="C699" s="101"/>
    </row>
    <row r="700" spans="1:3">
      <c r="A700" s="91"/>
      <c r="C700" s="101"/>
    </row>
    <row r="701" spans="1:3">
      <c r="A701" s="91"/>
      <c r="C701" s="101"/>
    </row>
    <row r="702" spans="1:3">
      <c r="A702" s="91"/>
      <c r="C702" s="101"/>
    </row>
    <row r="703" spans="1:3">
      <c r="A703" s="91"/>
      <c r="C703" s="101"/>
    </row>
    <row r="704" spans="1:3">
      <c r="A704" s="91"/>
      <c r="C704" s="101"/>
    </row>
    <row r="705" spans="1:3">
      <c r="A705" s="91"/>
      <c r="C705" s="101"/>
    </row>
    <row r="706" spans="1:3">
      <c r="A706" s="91"/>
      <c r="C706" s="101"/>
    </row>
    <row r="707" spans="1:3">
      <c r="A707" s="91"/>
      <c r="C707" s="101"/>
    </row>
    <row r="708" spans="1:3">
      <c r="A708" s="91"/>
      <c r="C708" s="101"/>
    </row>
    <row r="709" spans="1:3">
      <c r="A709" s="91"/>
      <c r="C709" s="101"/>
    </row>
    <row r="710" spans="1:3">
      <c r="A710" s="91"/>
      <c r="C710" s="101"/>
    </row>
    <row r="711" spans="1:3">
      <c r="A711" s="91"/>
      <c r="C711" s="101"/>
    </row>
    <row r="712" spans="1:3">
      <c r="A712" s="91"/>
      <c r="C712" s="101"/>
    </row>
    <row r="713" spans="1:3">
      <c r="A713" s="91"/>
      <c r="C713" s="101"/>
    </row>
    <row r="714" spans="1:3">
      <c r="A714" s="91"/>
      <c r="C714" s="101"/>
    </row>
    <row r="715" spans="1:3">
      <c r="A715" s="91"/>
      <c r="C715" s="101"/>
    </row>
    <row r="716" spans="1:3">
      <c r="A716" s="91"/>
      <c r="C716" s="101"/>
    </row>
    <row r="717" spans="1:3">
      <c r="A717" s="91"/>
      <c r="C717" s="101"/>
    </row>
    <row r="718" spans="1:3">
      <c r="A718" s="91"/>
      <c r="C718" s="101"/>
    </row>
    <row r="719" spans="1:3">
      <c r="A719" s="91"/>
      <c r="C719" s="101"/>
    </row>
    <row r="720" spans="1:3">
      <c r="A720" s="91"/>
      <c r="C720" s="101"/>
    </row>
    <row r="721" spans="1:3">
      <c r="A721" s="91"/>
      <c r="C721" s="101"/>
    </row>
    <row r="722" spans="1:3">
      <c r="A722" s="91"/>
      <c r="C722" s="101"/>
    </row>
    <row r="723" spans="1:3">
      <c r="A723" s="91"/>
      <c r="C723" s="101"/>
    </row>
    <row r="724" spans="1:3">
      <c r="A724" s="91"/>
      <c r="C724" s="101"/>
    </row>
    <row r="725" spans="1:3">
      <c r="A725" s="91"/>
      <c r="C725" s="101"/>
    </row>
    <row r="726" spans="1:3">
      <c r="A726" s="91"/>
      <c r="C726" s="101"/>
    </row>
    <row r="727" spans="1:3">
      <c r="A727" s="91"/>
      <c r="C727" s="101"/>
    </row>
    <row r="728" spans="1:3">
      <c r="A728" s="91"/>
      <c r="C728" s="101"/>
    </row>
    <row r="729" spans="1:3">
      <c r="A729" s="91"/>
      <c r="C729" s="101"/>
    </row>
    <row r="730" spans="1:3">
      <c r="A730" s="91"/>
      <c r="C730" s="101"/>
    </row>
    <row r="731" spans="1:3">
      <c r="A731" s="91"/>
      <c r="C731" s="101"/>
    </row>
    <row r="732" spans="1:3">
      <c r="A732" s="91"/>
      <c r="C732" s="101"/>
    </row>
    <row r="733" spans="1:3">
      <c r="A733" s="91"/>
      <c r="C733" s="101"/>
    </row>
    <row r="734" spans="1:3">
      <c r="A734" s="91"/>
      <c r="C734" s="101"/>
    </row>
    <row r="735" spans="1:3">
      <c r="A735" s="91"/>
      <c r="C735" s="101"/>
    </row>
    <row r="736" spans="1:3">
      <c r="A736" s="91"/>
      <c r="C736" s="101"/>
    </row>
    <row r="737" spans="1:3">
      <c r="A737" s="91"/>
      <c r="C737" s="101"/>
    </row>
    <row r="738" spans="1:3">
      <c r="A738" s="91"/>
      <c r="C738" s="101"/>
    </row>
    <row r="739" spans="1:3">
      <c r="A739" s="91"/>
      <c r="C739" s="101"/>
    </row>
    <row r="740" spans="1:3">
      <c r="A740" s="91"/>
      <c r="C740" s="101"/>
    </row>
    <row r="741" spans="1:3">
      <c r="A741" s="91"/>
      <c r="C741" s="101"/>
    </row>
    <row r="742" spans="1:3">
      <c r="A742" s="91"/>
      <c r="C742" s="101"/>
    </row>
    <row r="743" spans="1:3">
      <c r="A743" s="91"/>
      <c r="C743" s="101"/>
    </row>
    <row r="744" spans="1:3">
      <c r="A744" s="91"/>
      <c r="C744" s="101"/>
    </row>
    <row r="745" spans="1:3">
      <c r="A745" s="91"/>
      <c r="C745" s="101"/>
    </row>
    <row r="746" spans="1:3">
      <c r="A746" s="91"/>
      <c r="C746" s="101"/>
    </row>
    <row r="747" spans="1:3">
      <c r="A747" s="91"/>
      <c r="C747" s="101"/>
    </row>
    <row r="748" spans="1:3">
      <c r="A748" s="91"/>
      <c r="C748" s="101"/>
    </row>
    <row r="749" spans="1:3">
      <c r="A749" s="91"/>
      <c r="C749" s="101"/>
    </row>
    <row r="750" spans="1:3">
      <c r="A750" s="91"/>
      <c r="C750" s="101"/>
    </row>
    <row r="751" spans="1:3">
      <c r="A751" s="91"/>
      <c r="C751" s="101"/>
    </row>
    <row r="752" spans="1:3">
      <c r="A752" s="91"/>
      <c r="C752" s="101"/>
    </row>
    <row r="753" spans="1:3">
      <c r="A753" s="91"/>
      <c r="C753" s="101"/>
    </row>
    <row r="754" spans="1:3">
      <c r="A754" s="91"/>
      <c r="C754" s="101"/>
    </row>
    <row r="755" spans="1:3">
      <c r="A755" s="91"/>
      <c r="C755" s="101"/>
    </row>
    <row r="756" spans="1:3">
      <c r="A756" s="91"/>
      <c r="C756" s="101"/>
    </row>
    <row r="757" spans="1:3">
      <c r="A757" s="91"/>
      <c r="C757" s="101"/>
    </row>
    <row r="758" spans="1:3">
      <c r="A758" s="91"/>
      <c r="C758" s="101"/>
    </row>
    <row r="759" spans="1:3">
      <c r="A759" s="91"/>
      <c r="C759" s="101"/>
    </row>
    <row r="760" spans="1:3">
      <c r="A760" s="91"/>
      <c r="C760" s="101"/>
    </row>
    <row r="761" spans="1:3">
      <c r="A761" s="91"/>
      <c r="C761" s="101"/>
    </row>
    <row r="762" spans="1:3">
      <c r="A762" s="91"/>
      <c r="C762" s="101"/>
    </row>
    <row r="763" spans="1:3">
      <c r="A763" s="91"/>
      <c r="C763" s="101"/>
    </row>
    <row r="764" spans="1:3">
      <c r="A764" s="91"/>
      <c r="C764" s="101"/>
    </row>
    <row r="765" spans="1:3">
      <c r="A765" s="91"/>
      <c r="C765" s="101"/>
    </row>
    <row r="766" spans="1:3">
      <c r="A766" s="91"/>
      <c r="C766" s="101"/>
    </row>
    <row r="767" spans="1:3">
      <c r="A767" s="91"/>
      <c r="C767" s="101"/>
    </row>
    <row r="768" spans="1:3">
      <c r="A768" s="91"/>
      <c r="C768" s="101"/>
    </row>
    <row r="769" spans="1:3">
      <c r="A769" s="91"/>
      <c r="C769" s="101"/>
    </row>
    <row r="770" spans="1:3">
      <c r="A770" s="91"/>
      <c r="C770" s="101"/>
    </row>
    <row r="771" spans="1:3">
      <c r="A771" s="91"/>
      <c r="C771" s="101"/>
    </row>
    <row r="772" spans="1:3">
      <c r="A772" s="91"/>
      <c r="C772" s="101"/>
    </row>
    <row r="773" spans="1:3">
      <c r="A773" s="91"/>
      <c r="C773" s="101"/>
    </row>
    <row r="774" spans="1:3">
      <c r="A774" s="91"/>
      <c r="C774" s="101"/>
    </row>
    <row r="775" spans="1:3">
      <c r="A775" s="91"/>
      <c r="C775" s="101"/>
    </row>
    <row r="776" spans="1:3">
      <c r="A776" s="91"/>
      <c r="C776" s="101"/>
    </row>
    <row r="777" spans="1:3">
      <c r="A777" s="91"/>
      <c r="C777" s="101"/>
    </row>
    <row r="778" spans="1:3">
      <c r="A778" s="91"/>
      <c r="C778" s="101"/>
    </row>
    <row r="779" spans="1:3">
      <c r="A779" s="91"/>
      <c r="C779" s="101"/>
    </row>
    <row r="780" spans="1:3">
      <c r="A780" s="91"/>
      <c r="C780" s="101"/>
    </row>
    <row r="781" spans="1:3">
      <c r="A781" s="91"/>
      <c r="C781" s="101"/>
    </row>
    <row r="782" spans="1:3">
      <c r="A782" s="91"/>
      <c r="C782" s="101"/>
    </row>
    <row r="783" spans="1:3">
      <c r="A783" s="91"/>
      <c r="C783" s="101"/>
    </row>
    <row r="784" spans="1:3">
      <c r="A784" s="91"/>
      <c r="C784" s="101"/>
    </row>
    <row r="785" spans="1:3">
      <c r="A785" s="91"/>
      <c r="C785" s="101"/>
    </row>
    <row r="786" spans="1:3">
      <c r="A786" s="91"/>
      <c r="C786" s="101"/>
    </row>
    <row r="787" spans="1:3">
      <c r="A787" s="91"/>
      <c r="C787" s="101"/>
    </row>
    <row r="788" spans="1:3">
      <c r="A788" s="91"/>
      <c r="C788" s="101"/>
    </row>
    <row r="789" spans="1:3">
      <c r="A789" s="91"/>
      <c r="C789" s="101"/>
    </row>
    <row r="790" spans="1:3">
      <c r="A790" s="91"/>
      <c r="C790" s="101"/>
    </row>
    <row r="791" spans="1:3">
      <c r="A791" s="91"/>
      <c r="C791" s="101"/>
    </row>
    <row r="792" spans="1:3">
      <c r="A792" s="91"/>
      <c r="C792" s="101"/>
    </row>
    <row r="793" spans="1:3">
      <c r="A793" s="91"/>
      <c r="C793" s="101"/>
    </row>
    <row r="794" spans="1:3">
      <c r="A794" s="91"/>
      <c r="C794" s="101"/>
    </row>
    <row r="795" spans="1:3">
      <c r="A795" s="91"/>
      <c r="C795" s="101"/>
    </row>
    <row r="796" spans="1:3">
      <c r="A796" s="91"/>
      <c r="C796" s="101"/>
    </row>
    <row r="797" spans="1:3">
      <c r="A797" s="91"/>
      <c r="C797" s="101"/>
    </row>
    <row r="798" spans="1:3">
      <c r="A798" s="91"/>
      <c r="C798" s="101"/>
    </row>
    <row r="799" spans="1:3">
      <c r="A799" s="91"/>
      <c r="C799" s="101"/>
    </row>
    <row r="800" spans="1:3">
      <c r="A800" s="91"/>
      <c r="C800" s="101"/>
    </row>
    <row r="801" spans="1:3">
      <c r="A801" s="91"/>
      <c r="C801" s="101"/>
    </row>
    <row r="802" spans="1:3">
      <c r="A802" s="91"/>
      <c r="C802" s="101"/>
    </row>
    <row r="803" spans="1:3">
      <c r="A803" s="91"/>
      <c r="C803" s="101"/>
    </row>
    <row r="804" spans="1:3">
      <c r="A804" s="91"/>
      <c r="C804" s="101"/>
    </row>
    <row r="805" spans="1:3">
      <c r="A805" s="91"/>
      <c r="C805" s="101"/>
    </row>
    <row r="806" spans="1:3">
      <c r="A806" s="91"/>
      <c r="C806" s="101"/>
    </row>
    <row r="807" spans="1:3">
      <c r="A807" s="91"/>
      <c r="C807" s="101"/>
    </row>
    <row r="808" spans="1:3">
      <c r="A808" s="91"/>
      <c r="C808" s="101"/>
    </row>
    <row r="809" spans="1:3">
      <c r="A809" s="91"/>
      <c r="C809" s="101"/>
    </row>
    <row r="810" spans="1:3">
      <c r="A810" s="91"/>
      <c r="C810" s="101"/>
    </row>
    <row r="811" spans="1:3">
      <c r="A811" s="91"/>
      <c r="C811" s="101"/>
    </row>
    <row r="812" spans="1:3">
      <c r="A812" s="91"/>
      <c r="C812" s="101"/>
    </row>
    <row r="813" spans="1:3">
      <c r="A813" s="91"/>
      <c r="C813" s="101"/>
    </row>
    <row r="814" spans="1:3">
      <c r="A814" s="91"/>
      <c r="C814" s="101"/>
    </row>
    <row r="815" spans="1:3">
      <c r="A815" s="91"/>
      <c r="C815" s="101"/>
    </row>
    <row r="816" spans="1:3">
      <c r="A816" s="91"/>
      <c r="C816" s="101"/>
    </row>
    <row r="817" spans="1:3">
      <c r="A817" s="91"/>
      <c r="C817" s="101"/>
    </row>
    <row r="818" spans="1:3">
      <c r="A818" s="91"/>
      <c r="C818" s="101"/>
    </row>
    <row r="819" spans="1:3">
      <c r="A819" s="91"/>
      <c r="C819" s="101"/>
    </row>
    <row r="820" spans="1:3">
      <c r="A820" s="91"/>
      <c r="C820" s="101"/>
    </row>
    <row r="821" spans="1:3">
      <c r="A821" s="91"/>
      <c r="C821" s="101"/>
    </row>
    <row r="822" spans="1:3">
      <c r="A822" s="91"/>
      <c r="C822" s="101"/>
    </row>
    <row r="823" spans="1:3">
      <c r="A823" s="91"/>
      <c r="C823" s="101"/>
    </row>
    <row r="824" spans="1:3">
      <c r="A824" s="91"/>
      <c r="C824" s="101"/>
    </row>
    <row r="825" spans="1:3">
      <c r="A825" s="91"/>
      <c r="C825" s="101"/>
    </row>
    <row r="826" spans="1:3">
      <c r="A826" s="91"/>
      <c r="C826" s="101"/>
    </row>
    <row r="827" spans="1:3">
      <c r="A827" s="91"/>
      <c r="C827" s="101"/>
    </row>
    <row r="828" spans="1:3">
      <c r="A828" s="91"/>
      <c r="C828" s="101"/>
    </row>
    <row r="829" spans="1:3">
      <c r="A829" s="91"/>
      <c r="C829" s="101"/>
    </row>
    <row r="830" spans="1:3">
      <c r="A830" s="91"/>
      <c r="C830" s="101"/>
    </row>
    <row r="831" spans="1:3">
      <c r="A831" s="91"/>
      <c r="C831" s="101"/>
    </row>
    <row r="832" spans="1:3">
      <c r="A832" s="91"/>
      <c r="C832" s="101"/>
    </row>
    <row r="833" spans="1:3">
      <c r="A833" s="91"/>
      <c r="C833" s="101"/>
    </row>
    <row r="834" spans="1:3">
      <c r="A834" s="91"/>
      <c r="C834" s="101"/>
    </row>
    <row r="835" spans="1:3">
      <c r="A835" s="91"/>
      <c r="C835" s="101"/>
    </row>
    <row r="836" spans="1:3">
      <c r="A836" s="91"/>
      <c r="C836" s="101"/>
    </row>
    <row r="837" spans="1:3">
      <c r="A837" s="91"/>
      <c r="C837" s="101"/>
    </row>
    <row r="838" spans="1:3">
      <c r="A838" s="91"/>
      <c r="C838" s="101"/>
    </row>
    <row r="839" spans="1:3">
      <c r="A839" s="91"/>
      <c r="C839" s="101"/>
    </row>
    <row r="840" spans="1:3">
      <c r="A840" s="91"/>
      <c r="C840" s="101"/>
    </row>
    <row r="841" spans="1:3">
      <c r="A841" s="91"/>
      <c r="C841" s="101"/>
    </row>
    <row r="842" spans="1:3">
      <c r="A842" s="91"/>
      <c r="C842" s="101"/>
    </row>
    <row r="843" spans="1:3">
      <c r="A843" s="91"/>
      <c r="C843" s="101"/>
    </row>
    <row r="844" spans="1:3">
      <c r="A844" s="91"/>
      <c r="C844" s="101"/>
    </row>
    <row r="845" spans="1:3">
      <c r="A845" s="91"/>
      <c r="C845" s="101"/>
    </row>
    <row r="846" spans="1:3">
      <c r="A846" s="91"/>
      <c r="C846" s="101"/>
    </row>
    <row r="847" spans="1:3">
      <c r="A847" s="91"/>
      <c r="C847" s="101"/>
    </row>
    <row r="848" spans="1:3">
      <c r="A848" s="91"/>
      <c r="C848" s="101"/>
    </row>
    <row r="849" spans="1:3">
      <c r="A849" s="91"/>
      <c r="C849" s="101"/>
    </row>
    <row r="850" spans="1:3">
      <c r="A850" s="91"/>
      <c r="C850" s="101"/>
    </row>
    <row r="851" spans="1:3">
      <c r="A851" s="91"/>
      <c r="C851" s="101"/>
    </row>
    <row r="852" spans="1:3">
      <c r="A852" s="91"/>
      <c r="C852" s="101"/>
    </row>
    <row r="853" spans="1:3">
      <c r="A853" s="91"/>
      <c r="C853" s="101"/>
    </row>
    <row r="854" spans="1:3">
      <c r="A854" s="91"/>
      <c r="C854" s="101"/>
    </row>
    <row r="855" spans="1:3">
      <c r="A855" s="91"/>
      <c r="C855" s="101"/>
    </row>
    <row r="856" spans="1:3">
      <c r="A856" s="91"/>
      <c r="C856" s="101"/>
    </row>
    <row r="857" spans="1:3">
      <c r="A857" s="91"/>
      <c r="C857" s="101"/>
    </row>
    <row r="858" spans="1:3">
      <c r="A858" s="91"/>
      <c r="C858" s="101"/>
    </row>
    <row r="859" spans="1:3">
      <c r="A859" s="91"/>
      <c r="C859" s="101"/>
    </row>
    <row r="860" spans="1:3">
      <c r="A860" s="91"/>
      <c r="C860" s="101"/>
    </row>
    <row r="861" spans="1:3">
      <c r="A861" s="91"/>
      <c r="C861" s="101"/>
    </row>
    <row r="862" spans="1:3">
      <c r="A862" s="91"/>
      <c r="C862" s="101"/>
    </row>
    <row r="863" spans="1:3">
      <c r="A863" s="91"/>
      <c r="C863" s="101"/>
    </row>
    <row r="864" spans="1:3">
      <c r="A864" s="91"/>
      <c r="C864" s="101"/>
    </row>
    <row r="865" spans="1:3">
      <c r="A865" s="91"/>
      <c r="C865" s="101"/>
    </row>
    <row r="866" spans="1:3">
      <c r="A866" s="91"/>
      <c r="C866" s="101"/>
    </row>
    <row r="867" spans="1:3">
      <c r="A867" s="91"/>
      <c r="C867" s="101"/>
    </row>
    <row r="868" spans="1:3">
      <c r="A868" s="91"/>
      <c r="C868" s="101"/>
    </row>
    <row r="869" spans="1:3">
      <c r="A869" s="91"/>
      <c r="C869" s="101"/>
    </row>
    <row r="870" spans="1:3">
      <c r="A870" s="91"/>
      <c r="C870" s="101"/>
    </row>
    <row r="871" spans="1:3">
      <c r="A871" s="91"/>
      <c r="C871" s="101"/>
    </row>
    <row r="872" spans="1:3">
      <c r="A872" s="91"/>
      <c r="C872" s="101"/>
    </row>
    <row r="873" spans="1:3">
      <c r="A873" s="91"/>
      <c r="C873" s="101"/>
    </row>
    <row r="874" spans="1:3">
      <c r="A874" s="91"/>
      <c r="C874" s="101"/>
    </row>
    <row r="875" spans="1:3">
      <c r="A875" s="91"/>
      <c r="C875" s="101"/>
    </row>
    <row r="876" spans="1:3">
      <c r="A876" s="91"/>
      <c r="C876" s="101"/>
    </row>
    <row r="877" spans="1:3">
      <c r="A877" s="91"/>
      <c r="C877" s="101"/>
    </row>
    <row r="878" spans="1:3">
      <c r="A878" s="91"/>
      <c r="C878" s="101"/>
    </row>
    <row r="879" spans="1:3">
      <c r="A879" s="91"/>
      <c r="C879" s="101"/>
    </row>
    <row r="880" spans="1:3">
      <c r="A880" s="91"/>
      <c r="C880" s="101"/>
    </row>
    <row r="881" spans="1:3">
      <c r="A881" s="91"/>
      <c r="C881" s="101"/>
    </row>
    <row r="882" spans="1:3">
      <c r="A882" s="91"/>
      <c r="C882" s="101"/>
    </row>
    <row r="883" spans="1:3">
      <c r="A883" s="91"/>
      <c r="C883" s="101"/>
    </row>
    <row r="884" spans="1:3">
      <c r="A884" s="91"/>
      <c r="C884" s="101"/>
    </row>
    <row r="885" spans="1:3">
      <c r="A885" s="91"/>
      <c r="C885" s="101"/>
    </row>
    <row r="886" spans="1:3">
      <c r="A886" s="91"/>
      <c r="C886" s="101"/>
    </row>
    <row r="887" spans="1:3">
      <c r="A887" s="91"/>
      <c r="C887" s="101"/>
    </row>
    <row r="888" spans="1:3">
      <c r="A888" s="91"/>
      <c r="C888" s="101"/>
    </row>
    <row r="889" spans="1:3">
      <c r="A889" s="91"/>
      <c r="C889" s="101"/>
    </row>
    <row r="890" spans="1:3">
      <c r="A890" s="91"/>
      <c r="C890" s="101"/>
    </row>
    <row r="891" spans="1:3">
      <c r="A891" s="91"/>
      <c r="C891" s="101"/>
    </row>
    <row r="892" spans="1:3">
      <c r="A892" s="91"/>
      <c r="C892" s="101"/>
    </row>
    <row r="893" spans="1:3">
      <c r="A893" s="91"/>
      <c r="C893" s="101"/>
    </row>
    <row r="894" spans="1:3">
      <c r="A894" s="91"/>
      <c r="C894" s="101"/>
    </row>
    <row r="895" spans="1:3">
      <c r="A895" s="91"/>
      <c r="C895" s="101"/>
    </row>
    <row r="896" spans="1:3">
      <c r="A896" s="91"/>
      <c r="C896" s="101"/>
    </row>
    <row r="897" spans="1:3">
      <c r="A897" s="91"/>
      <c r="C897" s="101"/>
    </row>
    <row r="898" spans="1:3">
      <c r="A898" s="91"/>
      <c r="C898" s="101"/>
    </row>
    <row r="899" spans="1:3">
      <c r="A899" s="91"/>
      <c r="C899" s="101"/>
    </row>
    <row r="900" spans="1:3">
      <c r="A900" s="91"/>
      <c r="C900" s="101"/>
    </row>
    <row r="901" spans="1:3">
      <c r="A901" s="91"/>
      <c r="C901" s="101"/>
    </row>
    <row r="902" spans="1:3">
      <c r="A902" s="91"/>
      <c r="C902" s="101"/>
    </row>
    <row r="903" spans="1:3">
      <c r="A903" s="91"/>
      <c r="C903" s="101"/>
    </row>
    <row r="904" spans="1:3">
      <c r="A904" s="91"/>
      <c r="C904" s="101"/>
    </row>
    <row r="905" spans="1:3">
      <c r="A905" s="91"/>
      <c r="C905" s="101"/>
    </row>
    <row r="906" spans="1:3">
      <c r="A906" s="91"/>
      <c r="C906" s="101"/>
    </row>
    <row r="907" spans="1:3">
      <c r="A907" s="91"/>
      <c r="C907" s="101"/>
    </row>
    <row r="908" spans="1:3">
      <c r="A908" s="91"/>
      <c r="C908" s="101"/>
    </row>
    <row r="909" spans="1:3">
      <c r="A909" s="91"/>
      <c r="C909" s="101"/>
    </row>
    <row r="910" spans="1:3">
      <c r="A910" s="91"/>
      <c r="C910" s="101"/>
    </row>
    <row r="911" spans="1:3">
      <c r="A911" s="91"/>
      <c r="C911" s="101"/>
    </row>
    <row r="912" spans="1:3">
      <c r="A912" s="91"/>
      <c r="C912" s="101"/>
    </row>
    <row r="913" spans="1:3">
      <c r="A913" s="91"/>
      <c r="C913" s="101"/>
    </row>
    <row r="914" spans="1:3">
      <c r="A914" s="91"/>
      <c r="C914" s="101"/>
    </row>
    <row r="915" spans="1:3">
      <c r="A915" s="91"/>
      <c r="C915" s="101"/>
    </row>
    <row r="916" spans="1:3">
      <c r="A916" s="91"/>
      <c r="C916" s="101"/>
    </row>
    <row r="917" spans="1:3">
      <c r="A917" s="91"/>
      <c r="C917" s="101"/>
    </row>
    <row r="918" spans="1:3">
      <c r="A918" s="91"/>
      <c r="C918" s="101"/>
    </row>
    <row r="919" spans="1:3">
      <c r="A919" s="91"/>
      <c r="C919" s="101"/>
    </row>
    <row r="920" spans="1:3">
      <c r="A920" s="91"/>
      <c r="C920" s="101"/>
    </row>
    <row r="921" spans="1:3">
      <c r="A921" s="91"/>
      <c r="C921" s="101"/>
    </row>
    <row r="922" spans="1:3">
      <c r="A922" s="91"/>
      <c r="C922" s="101"/>
    </row>
    <row r="923" spans="1:3">
      <c r="A923" s="91"/>
      <c r="C923" s="101"/>
    </row>
    <row r="924" spans="1:3">
      <c r="A924" s="91"/>
      <c r="C924" s="101"/>
    </row>
    <row r="925" spans="1:3">
      <c r="A925" s="91"/>
      <c r="C925" s="101"/>
    </row>
    <row r="926" spans="1:3">
      <c r="A926" s="91"/>
      <c r="C926" s="101"/>
    </row>
    <row r="927" spans="1:3">
      <c r="A927" s="91"/>
      <c r="C927" s="101"/>
    </row>
    <row r="928" spans="1:3">
      <c r="A928" s="91"/>
      <c r="C928" s="101"/>
    </row>
    <row r="929" spans="1:3">
      <c r="A929" s="91"/>
      <c r="C929" s="101"/>
    </row>
    <row r="930" spans="1:3">
      <c r="A930" s="91"/>
      <c r="C930" s="101"/>
    </row>
    <row r="931" spans="1:3">
      <c r="A931" s="91"/>
      <c r="C931" s="101"/>
    </row>
    <row r="932" spans="1:3">
      <c r="A932" s="91"/>
      <c r="C932" s="101"/>
    </row>
    <row r="933" spans="1:3">
      <c r="A933" s="91"/>
      <c r="C933" s="101"/>
    </row>
    <row r="934" spans="1:3">
      <c r="A934" s="91"/>
      <c r="C934" s="101"/>
    </row>
    <row r="935" spans="1:3">
      <c r="A935" s="91"/>
      <c r="C935" s="101"/>
    </row>
    <row r="936" spans="1:3">
      <c r="A936" s="91"/>
      <c r="C936" s="101"/>
    </row>
    <row r="937" spans="1:3">
      <c r="A937" s="91"/>
      <c r="C937" s="101"/>
    </row>
    <row r="938" spans="1:3">
      <c r="A938" s="91"/>
      <c r="C938" s="101"/>
    </row>
    <row r="939" spans="1:3">
      <c r="A939" s="91"/>
      <c r="C939" s="101"/>
    </row>
    <row r="940" spans="1:3">
      <c r="A940" s="91"/>
      <c r="C940" s="101"/>
    </row>
    <row r="941" spans="1:3">
      <c r="A941" s="91"/>
      <c r="C941" s="101"/>
    </row>
    <row r="942" spans="1:3">
      <c r="A942" s="91"/>
      <c r="C942" s="101"/>
    </row>
    <row r="943" spans="1:3">
      <c r="A943" s="91"/>
      <c r="C943" s="101"/>
    </row>
    <row r="944" spans="1:3">
      <c r="A944" s="91"/>
      <c r="C944" s="101"/>
    </row>
    <row r="945" spans="1:3">
      <c r="A945" s="91"/>
      <c r="C945" s="101"/>
    </row>
    <row r="946" spans="1:3">
      <c r="A946" s="91"/>
      <c r="C946" s="101"/>
    </row>
    <row r="947" spans="1:3">
      <c r="A947" s="91"/>
      <c r="C947" s="101"/>
    </row>
    <row r="948" spans="1:3">
      <c r="A948" s="91"/>
      <c r="C948" s="101"/>
    </row>
    <row r="949" spans="1:3">
      <c r="A949" s="91"/>
      <c r="C949" s="101"/>
    </row>
    <row r="950" spans="1:3">
      <c r="A950" s="91"/>
      <c r="C950" s="101"/>
    </row>
    <row r="951" spans="1:3">
      <c r="A951" s="91"/>
      <c r="C951" s="101"/>
    </row>
    <row r="952" spans="1:3">
      <c r="A952" s="91"/>
      <c r="C952" s="101"/>
    </row>
    <row r="953" spans="1:3">
      <c r="A953" s="91"/>
      <c r="C953" s="101"/>
    </row>
    <row r="954" spans="1:3">
      <c r="A954" s="91"/>
      <c r="C954" s="101"/>
    </row>
    <row r="955" spans="1:3">
      <c r="A955" s="91"/>
      <c r="C955" s="101"/>
    </row>
    <row r="956" spans="1:3">
      <c r="A956" s="91"/>
      <c r="C956" s="101"/>
    </row>
    <row r="957" spans="1:3">
      <c r="A957" s="91"/>
      <c r="C957" s="101"/>
    </row>
    <row r="958" spans="1:3">
      <c r="A958" s="91"/>
      <c r="C958" s="101"/>
    </row>
    <row r="959" spans="1:3">
      <c r="A959" s="91"/>
      <c r="C959" s="101"/>
    </row>
    <row r="960" spans="1:3">
      <c r="A960" s="91"/>
      <c r="C960" s="101"/>
    </row>
    <row r="961" spans="1:3">
      <c r="A961" s="91"/>
      <c r="C961" s="101"/>
    </row>
    <row r="962" spans="1:3">
      <c r="A962" s="91"/>
      <c r="C962" s="101"/>
    </row>
    <row r="963" spans="1:3">
      <c r="A963" s="91"/>
      <c r="C963" s="101"/>
    </row>
    <row r="964" spans="1:3">
      <c r="A964" s="91"/>
      <c r="C964" s="101"/>
    </row>
    <row r="965" spans="1:3">
      <c r="A965" s="91"/>
      <c r="C965" s="101"/>
    </row>
    <row r="966" spans="1:3">
      <c r="A966" s="91"/>
      <c r="C966" s="101"/>
    </row>
    <row r="967" spans="1:3">
      <c r="A967" s="91"/>
      <c r="C967" s="101"/>
    </row>
    <row r="968" spans="1:3">
      <c r="A968" s="91"/>
      <c r="C968" s="101"/>
    </row>
    <row r="969" spans="1:3">
      <c r="A969" s="91"/>
      <c r="C969" s="101"/>
    </row>
    <row r="970" spans="1:3">
      <c r="A970" s="91"/>
      <c r="C970" s="101"/>
    </row>
    <row r="971" spans="1:3">
      <c r="A971" s="91"/>
      <c r="C971" s="101"/>
    </row>
    <row r="972" spans="1:3">
      <c r="A972" s="91"/>
      <c r="C972" s="101"/>
    </row>
    <row r="973" spans="1:3">
      <c r="A973" s="91"/>
      <c r="C973" s="101"/>
    </row>
    <row r="974" spans="1:3">
      <c r="A974" s="91"/>
      <c r="C974" s="101"/>
    </row>
    <row r="975" spans="1:3">
      <c r="A975" s="91"/>
      <c r="C975" s="101"/>
    </row>
    <row r="976" spans="1:3">
      <c r="A976" s="91"/>
      <c r="C976" s="101"/>
    </row>
    <row r="977" spans="1:3">
      <c r="A977" s="91"/>
      <c r="C977" s="101"/>
    </row>
    <row r="978" spans="1:3">
      <c r="A978" s="91"/>
      <c r="C978" s="101"/>
    </row>
    <row r="979" spans="1:3">
      <c r="A979" s="91"/>
      <c r="C979" s="101"/>
    </row>
    <row r="980" spans="1:3">
      <c r="A980" s="91"/>
      <c r="C980" s="101"/>
    </row>
    <row r="981" spans="1:3">
      <c r="A981" s="91"/>
      <c r="C981" s="101"/>
    </row>
    <row r="982" spans="1:3">
      <c r="A982" s="91"/>
      <c r="C982" s="101"/>
    </row>
    <row r="983" spans="1:3">
      <c r="A983" s="91"/>
      <c r="C983" s="101"/>
    </row>
    <row r="984" spans="1:3">
      <c r="A984" s="91"/>
      <c r="C984" s="101"/>
    </row>
    <row r="985" spans="1:3">
      <c r="A985" s="91"/>
      <c r="C985" s="101"/>
    </row>
    <row r="986" spans="1:3">
      <c r="A986" s="91"/>
      <c r="C986" s="101"/>
    </row>
    <row r="987" spans="1:3">
      <c r="A987" s="91"/>
      <c r="C987" s="101"/>
    </row>
    <row r="988" spans="1:3">
      <c r="A988" s="91"/>
      <c r="C988" s="101"/>
    </row>
    <row r="989" spans="1:3">
      <c r="A989" s="91"/>
      <c r="C989" s="101"/>
    </row>
    <row r="990" spans="1:3">
      <c r="A990" s="91"/>
      <c r="C990" s="101"/>
    </row>
    <row r="991" spans="1:3">
      <c r="A991" s="91"/>
      <c r="C991" s="101"/>
    </row>
    <row r="992" spans="1:3">
      <c r="A992" s="91"/>
      <c r="C992" s="101"/>
    </row>
    <row r="993" spans="1:3">
      <c r="A993" s="91"/>
      <c r="C993" s="101"/>
    </row>
    <row r="994" spans="1:3">
      <c r="A994" s="91"/>
      <c r="C994" s="101"/>
    </row>
    <row r="995" spans="1:3">
      <c r="A995" s="91"/>
      <c r="C995" s="101"/>
    </row>
    <row r="996" spans="1:3">
      <c r="A996" s="91"/>
      <c r="C996" s="101"/>
    </row>
    <row r="997" spans="1:3">
      <c r="A997" s="91"/>
      <c r="C997" s="101"/>
    </row>
    <row r="998" spans="1:3">
      <c r="A998" s="91"/>
      <c r="C998" s="101"/>
    </row>
    <row r="999" spans="1:3">
      <c r="A999" s="91"/>
      <c r="C999" s="101"/>
    </row>
    <row r="1000" spans="1:3">
      <c r="A1000" s="91"/>
      <c r="C1000" s="101"/>
    </row>
    <row r="1001" spans="1:3">
      <c r="A1001" s="91"/>
      <c r="C1001" s="101"/>
    </row>
    <row r="1002" spans="1:3">
      <c r="A1002" s="91"/>
      <c r="C1002" s="101"/>
    </row>
    <row r="1003" spans="1:3">
      <c r="A1003" s="91"/>
      <c r="C1003" s="101"/>
    </row>
    <row r="1004" spans="1:3">
      <c r="A1004" s="91"/>
      <c r="C1004" s="101"/>
    </row>
    <row r="1005" spans="1:3">
      <c r="A1005" s="91"/>
      <c r="C1005" s="101"/>
    </row>
    <row r="1006" spans="1:3">
      <c r="A1006" s="91"/>
      <c r="C1006" s="101"/>
    </row>
    <row r="1007" spans="1:3">
      <c r="A1007" s="91"/>
      <c r="C1007" s="101"/>
    </row>
    <row r="1008" spans="1:3">
      <c r="A1008" s="91"/>
      <c r="C1008" s="101"/>
    </row>
    <row r="1009" spans="1:3">
      <c r="A1009" s="91"/>
      <c r="C1009" s="101"/>
    </row>
    <row r="1010" spans="1:3">
      <c r="A1010" s="91"/>
      <c r="C1010" s="101"/>
    </row>
    <row r="1011" spans="1:3">
      <c r="A1011" s="91"/>
      <c r="C1011" s="101"/>
    </row>
    <row r="1012" spans="1:3">
      <c r="A1012" s="91"/>
      <c r="C1012" s="101"/>
    </row>
    <row r="1013" spans="1:3">
      <c r="A1013" s="91"/>
      <c r="C1013" s="101"/>
    </row>
    <row r="1014" spans="1:3">
      <c r="A1014" s="91"/>
      <c r="C1014" s="101"/>
    </row>
    <row r="1015" spans="1:3">
      <c r="A1015" s="91"/>
      <c r="C1015" s="101"/>
    </row>
    <row r="1016" spans="1:3">
      <c r="A1016" s="91"/>
      <c r="C1016" s="101"/>
    </row>
    <row r="1017" spans="1:3">
      <c r="A1017" s="91"/>
      <c r="C1017" s="101"/>
    </row>
    <row r="1018" spans="1:3">
      <c r="A1018" s="91"/>
      <c r="C1018" s="101"/>
    </row>
    <row r="1019" spans="1:3">
      <c r="A1019" s="91"/>
      <c r="C1019" s="101"/>
    </row>
    <row r="1020" spans="1:3">
      <c r="A1020" s="91"/>
      <c r="C1020" s="101"/>
    </row>
    <row r="1021" spans="1:3">
      <c r="A1021" s="91"/>
      <c r="C1021" s="101"/>
    </row>
    <row r="1022" spans="1:3">
      <c r="A1022" s="91"/>
      <c r="C1022" s="101"/>
    </row>
    <row r="1023" spans="1:3">
      <c r="A1023" s="91"/>
      <c r="C1023" s="101"/>
    </row>
    <row r="1024" spans="1:3">
      <c r="A1024" s="91"/>
      <c r="C1024" s="101"/>
    </row>
    <row r="1025" spans="1:3">
      <c r="A1025" s="91"/>
      <c r="C1025" s="101"/>
    </row>
    <row r="1026" spans="1:3">
      <c r="A1026" s="91"/>
      <c r="C1026" s="101"/>
    </row>
    <row r="1027" spans="1:3">
      <c r="A1027" s="91"/>
      <c r="C1027" s="101"/>
    </row>
    <row r="1028" spans="1:3">
      <c r="A1028" s="91"/>
      <c r="C1028" s="101"/>
    </row>
    <row r="1029" spans="1:3">
      <c r="A1029" s="91"/>
      <c r="C1029" s="101"/>
    </row>
    <row r="1030" spans="1:3">
      <c r="A1030" s="91"/>
      <c r="C1030" s="101"/>
    </row>
    <row r="1031" spans="1:3">
      <c r="A1031" s="91"/>
      <c r="C1031" s="101"/>
    </row>
    <row r="1032" spans="1:3">
      <c r="A1032" s="91"/>
      <c r="C1032" s="101"/>
    </row>
    <row r="1033" spans="1:3">
      <c r="A1033" s="91"/>
      <c r="C1033" s="101"/>
    </row>
    <row r="1034" spans="1:3">
      <c r="A1034" s="91"/>
      <c r="C1034" s="101"/>
    </row>
    <row r="1035" spans="1:3">
      <c r="A1035" s="91"/>
      <c r="C1035" s="101"/>
    </row>
    <row r="1036" spans="1:3">
      <c r="A1036" s="91"/>
      <c r="C1036" s="101"/>
    </row>
    <row r="1037" spans="1:3">
      <c r="A1037" s="91"/>
      <c r="C1037" s="101"/>
    </row>
    <row r="1038" spans="1:3">
      <c r="A1038" s="91"/>
      <c r="C1038" s="101"/>
    </row>
    <row r="1039" spans="1:3">
      <c r="A1039" s="91"/>
      <c r="C1039" s="101"/>
    </row>
    <row r="1040" spans="1:3">
      <c r="A1040" s="91"/>
      <c r="C1040" s="101"/>
    </row>
    <row r="1041" spans="1:3">
      <c r="A1041" s="91"/>
      <c r="C1041" s="101"/>
    </row>
    <row r="1042" spans="1:3">
      <c r="A1042" s="91"/>
      <c r="C1042" s="101"/>
    </row>
    <row r="1043" spans="1:3">
      <c r="A1043" s="91"/>
      <c r="C1043" s="101"/>
    </row>
    <row r="1044" spans="1:3">
      <c r="A1044" s="91"/>
      <c r="C1044" s="101"/>
    </row>
    <row r="1045" spans="1:3">
      <c r="A1045" s="91"/>
      <c r="C1045" s="101"/>
    </row>
    <row r="1046" spans="1:3">
      <c r="A1046" s="91"/>
      <c r="C1046" s="101"/>
    </row>
    <row r="1047" spans="1:3">
      <c r="A1047" s="91"/>
      <c r="C1047" s="101"/>
    </row>
    <row r="1048" spans="1:3">
      <c r="A1048" s="91"/>
      <c r="C1048" s="101"/>
    </row>
    <row r="1049" spans="1:3">
      <c r="A1049" s="91"/>
      <c r="C1049" s="101"/>
    </row>
    <row r="1050" spans="1:3">
      <c r="A1050" s="91"/>
      <c r="C1050" s="101"/>
    </row>
    <row r="1051" spans="1:3">
      <c r="A1051" s="91"/>
      <c r="C1051" s="101"/>
    </row>
    <row r="1052" spans="1:3">
      <c r="A1052" s="91"/>
      <c r="C1052" s="101"/>
    </row>
    <row r="1053" spans="1:3">
      <c r="A1053" s="91"/>
      <c r="C1053" s="101"/>
    </row>
    <row r="1054" spans="1:3">
      <c r="A1054" s="91"/>
      <c r="C1054" s="101"/>
    </row>
    <row r="1055" spans="1:3">
      <c r="A1055" s="91"/>
      <c r="C1055" s="101"/>
    </row>
    <row r="1056" spans="1:3">
      <c r="A1056" s="91"/>
      <c r="C1056" s="101"/>
    </row>
    <row r="1057" spans="1:3">
      <c r="A1057" s="91"/>
      <c r="C1057" s="101"/>
    </row>
    <row r="1058" spans="1:3">
      <c r="A1058" s="91"/>
      <c r="C1058" s="101"/>
    </row>
    <row r="1059" spans="1:3">
      <c r="A1059" s="91"/>
      <c r="C1059" s="101"/>
    </row>
    <row r="1060" spans="1:3">
      <c r="A1060" s="91"/>
      <c r="C1060" s="101"/>
    </row>
    <row r="1061" spans="1:3">
      <c r="A1061" s="91"/>
      <c r="C1061" s="101"/>
    </row>
    <row r="1062" spans="1:3">
      <c r="A1062" s="91"/>
      <c r="C1062" s="101"/>
    </row>
    <row r="1063" spans="1:3">
      <c r="A1063" s="91"/>
      <c r="C1063" s="101"/>
    </row>
    <row r="1064" spans="1:3">
      <c r="A1064" s="91"/>
      <c r="C1064" s="101"/>
    </row>
    <row r="1065" spans="1:3">
      <c r="A1065" s="91"/>
      <c r="C1065" s="101"/>
    </row>
    <row r="1066" spans="1:3">
      <c r="A1066" s="91"/>
      <c r="C1066" s="101"/>
    </row>
    <row r="1067" spans="1:3">
      <c r="A1067" s="91"/>
      <c r="C1067" s="101"/>
    </row>
    <row r="1068" spans="1:3">
      <c r="A1068" s="91"/>
      <c r="C1068" s="101"/>
    </row>
    <row r="1069" spans="1:3">
      <c r="A1069" s="91"/>
      <c r="C1069" s="101"/>
    </row>
    <row r="1070" spans="1:3">
      <c r="A1070" s="91"/>
      <c r="C1070" s="101"/>
    </row>
    <row r="1071" spans="1:3">
      <c r="A1071" s="91"/>
      <c r="C1071" s="101"/>
    </row>
    <row r="1072" spans="1:3">
      <c r="A1072" s="91"/>
      <c r="C1072" s="101"/>
    </row>
    <row r="1073" spans="1:3">
      <c r="A1073" s="91"/>
      <c r="C1073" s="101"/>
    </row>
    <row r="1074" spans="1:3">
      <c r="A1074" s="91"/>
      <c r="C1074" s="101"/>
    </row>
    <row r="1075" spans="1:3">
      <c r="A1075" s="91"/>
      <c r="C1075" s="101"/>
    </row>
    <row r="1076" spans="1:3">
      <c r="A1076" s="91"/>
      <c r="C1076" s="101"/>
    </row>
    <row r="1077" spans="1:3">
      <c r="A1077" s="91"/>
      <c r="C1077" s="101"/>
    </row>
    <row r="1078" spans="1:3">
      <c r="A1078" s="91"/>
      <c r="C1078" s="101"/>
    </row>
    <row r="1079" spans="1:3">
      <c r="A1079" s="91"/>
      <c r="C1079" s="101"/>
    </row>
    <row r="1080" spans="1:3">
      <c r="A1080" s="91"/>
      <c r="C1080" s="101"/>
    </row>
    <row r="1081" spans="1:3">
      <c r="A1081" s="91"/>
      <c r="C1081" s="101"/>
    </row>
    <row r="1082" spans="1:3">
      <c r="A1082" s="91"/>
      <c r="C1082" s="101"/>
    </row>
    <row r="1083" spans="1:3">
      <c r="A1083" s="91"/>
      <c r="C1083" s="101"/>
    </row>
    <row r="1084" spans="1:3">
      <c r="A1084" s="91"/>
      <c r="C1084" s="101"/>
    </row>
    <row r="1085" spans="1:3">
      <c r="A1085" s="91"/>
      <c r="C1085" s="101"/>
    </row>
    <row r="1086" spans="1:3">
      <c r="A1086" s="91"/>
      <c r="C1086" s="101"/>
    </row>
    <row r="1087" spans="1:3">
      <c r="A1087" s="91"/>
      <c r="C1087" s="101"/>
    </row>
    <row r="1088" spans="1:3">
      <c r="A1088" s="91"/>
      <c r="C1088" s="101"/>
    </row>
    <row r="1089" spans="1:3">
      <c r="A1089" s="91"/>
      <c r="C1089" s="101"/>
    </row>
    <row r="1090" spans="1:3">
      <c r="A1090" s="91"/>
      <c r="C1090" s="101"/>
    </row>
    <row r="1091" spans="1:3">
      <c r="A1091" s="91"/>
      <c r="C1091" s="101"/>
    </row>
    <row r="1092" spans="1:3">
      <c r="A1092" s="91"/>
      <c r="C1092" s="101"/>
    </row>
    <row r="1093" spans="1:3">
      <c r="A1093" s="91"/>
      <c r="C1093" s="101"/>
    </row>
    <row r="1094" spans="1:3">
      <c r="A1094" s="91"/>
      <c r="C1094" s="101"/>
    </row>
    <row r="1095" spans="1:3">
      <c r="A1095" s="91"/>
      <c r="C1095" s="101"/>
    </row>
    <row r="1096" spans="1:3">
      <c r="A1096" s="91"/>
      <c r="C1096" s="101"/>
    </row>
    <row r="1097" spans="1:3">
      <c r="A1097" s="91"/>
      <c r="C1097" s="101"/>
    </row>
    <row r="1098" spans="1:3">
      <c r="A1098" s="91"/>
      <c r="C1098" s="101"/>
    </row>
    <row r="1099" spans="1:3">
      <c r="A1099" s="91"/>
      <c r="C1099" s="101"/>
    </row>
    <row r="1100" spans="1:3">
      <c r="A1100" s="91"/>
      <c r="C1100" s="101"/>
    </row>
    <row r="1101" spans="1:3">
      <c r="A1101" s="91"/>
      <c r="C1101" s="101"/>
    </row>
    <row r="1102" spans="1:3">
      <c r="A1102" s="91"/>
      <c r="C1102" s="101"/>
    </row>
    <row r="1103" spans="1:3">
      <c r="A1103" s="91"/>
      <c r="C1103" s="101"/>
    </row>
    <row r="1104" spans="1:3">
      <c r="A1104" s="91"/>
      <c r="C1104" s="101"/>
    </row>
    <row r="1105" spans="1:3">
      <c r="A1105" s="91"/>
      <c r="C1105" s="101"/>
    </row>
    <row r="1106" spans="1:3">
      <c r="A1106" s="91"/>
      <c r="C1106" s="101"/>
    </row>
    <row r="1107" spans="1:3">
      <c r="A1107" s="91"/>
      <c r="C1107" s="101"/>
    </row>
    <row r="1108" spans="1:3">
      <c r="A1108" s="91"/>
      <c r="C1108" s="101"/>
    </row>
    <row r="1109" spans="1:3">
      <c r="A1109" s="91"/>
      <c r="C1109" s="101"/>
    </row>
    <row r="1110" spans="1:3">
      <c r="A1110" s="91"/>
      <c r="C1110" s="101"/>
    </row>
    <row r="1111" spans="1:3">
      <c r="A1111" s="91"/>
      <c r="C1111" s="101"/>
    </row>
    <row r="1112" spans="1:3">
      <c r="A1112" s="91"/>
      <c r="C1112" s="101"/>
    </row>
    <row r="1113" spans="1:3">
      <c r="A1113" s="91"/>
      <c r="C1113" s="101"/>
    </row>
    <row r="1114" spans="1:3">
      <c r="A1114" s="91"/>
      <c r="C1114" s="101"/>
    </row>
    <row r="1115" spans="1:3">
      <c r="A1115" s="91"/>
      <c r="C1115" s="101"/>
    </row>
    <row r="1116" spans="1:3">
      <c r="A1116" s="91"/>
      <c r="C1116" s="101"/>
    </row>
    <row r="1117" spans="1:3">
      <c r="A1117" s="91"/>
      <c r="C1117" s="101"/>
    </row>
    <row r="1118" spans="1:3">
      <c r="A1118" s="91"/>
      <c r="C1118" s="101"/>
    </row>
    <row r="1119" spans="1:3">
      <c r="A1119" s="91"/>
      <c r="C1119" s="101"/>
    </row>
    <row r="1120" spans="1:3">
      <c r="A1120" s="91"/>
      <c r="C1120" s="101"/>
    </row>
    <row r="1121" spans="1:3">
      <c r="A1121" s="91"/>
      <c r="C1121" s="101"/>
    </row>
    <row r="1122" spans="1:3">
      <c r="A1122" s="91"/>
      <c r="C1122" s="101"/>
    </row>
    <row r="1123" spans="1:3">
      <c r="A1123" s="91"/>
      <c r="C1123" s="101"/>
    </row>
    <row r="1124" spans="1:3">
      <c r="A1124" s="91"/>
      <c r="C1124" s="101"/>
    </row>
    <row r="1125" spans="1:3">
      <c r="A1125" s="91"/>
      <c r="C1125" s="101"/>
    </row>
    <row r="1126" spans="1:3">
      <c r="A1126" s="91"/>
      <c r="C1126" s="101"/>
    </row>
    <row r="1127" spans="1:3">
      <c r="A1127" s="91"/>
      <c r="C1127" s="101"/>
    </row>
    <row r="1128" spans="1:3">
      <c r="A1128" s="91"/>
      <c r="C1128" s="101"/>
    </row>
    <row r="1129" spans="1:3">
      <c r="A1129" s="91"/>
      <c r="C1129" s="101"/>
    </row>
    <row r="1130" spans="1:3">
      <c r="A1130" s="91"/>
      <c r="C1130" s="101"/>
    </row>
    <row r="1131" spans="1:3">
      <c r="A1131" s="91"/>
      <c r="C1131" s="101"/>
    </row>
    <row r="1132" spans="1:3">
      <c r="A1132" s="91"/>
      <c r="C1132" s="101"/>
    </row>
    <row r="1133" spans="1:3">
      <c r="A1133" s="91"/>
      <c r="C1133" s="101"/>
    </row>
    <row r="1134" spans="1:3">
      <c r="A1134" s="91"/>
      <c r="C1134" s="101"/>
    </row>
    <row r="1135" spans="1:3">
      <c r="A1135" s="91"/>
      <c r="C1135" s="101"/>
    </row>
    <row r="1136" spans="1:3">
      <c r="A1136" s="91"/>
      <c r="C1136" s="101"/>
    </row>
    <row r="1137" spans="1:3">
      <c r="A1137" s="91"/>
      <c r="C1137" s="101"/>
    </row>
    <row r="1138" spans="1:3">
      <c r="A1138" s="91"/>
      <c r="C1138" s="101"/>
    </row>
    <row r="1139" spans="1:3">
      <c r="A1139" s="91"/>
      <c r="C1139" s="101"/>
    </row>
    <row r="1140" spans="1:3">
      <c r="A1140" s="91"/>
      <c r="C1140" s="101"/>
    </row>
    <row r="1141" spans="1:3">
      <c r="A1141" s="91"/>
      <c r="C1141" s="101"/>
    </row>
    <row r="1142" spans="1:3">
      <c r="A1142" s="91"/>
      <c r="C1142" s="101"/>
    </row>
    <row r="1143" spans="1:3">
      <c r="A1143" s="91"/>
      <c r="C1143" s="101"/>
    </row>
    <row r="1144" spans="1:3">
      <c r="A1144" s="91"/>
      <c r="C1144" s="101"/>
    </row>
    <row r="1145" spans="1:3">
      <c r="A1145" s="91"/>
      <c r="C1145" s="101"/>
    </row>
    <row r="1146" spans="1:3">
      <c r="A1146" s="91"/>
      <c r="C1146" s="101"/>
    </row>
    <row r="1147" spans="1:3">
      <c r="A1147" s="91"/>
      <c r="C1147" s="101"/>
    </row>
    <row r="1148" spans="1:3">
      <c r="A1148" s="91"/>
      <c r="C1148" s="101"/>
    </row>
    <row r="1149" spans="1:3">
      <c r="A1149" s="91"/>
      <c r="C1149" s="101"/>
    </row>
    <row r="1150" spans="1:3">
      <c r="A1150" s="91"/>
      <c r="C1150" s="101"/>
    </row>
    <row r="1151" spans="1:3">
      <c r="A1151" s="91"/>
      <c r="C1151" s="101"/>
    </row>
    <row r="1152" spans="1:3">
      <c r="A1152" s="91"/>
      <c r="C1152" s="101"/>
    </row>
    <row r="1153" spans="1:3">
      <c r="A1153" s="91"/>
      <c r="C1153" s="101"/>
    </row>
    <row r="1154" spans="1:3">
      <c r="A1154" s="91"/>
      <c r="C1154" s="101"/>
    </row>
    <row r="1155" spans="1:3">
      <c r="A1155" s="91"/>
      <c r="C1155" s="101"/>
    </row>
    <row r="1156" spans="1:3">
      <c r="A1156" s="91"/>
      <c r="C1156" s="101"/>
    </row>
    <row r="1157" spans="1:3">
      <c r="A1157" s="91"/>
      <c r="C1157" s="101"/>
    </row>
    <row r="1158" spans="1:3">
      <c r="A1158" s="91"/>
      <c r="C1158" s="101"/>
    </row>
    <row r="1159" spans="1:3">
      <c r="A1159" s="91"/>
      <c r="C1159" s="101"/>
    </row>
    <row r="1160" spans="1:3">
      <c r="A1160" s="91"/>
      <c r="C1160" s="101"/>
    </row>
    <row r="1161" spans="1:3">
      <c r="A1161" s="91"/>
      <c r="C1161" s="101"/>
    </row>
    <row r="1162" spans="1:3">
      <c r="A1162" s="91"/>
      <c r="C1162" s="101"/>
    </row>
    <row r="1163" spans="1:3">
      <c r="A1163" s="91"/>
      <c r="C1163" s="101"/>
    </row>
    <row r="1164" spans="1:3">
      <c r="A1164" s="91"/>
      <c r="C1164" s="101"/>
    </row>
    <row r="1165" spans="1:3">
      <c r="A1165" s="91"/>
      <c r="C1165" s="101"/>
    </row>
    <row r="1166" spans="1:3">
      <c r="A1166" s="91"/>
      <c r="C1166" s="101"/>
    </row>
    <row r="1167" spans="1:3">
      <c r="A1167" s="91"/>
      <c r="C1167" s="101"/>
    </row>
    <row r="1168" spans="1:3">
      <c r="A1168" s="91"/>
      <c r="C1168" s="101"/>
    </row>
    <row r="1169" spans="1:3">
      <c r="A1169" s="91"/>
      <c r="C1169" s="101"/>
    </row>
    <row r="1170" spans="1:3">
      <c r="A1170" s="91"/>
      <c r="C1170" s="101"/>
    </row>
    <row r="1171" spans="1:3">
      <c r="A1171" s="91"/>
      <c r="C1171" s="101"/>
    </row>
    <row r="1172" spans="1:3">
      <c r="A1172" s="91"/>
      <c r="C1172" s="101"/>
    </row>
    <row r="1173" spans="1:3">
      <c r="A1173" s="91"/>
      <c r="C1173" s="101"/>
    </row>
    <row r="1174" spans="1:3">
      <c r="A1174" s="91"/>
      <c r="C1174" s="101"/>
    </row>
    <row r="1175" spans="1:3">
      <c r="A1175" s="91"/>
      <c r="C1175" s="101"/>
    </row>
    <row r="1176" spans="1:3">
      <c r="A1176" s="91"/>
      <c r="C1176" s="101"/>
    </row>
    <row r="1177" spans="1:3">
      <c r="A1177" s="91"/>
      <c r="C1177" s="101"/>
    </row>
    <row r="1178" spans="1:3">
      <c r="A1178" s="91"/>
      <c r="C1178" s="101"/>
    </row>
    <row r="1179" spans="1:3">
      <c r="A1179" s="91"/>
      <c r="C1179" s="101"/>
    </row>
    <row r="1180" spans="1:3">
      <c r="A1180" s="91"/>
      <c r="C1180" s="101"/>
    </row>
    <row r="1181" spans="1:3">
      <c r="A1181" s="91"/>
      <c r="C1181" s="101"/>
    </row>
    <row r="1182" spans="1:3">
      <c r="A1182" s="91"/>
      <c r="C1182" s="101"/>
    </row>
    <row r="1183" spans="1:3">
      <c r="A1183" s="91"/>
      <c r="C1183" s="101"/>
    </row>
    <row r="1184" spans="1:3">
      <c r="A1184" s="91"/>
      <c r="C1184" s="101"/>
    </row>
    <row r="1185" spans="1:3">
      <c r="A1185" s="91"/>
      <c r="C1185" s="101"/>
    </row>
    <row r="1186" spans="1:3">
      <c r="A1186" s="91"/>
      <c r="C1186" s="101"/>
    </row>
    <row r="1187" spans="1:3">
      <c r="A1187" s="91"/>
      <c r="C1187" s="101"/>
    </row>
    <row r="1188" spans="1:3">
      <c r="A1188" s="91"/>
      <c r="C1188" s="101"/>
    </row>
    <row r="1189" spans="1:3">
      <c r="A1189" s="91"/>
      <c r="C1189" s="101"/>
    </row>
    <row r="1190" spans="1:3">
      <c r="A1190" s="91"/>
      <c r="C1190" s="101"/>
    </row>
    <row r="1191" spans="1:3">
      <c r="A1191" s="91"/>
      <c r="C1191" s="101"/>
    </row>
    <row r="1192" spans="1:3">
      <c r="A1192" s="91"/>
      <c r="C1192" s="101"/>
    </row>
    <row r="1193" spans="1:3">
      <c r="A1193" s="91"/>
      <c r="C1193" s="101"/>
    </row>
    <row r="1194" spans="1:3">
      <c r="A1194" s="91"/>
      <c r="C1194" s="101"/>
    </row>
    <row r="1195" spans="1:3">
      <c r="A1195" s="91"/>
      <c r="C1195" s="101"/>
    </row>
    <row r="1196" spans="1:3">
      <c r="A1196" s="91"/>
      <c r="C1196" s="101"/>
    </row>
    <row r="1197" spans="1:3">
      <c r="A1197" s="91"/>
      <c r="C1197" s="101"/>
    </row>
    <row r="1198" spans="1:3">
      <c r="A1198" s="91"/>
      <c r="C1198" s="101"/>
    </row>
    <row r="1199" spans="1:3">
      <c r="A1199" s="91"/>
      <c r="C1199" s="101"/>
    </row>
    <row r="1200" spans="1:3">
      <c r="A1200" s="91"/>
      <c r="C1200" s="101"/>
    </row>
    <row r="1201" spans="1:3">
      <c r="A1201" s="91"/>
      <c r="C1201" s="101"/>
    </row>
    <row r="1202" spans="1:3">
      <c r="A1202" s="91"/>
      <c r="C1202" s="101"/>
    </row>
    <row r="1203" spans="1:3">
      <c r="A1203" s="91"/>
      <c r="C1203" s="101"/>
    </row>
    <row r="1204" spans="1:3">
      <c r="A1204" s="91"/>
      <c r="C1204" s="101"/>
    </row>
    <row r="1205" spans="1:3">
      <c r="A1205" s="91"/>
      <c r="C1205" s="101"/>
    </row>
    <row r="1206" spans="1:3">
      <c r="A1206" s="91"/>
      <c r="C1206" s="101"/>
    </row>
    <row r="1207" spans="1:3">
      <c r="A1207" s="91"/>
      <c r="C1207" s="101"/>
    </row>
    <row r="1208" spans="1:3">
      <c r="A1208" s="91"/>
      <c r="C1208" s="101"/>
    </row>
    <row r="1209" spans="1:3">
      <c r="A1209" s="91"/>
      <c r="C1209" s="101"/>
    </row>
    <row r="1210" spans="1:3">
      <c r="A1210" s="91"/>
      <c r="C1210" s="101"/>
    </row>
    <row r="1211" spans="1:3">
      <c r="A1211" s="91"/>
      <c r="C1211" s="101"/>
    </row>
    <row r="1212" spans="1:3">
      <c r="A1212" s="91"/>
      <c r="C1212" s="101"/>
    </row>
    <row r="1213" spans="1:3">
      <c r="A1213" s="91"/>
      <c r="C1213" s="101"/>
    </row>
    <row r="1214" spans="1:3">
      <c r="A1214" s="91"/>
      <c r="C1214" s="101"/>
    </row>
    <row r="1215" spans="1:3">
      <c r="A1215" s="91"/>
      <c r="C1215" s="101"/>
    </row>
    <row r="1216" spans="1:3">
      <c r="A1216" s="91"/>
      <c r="C1216" s="101"/>
    </row>
    <row r="1217" spans="1:3">
      <c r="A1217" s="91"/>
      <c r="C1217" s="101"/>
    </row>
    <row r="1218" spans="1:3">
      <c r="A1218" s="91"/>
      <c r="C1218" s="101"/>
    </row>
    <row r="1219" spans="1:3">
      <c r="A1219" s="91"/>
      <c r="C1219" s="101"/>
    </row>
    <row r="1220" spans="1:3">
      <c r="A1220" s="91"/>
      <c r="C1220" s="101"/>
    </row>
    <row r="1221" spans="1:3">
      <c r="A1221" s="91"/>
      <c r="C1221" s="101"/>
    </row>
    <row r="1222" spans="1:3">
      <c r="A1222" s="91"/>
      <c r="C1222" s="101"/>
    </row>
    <row r="1223" spans="1:3">
      <c r="A1223" s="91"/>
      <c r="C1223" s="101"/>
    </row>
    <row r="1224" spans="1:3">
      <c r="A1224" s="91"/>
      <c r="C1224" s="101"/>
    </row>
    <row r="1225" spans="1:3">
      <c r="A1225" s="91"/>
      <c r="C1225" s="101"/>
    </row>
    <row r="1226" spans="1:3">
      <c r="A1226" s="91"/>
      <c r="C1226" s="101"/>
    </row>
    <row r="1227" spans="1:3">
      <c r="A1227" s="91"/>
      <c r="C1227" s="101"/>
    </row>
    <row r="1228" spans="1:3">
      <c r="A1228" s="91"/>
      <c r="C1228" s="101"/>
    </row>
    <row r="1229" spans="1:3">
      <c r="A1229" s="91"/>
      <c r="C1229" s="101"/>
    </row>
    <row r="1230" spans="1:3">
      <c r="A1230" s="91"/>
      <c r="C1230" s="101"/>
    </row>
    <row r="1231" spans="1:3">
      <c r="A1231" s="91"/>
      <c r="C1231" s="101"/>
    </row>
    <row r="1232" spans="1:3">
      <c r="A1232" s="91"/>
      <c r="C1232" s="101"/>
    </row>
    <row r="1233" spans="1:3">
      <c r="A1233" s="91"/>
      <c r="C1233" s="101"/>
    </row>
    <row r="1234" spans="1:3">
      <c r="A1234" s="91"/>
      <c r="C1234" s="101"/>
    </row>
    <row r="1235" spans="1:3">
      <c r="A1235" s="91"/>
      <c r="C1235" s="101"/>
    </row>
    <row r="1236" spans="1:3">
      <c r="A1236" s="91"/>
      <c r="C1236" s="101"/>
    </row>
    <row r="1237" spans="1:3">
      <c r="A1237" s="91"/>
      <c r="C1237" s="101"/>
    </row>
    <row r="1238" spans="1:3">
      <c r="A1238" s="91"/>
      <c r="C1238" s="101"/>
    </row>
    <row r="1239" spans="1:3">
      <c r="A1239" s="91"/>
      <c r="C1239" s="101"/>
    </row>
    <row r="1240" spans="1:3">
      <c r="A1240" s="91"/>
      <c r="C1240" s="101"/>
    </row>
    <row r="1241" spans="1:3">
      <c r="A1241" s="91"/>
      <c r="C1241" s="101"/>
    </row>
    <row r="1242" spans="1:3">
      <c r="A1242" s="91"/>
      <c r="C1242" s="101"/>
    </row>
    <row r="1243" spans="1:3">
      <c r="A1243" s="91"/>
      <c r="C1243" s="101"/>
    </row>
    <row r="1244" spans="1:3">
      <c r="A1244" s="91"/>
      <c r="C1244" s="101"/>
    </row>
    <row r="1245" spans="1:3">
      <c r="A1245" s="91"/>
      <c r="C1245" s="101"/>
    </row>
    <row r="1246" spans="1:3">
      <c r="A1246" s="91"/>
      <c r="C1246" s="101"/>
    </row>
    <row r="1247" spans="1:3">
      <c r="A1247" s="91"/>
      <c r="C1247" s="101"/>
    </row>
    <row r="1248" spans="1:3">
      <c r="A1248" s="91"/>
      <c r="C1248" s="101"/>
    </row>
    <row r="1249" spans="1:3">
      <c r="A1249" s="91"/>
      <c r="C1249" s="101"/>
    </row>
    <row r="1250" spans="1:3">
      <c r="A1250" s="91"/>
      <c r="C1250" s="101"/>
    </row>
    <row r="1251" spans="1:3">
      <c r="A1251" s="91"/>
      <c r="C1251" s="101"/>
    </row>
    <row r="1252" spans="1:3">
      <c r="A1252" s="91"/>
      <c r="C1252" s="101"/>
    </row>
    <row r="1253" spans="1:3">
      <c r="A1253" s="91"/>
      <c r="C1253" s="101"/>
    </row>
    <row r="1254" spans="1:3">
      <c r="A1254" s="91"/>
      <c r="C1254" s="101"/>
    </row>
    <row r="1255" spans="1:3">
      <c r="A1255" s="91"/>
      <c r="C1255" s="101"/>
    </row>
    <row r="1256" spans="1:3">
      <c r="A1256" s="91"/>
      <c r="C1256" s="101"/>
    </row>
    <row r="1257" spans="1:3">
      <c r="A1257" s="91"/>
      <c r="C1257" s="101"/>
    </row>
    <row r="1258" spans="1:3">
      <c r="A1258" s="91"/>
      <c r="C1258" s="101"/>
    </row>
    <row r="1259" spans="1:3">
      <c r="A1259" s="91"/>
      <c r="C1259" s="101"/>
    </row>
    <row r="1260" spans="1:3">
      <c r="A1260" s="91"/>
      <c r="C1260" s="101"/>
    </row>
    <row r="1261" spans="1:3">
      <c r="A1261" s="91"/>
      <c r="C1261" s="101"/>
    </row>
    <row r="1262" spans="1:3">
      <c r="A1262" s="91"/>
      <c r="C1262" s="101"/>
    </row>
    <row r="1263" spans="1:3">
      <c r="A1263" s="91"/>
      <c r="C1263" s="101"/>
    </row>
    <row r="1264" spans="1:3">
      <c r="A1264" s="91"/>
      <c r="C1264" s="101"/>
    </row>
    <row r="1265" spans="1:3">
      <c r="A1265" s="91"/>
      <c r="C1265" s="101"/>
    </row>
    <row r="1266" spans="1:3">
      <c r="A1266" s="91"/>
      <c r="C1266" s="101"/>
    </row>
    <row r="1267" spans="1:3">
      <c r="A1267" s="91"/>
      <c r="C1267" s="101"/>
    </row>
    <row r="1268" spans="1:3">
      <c r="A1268" s="91"/>
      <c r="C1268" s="101"/>
    </row>
    <row r="1269" spans="1:3">
      <c r="A1269" s="91"/>
      <c r="C1269" s="101"/>
    </row>
    <row r="1270" spans="1:3">
      <c r="A1270" s="91"/>
      <c r="C1270" s="101"/>
    </row>
    <row r="1271" spans="1:3">
      <c r="A1271" s="91"/>
      <c r="C1271" s="101"/>
    </row>
    <row r="1272" spans="1:3">
      <c r="A1272" s="91"/>
      <c r="C1272" s="101"/>
    </row>
    <row r="1273" spans="1:3">
      <c r="A1273" s="91"/>
      <c r="C1273" s="101"/>
    </row>
    <row r="1274" spans="1:3">
      <c r="A1274" s="91"/>
      <c r="C1274" s="101"/>
    </row>
    <row r="1275" spans="1:3">
      <c r="A1275" s="91"/>
      <c r="C1275" s="101"/>
    </row>
    <row r="1276" spans="1:3">
      <c r="A1276" s="91"/>
      <c r="C1276" s="101"/>
    </row>
    <row r="1277" spans="1:3">
      <c r="A1277" s="91"/>
      <c r="C1277" s="101"/>
    </row>
    <row r="1278" spans="1:3">
      <c r="A1278" s="91"/>
      <c r="C1278" s="101"/>
    </row>
    <row r="1279" spans="1:3">
      <c r="A1279" s="91"/>
      <c r="C1279" s="101"/>
    </row>
    <row r="1280" spans="1:3">
      <c r="A1280" s="91"/>
      <c r="C1280" s="101"/>
    </row>
    <row r="1281" spans="1:3">
      <c r="A1281" s="91"/>
      <c r="C1281" s="101"/>
    </row>
    <row r="1282" spans="1:3">
      <c r="A1282" s="91"/>
      <c r="C1282" s="101"/>
    </row>
    <row r="1283" spans="1:3">
      <c r="A1283" s="91"/>
      <c r="C1283" s="101"/>
    </row>
    <row r="1284" spans="1:3">
      <c r="A1284" s="91"/>
      <c r="C1284" s="101"/>
    </row>
    <row r="1285" spans="1:3">
      <c r="A1285" s="91"/>
      <c r="C1285" s="101"/>
    </row>
    <row r="1286" spans="1:3">
      <c r="A1286" s="91"/>
      <c r="C1286" s="101"/>
    </row>
    <row r="1287" spans="1:3">
      <c r="A1287" s="91"/>
      <c r="C1287" s="101"/>
    </row>
    <row r="1288" spans="1:3">
      <c r="A1288" s="91"/>
      <c r="C1288" s="101"/>
    </row>
    <row r="1289" spans="1:3">
      <c r="A1289" s="91"/>
      <c r="C1289" s="101"/>
    </row>
    <row r="1290" spans="1:3">
      <c r="A1290" s="91"/>
      <c r="C1290" s="101"/>
    </row>
    <row r="1291" spans="1:3">
      <c r="A1291" s="91"/>
      <c r="C1291" s="101"/>
    </row>
    <row r="1292" spans="1:3">
      <c r="A1292" s="91"/>
      <c r="C1292" s="101"/>
    </row>
    <row r="1293" spans="1:3">
      <c r="A1293" s="91"/>
      <c r="C1293" s="101"/>
    </row>
    <row r="1294" spans="1:3">
      <c r="A1294" s="91"/>
      <c r="C1294" s="101"/>
    </row>
    <row r="1295" spans="1:3">
      <c r="A1295" s="91"/>
      <c r="C1295" s="101"/>
    </row>
    <row r="1296" spans="1:3">
      <c r="A1296" s="91"/>
      <c r="C1296" s="101"/>
    </row>
    <row r="1297" spans="1:3">
      <c r="A1297" s="91"/>
      <c r="C1297" s="101"/>
    </row>
    <row r="1298" spans="1:3">
      <c r="A1298" s="91"/>
      <c r="C1298" s="101"/>
    </row>
    <row r="1299" spans="1:3">
      <c r="A1299" s="91"/>
      <c r="C1299" s="101"/>
    </row>
    <row r="1300" spans="1:3">
      <c r="A1300" s="91"/>
      <c r="C1300" s="101"/>
    </row>
    <row r="1301" spans="1:3">
      <c r="A1301" s="91"/>
      <c r="C1301" s="101"/>
    </row>
    <row r="1302" spans="1:3">
      <c r="A1302" s="91"/>
      <c r="C1302" s="101"/>
    </row>
    <row r="1303" spans="1:3">
      <c r="A1303" s="91"/>
      <c r="C1303" s="101"/>
    </row>
    <row r="1304" spans="1:3">
      <c r="A1304" s="91"/>
      <c r="C1304" s="101"/>
    </row>
    <row r="1305" spans="1:3">
      <c r="A1305" s="91"/>
      <c r="C1305" s="101"/>
    </row>
    <row r="1306" spans="1:3">
      <c r="A1306" s="91"/>
      <c r="C1306" s="101"/>
    </row>
    <row r="1307" spans="1:3">
      <c r="A1307" s="91"/>
      <c r="C1307" s="101"/>
    </row>
    <row r="1308" spans="1:3">
      <c r="A1308" s="91"/>
      <c r="C1308" s="101"/>
    </row>
    <row r="1309" spans="1:3">
      <c r="A1309" s="91"/>
      <c r="C1309" s="101"/>
    </row>
    <row r="1310" spans="1:3">
      <c r="A1310" s="91"/>
      <c r="C1310" s="101"/>
    </row>
    <row r="1311" spans="1:3">
      <c r="A1311" s="91"/>
      <c r="C1311" s="101"/>
    </row>
    <row r="1312" spans="1:3">
      <c r="A1312" s="91"/>
      <c r="C1312" s="101"/>
    </row>
    <row r="1313" spans="1:3">
      <c r="A1313" s="91"/>
      <c r="C1313" s="101"/>
    </row>
    <row r="1314" spans="1:3">
      <c r="A1314" s="91"/>
      <c r="C1314" s="101"/>
    </row>
    <row r="1315" spans="1:3">
      <c r="A1315" s="91"/>
      <c r="C1315" s="101"/>
    </row>
    <row r="1316" spans="1:3">
      <c r="A1316" s="91"/>
      <c r="C1316" s="101"/>
    </row>
    <row r="1317" spans="1:3">
      <c r="A1317" s="91"/>
      <c r="C1317" s="101"/>
    </row>
    <row r="1318" spans="1:3">
      <c r="A1318" s="91"/>
      <c r="C1318" s="101"/>
    </row>
    <row r="1319" spans="1:3">
      <c r="A1319" s="91"/>
      <c r="C1319" s="101"/>
    </row>
    <row r="1320" spans="1:3">
      <c r="A1320" s="91"/>
      <c r="C1320" s="101"/>
    </row>
    <row r="1321" spans="1:3">
      <c r="A1321" s="91"/>
      <c r="C1321" s="101"/>
    </row>
    <row r="1322" spans="1:3">
      <c r="A1322" s="91"/>
      <c r="C1322" s="101"/>
    </row>
    <row r="1323" spans="1:3">
      <c r="A1323" s="91"/>
      <c r="C1323" s="101"/>
    </row>
    <row r="1324" spans="1:3">
      <c r="A1324" s="91"/>
      <c r="C1324" s="101"/>
    </row>
    <row r="1325" spans="1:3">
      <c r="A1325" s="91"/>
      <c r="C1325" s="101"/>
    </row>
    <row r="1326" spans="1:3">
      <c r="A1326" s="91"/>
      <c r="C1326" s="101"/>
    </row>
    <row r="1327" spans="1:3">
      <c r="A1327" s="91"/>
      <c r="C1327" s="101"/>
    </row>
    <row r="1328" spans="1:3">
      <c r="A1328" s="91"/>
      <c r="C1328" s="101"/>
    </row>
    <row r="1329" spans="1:3">
      <c r="A1329" s="91"/>
      <c r="C1329" s="101"/>
    </row>
    <row r="1330" spans="1:3">
      <c r="A1330" s="91"/>
      <c r="C1330" s="101"/>
    </row>
    <row r="1331" spans="1:3">
      <c r="A1331" s="91"/>
      <c r="C1331" s="101"/>
    </row>
    <row r="1332" spans="1:3">
      <c r="A1332" s="91"/>
      <c r="C1332" s="101"/>
    </row>
    <row r="1333" spans="1:3">
      <c r="A1333" s="91"/>
      <c r="C1333" s="101"/>
    </row>
    <row r="1334" spans="1:3">
      <c r="A1334" s="91"/>
      <c r="C1334" s="101"/>
    </row>
    <row r="1335" spans="1:3">
      <c r="A1335" s="91"/>
      <c r="C1335" s="101"/>
    </row>
    <row r="1336" spans="1:3">
      <c r="A1336" s="91"/>
      <c r="C1336" s="101"/>
    </row>
    <row r="1337" spans="1:3">
      <c r="A1337" s="91"/>
      <c r="C1337" s="101"/>
    </row>
    <row r="1338" spans="1:3">
      <c r="A1338" s="91"/>
      <c r="C1338" s="101"/>
    </row>
    <row r="1339" spans="1:3">
      <c r="A1339" s="91"/>
      <c r="C1339" s="101"/>
    </row>
    <row r="1340" spans="1:3">
      <c r="A1340" s="91"/>
      <c r="C1340" s="101"/>
    </row>
    <row r="1341" spans="1:3">
      <c r="A1341" s="91"/>
      <c r="C1341" s="101"/>
    </row>
    <row r="1342" spans="1:3">
      <c r="A1342" s="91"/>
      <c r="C1342" s="101"/>
    </row>
    <row r="1343" spans="1:3">
      <c r="A1343" s="91"/>
      <c r="C1343" s="101"/>
    </row>
    <row r="1344" spans="1:3">
      <c r="A1344" s="91"/>
      <c r="C1344" s="101"/>
    </row>
    <row r="1345" spans="1:3">
      <c r="A1345" s="91"/>
      <c r="C1345" s="101"/>
    </row>
    <row r="1346" spans="1:3">
      <c r="A1346" s="91"/>
      <c r="C1346" s="101"/>
    </row>
    <row r="1347" spans="1:3">
      <c r="A1347" s="91"/>
      <c r="C1347" s="101"/>
    </row>
    <row r="1348" spans="1:3">
      <c r="A1348" s="91"/>
      <c r="C1348" s="101"/>
    </row>
    <row r="1349" spans="1:3">
      <c r="A1349" s="91"/>
      <c r="C1349" s="101"/>
    </row>
    <row r="1350" spans="1:3">
      <c r="A1350" s="91"/>
      <c r="C1350" s="101"/>
    </row>
    <row r="1351" spans="1:3">
      <c r="A1351" s="91"/>
      <c r="C1351" s="101"/>
    </row>
    <row r="1352" spans="1:3">
      <c r="A1352" s="91"/>
      <c r="C1352" s="101"/>
    </row>
    <row r="1353" spans="1:3">
      <c r="A1353" s="91"/>
      <c r="C1353" s="101"/>
    </row>
    <row r="1354" spans="1:3">
      <c r="A1354" s="91"/>
      <c r="C1354" s="101"/>
    </row>
    <row r="1355" spans="1:3">
      <c r="A1355" s="91"/>
      <c r="C1355" s="101"/>
    </row>
    <row r="1356" spans="1:3">
      <c r="A1356" s="91"/>
      <c r="C1356" s="101"/>
    </row>
    <row r="1357" spans="1:3">
      <c r="A1357" s="91"/>
      <c r="C1357" s="101"/>
    </row>
    <row r="1358" spans="1:3">
      <c r="A1358" s="91"/>
      <c r="C1358" s="101"/>
    </row>
    <row r="1359" spans="1:3">
      <c r="A1359" s="91"/>
      <c r="C1359" s="101"/>
    </row>
    <row r="1360" spans="1:3">
      <c r="A1360" s="91"/>
      <c r="C1360" s="101"/>
    </row>
    <row r="1361" spans="1:3">
      <c r="A1361" s="91"/>
      <c r="C1361" s="101"/>
    </row>
    <row r="1362" spans="1:3">
      <c r="A1362" s="91"/>
      <c r="C1362" s="101"/>
    </row>
    <row r="1363" spans="1:3">
      <c r="A1363" s="91"/>
      <c r="C1363" s="101"/>
    </row>
    <row r="1364" spans="1:3">
      <c r="A1364" s="91"/>
      <c r="C1364" s="101"/>
    </row>
    <row r="1365" spans="1:3">
      <c r="A1365" s="91"/>
      <c r="C1365" s="101"/>
    </row>
    <row r="1366" spans="1:3">
      <c r="A1366" s="91"/>
      <c r="C1366" s="101"/>
    </row>
    <row r="1367" spans="1:3">
      <c r="A1367" s="91"/>
      <c r="C1367" s="101"/>
    </row>
    <row r="1368" spans="1:3">
      <c r="A1368" s="91"/>
      <c r="C1368" s="101"/>
    </row>
    <row r="1369" spans="1:3">
      <c r="A1369" s="91"/>
      <c r="C1369" s="101"/>
    </row>
    <row r="1370" spans="1:3">
      <c r="A1370" s="91"/>
      <c r="C1370" s="101"/>
    </row>
    <row r="1371" spans="1:3">
      <c r="A1371" s="91"/>
      <c r="C1371" s="101"/>
    </row>
    <row r="1372" spans="1:3">
      <c r="A1372" s="91"/>
      <c r="C1372" s="101"/>
    </row>
    <row r="1373" spans="1:3">
      <c r="A1373" s="91"/>
      <c r="C1373" s="101"/>
    </row>
    <row r="1374" spans="1:3">
      <c r="A1374" s="91"/>
      <c r="C1374" s="101"/>
    </row>
    <row r="1375" spans="1:3">
      <c r="A1375" s="91"/>
      <c r="C1375" s="101"/>
    </row>
    <row r="1376" spans="1:3">
      <c r="A1376" s="91"/>
      <c r="C1376" s="101"/>
    </row>
    <row r="1377" spans="1:3">
      <c r="A1377" s="91"/>
      <c r="C1377" s="101"/>
    </row>
    <row r="1378" spans="1:3">
      <c r="A1378" s="91"/>
      <c r="C1378" s="101"/>
    </row>
    <row r="1379" spans="1:3">
      <c r="A1379" s="91"/>
      <c r="C1379" s="101"/>
    </row>
    <row r="1380" spans="1:3">
      <c r="A1380" s="91"/>
      <c r="C1380" s="101"/>
    </row>
    <row r="1381" spans="1:3">
      <c r="A1381" s="91"/>
      <c r="C1381" s="101"/>
    </row>
    <row r="1382" spans="1:3">
      <c r="A1382" s="91"/>
      <c r="C1382" s="101"/>
    </row>
    <row r="1383" spans="1:3">
      <c r="A1383" s="91"/>
      <c r="C1383" s="101"/>
    </row>
    <row r="1384" spans="1:3">
      <c r="A1384" s="91"/>
      <c r="C1384" s="101"/>
    </row>
    <row r="1385" spans="1:3">
      <c r="A1385" s="91"/>
      <c r="C1385" s="101"/>
    </row>
    <row r="1386" spans="1:3">
      <c r="A1386" s="91"/>
      <c r="C1386" s="101"/>
    </row>
    <row r="1387" spans="1:3">
      <c r="A1387" s="91"/>
      <c r="C1387" s="101"/>
    </row>
    <row r="1388" spans="1:3">
      <c r="A1388" s="91"/>
      <c r="C1388" s="101"/>
    </row>
    <row r="1389" spans="1:3">
      <c r="A1389" s="91"/>
      <c r="C1389" s="101"/>
    </row>
    <row r="1390" spans="1:3">
      <c r="A1390" s="91"/>
      <c r="C1390" s="101"/>
    </row>
    <row r="1391" spans="1:3">
      <c r="A1391" s="91"/>
      <c r="C1391" s="101"/>
    </row>
    <row r="1392" spans="1:3">
      <c r="A1392" s="91"/>
      <c r="C1392" s="101"/>
    </row>
    <row r="1393" spans="1:3">
      <c r="A1393" s="91"/>
      <c r="C1393" s="101"/>
    </row>
    <row r="1394" spans="1:3">
      <c r="A1394" s="91"/>
      <c r="C1394" s="101"/>
    </row>
    <row r="1395" spans="1:3">
      <c r="A1395" s="91"/>
      <c r="C1395" s="101"/>
    </row>
    <row r="1396" spans="1:3">
      <c r="A1396" s="91"/>
      <c r="C1396" s="101"/>
    </row>
    <row r="1397" spans="1:3">
      <c r="A1397" s="91"/>
      <c r="C1397" s="101"/>
    </row>
    <row r="1398" spans="1:3">
      <c r="A1398" s="91"/>
      <c r="C1398" s="101"/>
    </row>
    <row r="1399" spans="1:3">
      <c r="A1399" s="91"/>
      <c r="C1399" s="101"/>
    </row>
    <row r="1400" spans="1:3">
      <c r="A1400" s="91"/>
      <c r="C1400" s="101"/>
    </row>
    <row r="1401" spans="1:3">
      <c r="A1401" s="91"/>
      <c r="C1401" s="101"/>
    </row>
    <row r="1402" spans="1:3">
      <c r="A1402" s="91"/>
      <c r="C1402" s="101"/>
    </row>
    <row r="1403" spans="1:3">
      <c r="A1403" s="91"/>
      <c r="C1403" s="101"/>
    </row>
    <row r="1404" spans="1:3">
      <c r="A1404" s="91"/>
      <c r="C1404" s="101"/>
    </row>
    <row r="1405" spans="1:3">
      <c r="A1405" s="91"/>
      <c r="C1405" s="101"/>
    </row>
    <row r="1406" spans="1:3">
      <c r="A1406" s="91"/>
      <c r="C1406" s="101"/>
    </row>
    <row r="1407" spans="1:3">
      <c r="A1407" s="91"/>
      <c r="C1407" s="101"/>
    </row>
    <row r="1408" spans="1:3">
      <c r="A1408" s="91"/>
      <c r="C1408" s="101"/>
    </row>
    <row r="1409" spans="1:3">
      <c r="A1409" s="91"/>
      <c r="C1409" s="101"/>
    </row>
    <row r="1410" spans="1:3">
      <c r="A1410" s="91"/>
      <c r="C1410" s="101"/>
    </row>
    <row r="1411" spans="1:3">
      <c r="A1411" s="91"/>
      <c r="C1411" s="101"/>
    </row>
    <row r="1412" spans="1:3">
      <c r="A1412" s="91"/>
      <c r="C1412" s="101"/>
    </row>
    <row r="1413" spans="1:3">
      <c r="A1413" s="91"/>
      <c r="C1413" s="101"/>
    </row>
    <row r="1414" spans="1:3">
      <c r="A1414" s="91"/>
      <c r="C1414" s="101"/>
    </row>
    <row r="1415" spans="1:3">
      <c r="A1415" s="91"/>
      <c r="C1415" s="101"/>
    </row>
    <row r="1416" spans="1:3">
      <c r="A1416" s="91"/>
      <c r="C1416" s="101"/>
    </row>
    <row r="1417" spans="1:3">
      <c r="A1417" s="91"/>
      <c r="C1417" s="101"/>
    </row>
    <row r="1418" spans="1:3">
      <c r="A1418" s="91"/>
      <c r="C1418" s="101"/>
    </row>
    <row r="1419" spans="1:3">
      <c r="A1419" s="91"/>
      <c r="C1419" s="101"/>
    </row>
    <row r="1420" spans="1:3">
      <c r="A1420" s="91"/>
      <c r="C1420" s="101"/>
    </row>
    <row r="1421" spans="1:3">
      <c r="A1421" s="91"/>
      <c r="C1421" s="101"/>
    </row>
    <row r="1422" spans="1:3">
      <c r="A1422" s="91"/>
      <c r="C1422" s="101"/>
    </row>
    <row r="1423" spans="1:3">
      <c r="A1423" s="91"/>
      <c r="C1423" s="101"/>
    </row>
    <row r="1424" spans="1:3">
      <c r="A1424" s="91"/>
      <c r="C1424" s="101"/>
    </row>
    <row r="1425" spans="1:3">
      <c r="A1425" s="91"/>
      <c r="C1425" s="101"/>
    </row>
    <row r="1426" spans="1:3">
      <c r="A1426" s="91"/>
      <c r="C1426" s="101"/>
    </row>
    <row r="1427" spans="1:3">
      <c r="A1427" s="91"/>
      <c r="C1427" s="101"/>
    </row>
    <row r="1428" spans="1:3">
      <c r="A1428" s="91"/>
      <c r="C1428" s="101"/>
    </row>
    <row r="1429" spans="1:3">
      <c r="A1429" s="91"/>
      <c r="C1429" s="101"/>
    </row>
    <row r="1430" spans="1:3">
      <c r="A1430" s="91"/>
      <c r="C1430" s="101"/>
    </row>
    <row r="1431" spans="1:3">
      <c r="A1431" s="91"/>
      <c r="C1431" s="101"/>
    </row>
    <row r="1432" spans="1:3">
      <c r="A1432" s="91"/>
      <c r="C1432" s="101"/>
    </row>
    <row r="1433" spans="1:3">
      <c r="A1433" s="91"/>
      <c r="C1433" s="101"/>
    </row>
    <row r="1434" spans="1:3">
      <c r="A1434" s="91"/>
      <c r="C1434" s="101"/>
    </row>
    <row r="1435" spans="1:3">
      <c r="A1435" s="91"/>
      <c r="C1435" s="101"/>
    </row>
    <row r="1436" spans="1:3">
      <c r="A1436" s="91"/>
      <c r="C1436" s="101"/>
    </row>
    <row r="1437" spans="1:3">
      <c r="A1437" s="91"/>
      <c r="C1437" s="101"/>
    </row>
    <row r="1438" spans="1:3">
      <c r="A1438" s="91"/>
      <c r="C1438" s="101"/>
    </row>
    <row r="1439" spans="1:3">
      <c r="A1439" s="91"/>
      <c r="C1439" s="101"/>
    </row>
    <row r="1440" spans="1:3">
      <c r="A1440" s="91"/>
      <c r="C1440" s="101"/>
    </row>
    <row r="1441" spans="1:3">
      <c r="A1441" s="91"/>
      <c r="C1441" s="101"/>
    </row>
    <row r="1442" spans="1:3">
      <c r="A1442" s="91"/>
      <c r="C1442" s="101"/>
    </row>
    <row r="1443" spans="1:3">
      <c r="A1443" s="91"/>
      <c r="C1443" s="101"/>
    </row>
    <row r="1444" spans="1:3">
      <c r="A1444" s="91"/>
      <c r="C1444" s="101"/>
    </row>
    <row r="1445" spans="1:3">
      <c r="A1445" s="91"/>
      <c r="C1445" s="101"/>
    </row>
    <row r="1446" spans="1:3">
      <c r="A1446" s="91"/>
      <c r="C1446" s="101"/>
    </row>
    <row r="1447" spans="1:3">
      <c r="A1447" s="91"/>
      <c r="C1447" s="101"/>
    </row>
    <row r="1448" spans="1:3">
      <c r="A1448" s="91"/>
      <c r="C1448" s="101"/>
    </row>
    <row r="1449" spans="1:3">
      <c r="A1449" s="91"/>
      <c r="C1449" s="101"/>
    </row>
    <row r="1450" spans="1:3">
      <c r="A1450" s="91"/>
      <c r="C1450" s="101"/>
    </row>
    <row r="1451" spans="1:3">
      <c r="A1451" s="91"/>
      <c r="C1451" s="101"/>
    </row>
    <row r="1452" spans="1:3">
      <c r="A1452" s="91"/>
      <c r="C1452" s="101"/>
    </row>
    <row r="1453" spans="1:3">
      <c r="A1453" s="91"/>
      <c r="C1453" s="101"/>
    </row>
    <row r="1454" spans="1:3">
      <c r="A1454" s="91"/>
      <c r="C1454" s="101"/>
    </row>
    <row r="1455" spans="1:3">
      <c r="A1455" s="91"/>
      <c r="C1455" s="101"/>
    </row>
    <row r="1456" spans="1:3">
      <c r="A1456" s="91"/>
      <c r="C1456" s="101"/>
    </row>
    <row r="1457" spans="1:3">
      <c r="A1457" s="91"/>
      <c r="C1457" s="101"/>
    </row>
    <row r="1458" spans="1:3">
      <c r="A1458" s="91"/>
      <c r="C1458" s="101"/>
    </row>
    <row r="1459" spans="1:3">
      <c r="A1459" s="91"/>
      <c r="C1459" s="101"/>
    </row>
    <row r="1460" spans="1:3">
      <c r="A1460" s="91"/>
      <c r="C1460" s="101"/>
    </row>
    <row r="1461" spans="1:3">
      <c r="A1461" s="91"/>
      <c r="C1461" s="101"/>
    </row>
    <row r="1462" spans="1:3">
      <c r="A1462" s="91"/>
      <c r="C1462" s="101"/>
    </row>
    <row r="1463" spans="1:3">
      <c r="A1463" s="91"/>
      <c r="C1463" s="101"/>
    </row>
    <row r="1464" spans="1:3">
      <c r="A1464" s="91"/>
      <c r="C1464" s="101"/>
    </row>
    <row r="1465" spans="1:3">
      <c r="A1465" s="91"/>
      <c r="C1465" s="101"/>
    </row>
    <row r="1466" spans="1:3">
      <c r="A1466" s="91"/>
      <c r="C1466" s="101"/>
    </row>
    <row r="1467" spans="1:3">
      <c r="A1467" s="91"/>
      <c r="C1467" s="101"/>
    </row>
    <row r="1468" spans="1:3">
      <c r="A1468" s="91"/>
      <c r="C1468" s="101"/>
    </row>
    <row r="1469" spans="1:3">
      <c r="A1469" s="91"/>
      <c r="C1469" s="101"/>
    </row>
    <row r="1470" spans="1:3">
      <c r="A1470" s="91"/>
      <c r="C1470" s="101"/>
    </row>
    <row r="1471" spans="1:3">
      <c r="A1471" s="91"/>
      <c r="C1471" s="101"/>
    </row>
    <row r="1472" spans="1:3">
      <c r="A1472" s="91"/>
      <c r="C1472" s="101"/>
    </row>
    <row r="1473" spans="1:3">
      <c r="A1473" s="91"/>
      <c r="C1473" s="101"/>
    </row>
    <row r="1474" spans="1:3">
      <c r="A1474" s="91"/>
      <c r="C1474" s="101"/>
    </row>
    <row r="1475" spans="1:3">
      <c r="A1475" s="91"/>
      <c r="C1475" s="101"/>
    </row>
    <row r="1476" spans="1:3">
      <c r="A1476" s="91"/>
      <c r="C1476" s="101"/>
    </row>
    <row r="1477" spans="1:3">
      <c r="A1477" s="91"/>
      <c r="C1477" s="101"/>
    </row>
    <row r="1478" spans="1:3">
      <c r="A1478" s="91"/>
      <c r="C1478" s="101"/>
    </row>
    <row r="1479" spans="1:3">
      <c r="A1479" s="91"/>
      <c r="C1479" s="101"/>
    </row>
    <row r="1480" spans="1:3">
      <c r="A1480" s="91"/>
      <c r="C1480" s="101"/>
    </row>
    <row r="1481" spans="1:3">
      <c r="A1481" s="91"/>
      <c r="C1481" s="101"/>
    </row>
    <row r="1482" spans="1:3">
      <c r="A1482" s="91"/>
      <c r="C1482" s="101"/>
    </row>
    <row r="1483" spans="1:3">
      <c r="A1483" s="91"/>
      <c r="C1483" s="101"/>
    </row>
    <row r="1484" spans="1:3">
      <c r="A1484" s="91"/>
      <c r="C1484" s="101"/>
    </row>
    <row r="1485" spans="1:3">
      <c r="A1485" s="91"/>
      <c r="C1485" s="101"/>
    </row>
    <row r="1486" spans="1:3">
      <c r="A1486" s="91"/>
      <c r="C1486" s="101"/>
    </row>
    <row r="1487" spans="1:3">
      <c r="A1487" s="91"/>
      <c r="C1487" s="101"/>
    </row>
    <row r="1488" spans="1:3">
      <c r="A1488" s="91"/>
      <c r="C1488" s="101"/>
    </row>
    <row r="1489" spans="1:3">
      <c r="A1489" s="91"/>
      <c r="C1489" s="101"/>
    </row>
    <row r="1490" spans="1:3">
      <c r="A1490" s="91"/>
      <c r="C1490" s="101"/>
    </row>
    <row r="1491" spans="1:3">
      <c r="A1491" s="91"/>
      <c r="C1491" s="101"/>
    </row>
    <row r="1492" spans="1:3">
      <c r="A1492" s="91"/>
      <c r="C1492" s="101"/>
    </row>
    <row r="1493" spans="1:3">
      <c r="A1493" s="91"/>
      <c r="C1493" s="101"/>
    </row>
    <row r="1494" spans="1:3">
      <c r="A1494" s="91"/>
      <c r="C1494" s="101"/>
    </row>
    <row r="1495" spans="1:3">
      <c r="A1495" s="91"/>
      <c r="C1495" s="101"/>
    </row>
    <row r="1496" spans="1:3">
      <c r="A1496" s="91"/>
      <c r="C1496" s="101"/>
    </row>
    <row r="1497" spans="1:3">
      <c r="A1497" s="91"/>
      <c r="C1497" s="101"/>
    </row>
    <row r="1498" spans="1:3">
      <c r="A1498" s="91"/>
      <c r="C1498" s="101"/>
    </row>
    <row r="1499" spans="1:3">
      <c r="A1499" s="91"/>
      <c r="C1499" s="101"/>
    </row>
    <row r="1500" spans="1:3">
      <c r="A1500" s="91"/>
      <c r="C1500" s="101"/>
    </row>
    <row r="1501" spans="1:3">
      <c r="A1501" s="91"/>
      <c r="C1501" s="101"/>
    </row>
    <row r="1502" spans="1:3">
      <c r="A1502" s="91"/>
      <c r="C1502" s="101"/>
    </row>
    <row r="1503" spans="1:3">
      <c r="A1503" s="91"/>
      <c r="C1503" s="101"/>
    </row>
    <row r="1504" spans="1:3">
      <c r="A1504" s="91"/>
      <c r="C1504" s="101"/>
    </row>
    <row r="1505" spans="1:3">
      <c r="A1505" s="91"/>
      <c r="C1505" s="101"/>
    </row>
    <row r="1506" spans="1:3">
      <c r="A1506" s="91"/>
      <c r="C1506" s="101"/>
    </row>
    <row r="1507" spans="1:3">
      <c r="A1507" s="91"/>
      <c r="C1507" s="101"/>
    </row>
    <row r="1508" spans="1:3">
      <c r="A1508" s="91"/>
      <c r="C1508" s="101"/>
    </row>
    <row r="1509" spans="1:3">
      <c r="A1509" s="91"/>
      <c r="C1509" s="101"/>
    </row>
    <row r="1510" spans="1:3">
      <c r="A1510" s="91"/>
      <c r="C1510" s="101"/>
    </row>
    <row r="1511" spans="1:3">
      <c r="A1511" s="91"/>
      <c r="C1511" s="101"/>
    </row>
    <row r="1512" spans="1:3">
      <c r="A1512" s="91"/>
      <c r="C1512" s="101"/>
    </row>
    <row r="1513" spans="1:3">
      <c r="A1513" s="91"/>
      <c r="C1513" s="101"/>
    </row>
    <row r="1514" spans="1:3">
      <c r="A1514" s="91"/>
      <c r="C1514" s="101"/>
    </row>
    <row r="1515" spans="1:3">
      <c r="A1515" s="91"/>
      <c r="C1515" s="101"/>
    </row>
    <row r="1516" spans="1:3">
      <c r="A1516" s="91"/>
      <c r="C1516" s="101"/>
    </row>
    <row r="1517" spans="1:3">
      <c r="A1517" s="91"/>
      <c r="C1517" s="101"/>
    </row>
    <row r="1518" spans="1:3">
      <c r="A1518" s="91"/>
      <c r="C1518" s="101"/>
    </row>
    <row r="1519" spans="1:3">
      <c r="A1519" s="91"/>
      <c r="C1519" s="101"/>
    </row>
    <row r="1520" spans="1:3">
      <c r="A1520" s="91"/>
      <c r="C1520" s="101"/>
    </row>
    <row r="1521" spans="1:3">
      <c r="A1521" s="91"/>
      <c r="C1521" s="101"/>
    </row>
    <row r="1522" spans="1:3">
      <c r="A1522" s="91"/>
      <c r="C1522" s="101"/>
    </row>
    <row r="1523" spans="1:3">
      <c r="A1523" s="91"/>
      <c r="C1523" s="101"/>
    </row>
    <row r="1524" spans="1:3">
      <c r="A1524" s="91"/>
      <c r="C1524" s="101"/>
    </row>
    <row r="1525" spans="1:3">
      <c r="A1525" s="91"/>
      <c r="C1525" s="101"/>
    </row>
    <row r="1526" spans="1:3">
      <c r="A1526" s="91"/>
      <c r="C1526" s="101"/>
    </row>
    <row r="1527" spans="1:3">
      <c r="A1527" s="91"/>
      <c r="C1527" s="101"/>
    </row>
    <row r="1528" spans="1:3">
      <c r="A1528" s="91"/>
      <c r="C1528" s="101"/>
    </row>
    <row r="1529" spans="1:3">
      <c r="A1529" s="91"/>
      <c r="C1529" s="101"/>
    </row>
    <row r="1530" spans="1:3">
      <c r="A1530" s="91"/>
      <c r="C1530" s="101"/>
    </row>
    <row r="1531" spans="1:3">
      <c r="A1531" s="91"/>
      <c r="C1531" s="101"/>
    </row>
    <row r="1532" spans="1:3">
      <c r="A1532" s="91"/>
      <c r="C1532" s="101"/>
    </row>
    <row r="1533" spans="1:3">
      <c r="A1533" s="91"/>
      <c r="C1533" s="101"/>
    </row>
    <row r="1534" spans="1:3">
      <c r="A1534" s="91"/>
      <c r="C1534" s="101"/>
    </row>
    <row r="1535" spans="1:3">
      <c r="A1535" s="91"/>
      <c r="C1535" s="101"/>
    </row>
    <row r="1536" spans="1:3">
      <c r="A1536" s="91"/>
      <c r="C1536" s="101"/>
    </row>
    <row r="1537" spans="1:3">
      <c r="A1537" s="91"/>
      <c r="C1537" s="101"/>
    </row>
    <row r="1538" spans="1:3">
      <c r="A1538" s="91"/>
      <c r="C1538" s="101"/>
    </row>
    <row r="1539" spans="1:3">
      <c r="A1539" s="91"/>
      <c r="C1539" s="101"/>
    </row>
    <row r="1540" spans="1:3">
      <c r="A1540" s="91"/>
      <c r="C1540" s="101"/>
    </row>
    <row r="1541" spans="1:3">
      <c r="A1541" s="91"/>
      <c r="C1541" s="101"/>
    </row>
    <row r="1542" spans="1:3">
      <c r="A1542" s="91"/>
      <c r="C1542" s="101"/>
    </row>
    <row r="1543" spans="1:3">
      <c r="A1543" s="91"/>
      <c r="C1543" s="101"/>
    </row>
    <row r="1544" spans="1:3">
      <c r="A1544" s="91"/>
      <c r="C1544" s="101"/>
    </row>
    <row r="1545" spans="1:3">
      <c r="A1545" s="91"/>
      <c r="C1545" s="101"/>
    </row>
    <row r="1546" spans="1:3">
      <c r="A1546" s="91"/>
      <c r="C1546" s="101"/>
    </row>
    <row r="1547" spans="1:3">
      <c r="A1547" s="91"/>
      <c r="C1547" s="101"/>
    </row>
    <row r="1548" spans="1:3">
      <c r="A1548" s="91"/>
      <c r="C1548" s="101"/>
    </row>
    <row r="1549" spans="1:3">
      <c r="A1549" s="91"/>
      <c r="C1549" s="101"/>
    </row>
    <row r="1550" spans="1:3">
      <c r="A1550" s="91"/>
      <c r="C1550" s="101"/>
    </row>
    <row r="1551" spans="1:3">
      <c r="A1551" s="91"/>
      <c r="C1551" s="101"/>
    </row>
    <row r="1552" spans="1:3">
      <c r="A1552" s="91"/>
      <c r="C1552" s="101"/>
    </row>
    <row r="1553" spans="1:3">
      <c r="A1553" s="91"/>
      <c r="C1553" s="101"/>
    </row>
    <row r="1554" spans="1:3">
      <c r="A1554" s="91"/>
      <c r="C1554" s="101"/>
    </row>
    <row r="1555" spans="1:3">
      <c r="A1555" s="91"/>
      <c r="C1555" s="101"/>
    </row>
    <row r="1556" spans="1:3">
      <c r="A1556" s="91"/>
      <c r="C1556" s="101"/>
    </row>
    <row r="1557" spans="1:3">
      <c r="A1557" s="91"/>
      <c r="C1557" s="101"/>
    </row>
    <row r="1558" spans="1:3">
      <c r="A1558" s="91"/>
      <c r="C1558" s="101"/>
    </row>
    <row r="1559" spans="1:3">
      <c r="A1559" s="91"/>
      <c r="C1559" s="101"/>
    </row>
    <row r="1560" spans="1:3">
      <c r="A1560" s="91"/>
      <c r="C1560" s="101"/>
    </row>
    <row r="1561" spans="1:3">
      <c r="A1561" s="91"/>
      <c r="C1561" s="101"/>
    </row>
    <row r="1562" spans="1:3">
      <c r="A1562" s="91"/>
      <c r="C1562" s="101"/>
    </row>
    <row r="1563" spans="1:3">
      <c r="A1563" s="91"/>
      <c r="C1563" s="101"/>
    </row>
    <row r="1564" spans="1:3">
      <c r="A1564" s="91"/>
      <c r="C1564" s="101"/>
    </row>
    <row r="1565" spans="1:3">
      <c r="A1565" s="91"/>
      <c r="C1565" s="101"/>
    </row>
    <row r="1566" spans="1:3">
      <c r="A1566" s="91"/>
      <c r="C1566" s="101"/>
    </row>
    <row r="1567" spans="1:3">
      <c r="A1567" s="91"/>
      <c r="C1567" s="101"/>
    </row>
    <row r="1568" spans="1:3">
      <c r="A1568" s="91"/>
      <c r="C1568" s="101"/>
    </row>
    <row r="1569" spans="1:3">
      <c r="A1569" s="91"/>
      <c r="C1569" s="101"/>
    </row>
    <row r="1570" spans="1:3">
      <c r="A1570" s="91"/>
      <c r="C1570" s="101"/>
    </row>
    <row r="1571" spans="1:3">
      <c r="A1571" s="91"/>
      <c r="C1571" s="101"/>
    </row>
    <row r="1572" spans="1:3">
      <c r="A1572" s="91"/>
      <c r="C1572" s="101"/>
    </row>
    <row r="1573" spans="1:3">
      <c r="A1573" s="91"/>
      <c r="C1573" s="101"/>
    </row>
    <row r="1574" spans="1:3">
      <c r="A1574" s="91"/>
      <c r="C1574" s="101"/>
    </row>
    <row r="1575" spans="1:3">
      <c r="A1575" s="91"/>
      <c r="C1575" s="101"/>
    </row>
    <row r="1576" spans="1:3">
      <c r="A1576" s="91"/>
      <c r="C1576" s="101"/>
    </row>
    <row r="1577" spans="1:3">
      <c r="A1577" s="91"/>
      <c r="C1577" s="101"/>
    </row>
    <row r="1578" spans="1:3">
      <c r="A1578" s="91"/>
      <c r="C1578" s="101"/>
    </row>
    <row r="1579" spans="1:3">
      <c r="A1579" s="91"/>
      <c r="C1579" s="101"/>
    </row>
    <row r="1580" spans="1:3">
      <c r="A1580" s="91"/>
      <c r="C1580" s="101"/>
    </row>
    <row r="1581" spans="1:3">
      <c r="A1581" s="91"/>
      <c r="C1581" s="101"/>
    </row>
    <row r="1582" spans="1:3">
      <c r="A1582" s="91"/>
      <c r="C1582" s="101"/>
    </row>
    <row r="1583" spans="1:3">
      <c r="A1583" s="91"/>
      <c r="C1583" s="101"/>
    </row>
    <row r="1584" spans="1:3">
      <c r="A1584" s="91"/>
      <c r="C1584" s="101"/>
    </row>
    <row r="1585" spans="1:3">
      <c r="A1585" s="91"/>
      <c r="C1585" s="101"/>
    </row>
    <row r="1586" spans="1:3">
      <c r="A1586" s="91"/>
      <c r="C1586" s="101"/>
    </row>
    <row r="1587" spans="1:3">
      <c r="A1587" s="91"/>
      <c r="C1587" s="101"/>
    </row>
    <row r="1588" spans="1:3">
      <c r="A1588" s="91"/>
      <c r="C1588" s="101"/>
    </row>
    <row r="1589" spans="1:3">
      <c r="A1589" s="91"/>
      <c r="C1589" s="101"/>
    </row>
    <row r="1590" spans="1:3">
      <c r="A1590" s="91"/>
      <c r="C1590" s="101"/>
    </row>
    <row r="1591" spans="1:3">
      <c r="A1591" s="91"/>
      <c r="C1591" s="101"/>
    </row>
    <row r="1592" spans="1:3">
      <c r="A1592" s="91"/>
      <c r="C1592" s="101"/>
    </row>
    <row r="1593" spans="1:3">
      <c r="A1593" s="91"/>
      <c r="C1593" s="101"/>
    </row>
    <row r="1594" spans="1:3">
      <c r="A1594" s="91"/>
      <c r="C1594" s="101"/>
    </row>
    <row r="1595" spans="1:3">
      <c r="A1595" s="91"/>
      <c r="C1595" s="101"/>
    </row>
    <row r="1596" spans="1:3">
      <c r="A1596" s="91"/>
      <c r="C1596" s="101"/>
    </row>
    <row r="1597" spans="1:3">
      <c r="A1597" s="91"/>
      <c r="C1597" s="101"/>
    </row>
    <row r="1598" spans="1:3">
      <c r="A1598" s="91"/>
      <c r="C1598" s="101"/>
    </row>
    <row r="1599" spans="1:3">
      <c r="A1599" s="91"/>
      <c r="C1599" s="101"/>
    </row>
    <row r="1600" spans="1:3">
      <c r="A1600" s="91"/>
      <c r="C1600" s="101"/>
    </row>
    <row r="1601" spans="1:3">
      <c r="A1601" s="91"/>
      <c r="C1601" s="101"/>
    </row>
    <row r="1602" spans="1:3">
      <c r="A1602" s="91"/>
      <c r="C1602" s="101"/>
    </row>
    <row r="1603" spans="1:3">
      <c r="A1603" s="91"/>
      <c r="C1603" s="101"/>
    </row>
    <row r="1604" spans="1:3">
      <c r="A1604" s="91"/>
      <c r="C1604" s="101"/>
    </row>
    <row r="1605" spans="1:3">
      <c r="A1605" s="91"/>
      <c r="C1605" s="101"/>
    </row>
    <row r="1606" spans="1:3">
      <c r="A1606" s="91"/>
      <c r="C1606" s="101"/>
    </row>
    <row r="1607" spans="1:3">
      <c r="A1607" s="91"/>
      <c r="C1607" s="101"/>
    </row>
    <row r="1608" spans="1:3">
      <c r="A1608" s="91"/>
      <c r="C1608" s="101"/>
    </row>
    <row r="1609" spans="1:3">
      <c r="A1609" s="91"/>
      <c r="C1609" s="101"/>
    </row>
    <row r="1610" spans="1:3">
      <c r="A1610" s="91"/>
      <c r="C1610" s="101"/>
    </row>
    <row r="1611" spans="1:3">
      <c r="A1611" s="91"/>
      <c r="C1611" s="101"/>
    </row>
    <row r="1612" spans="1:3">
      <c r="A1612" s="91"/>
      <c r="C1612" s="101"/>
    </row>
    <row r="1613" spans="1:3">
      <c r="A1613" s="91"/>
      <c r="C1613" s="101"/>
    </row>
    <row r="1614" spans="1:3">
      <c r="A1614" s="91"/>
      <c r="C1614" s="101"/>
    </row>
    <row r="1615" spans="1:3">
      <c r="A1615" s="91"/>
      <c r="C1615" s="101"/>
    </row>
    <row r="1616" spans="1:3">
      <c r="A1616" s="91"/>
      <c r="C1616" s="101"/>
    </row>
    <row r="1617" spans="1:3">
      <c r="A1617" s="91"/>
      <c r="C1617" s="101"/>
    </row>
    <row r="1618" spans="1:3">
      <c r="A1618" s="91"/>
      <c r="C1618" s="101"/>
    </row>
    <row r="1619" spans="1:3">
      <c r="A1619" s="91"/>
      <c r="C1619" s="101"/>
    </row>
    <row r="1620" spans="1:3">
      <c r="A1620" s="91"/>
      <c r="C1620" s="101"/>
    </row>
    <row r="1621" spans="1:3">
      <c r="A1621" s="91"/>
      <c r="C1621" s="101"/>
    </row>
    <row r="1622" spans="1:3">
      <c r="A1622" s="91"/>
      <c r="C1622" s="101"/>
    </row>
    <row r="1623" spans="1:3">
      <c r="A1623" s="91"/>
      <c r="C1623" s="101"/>
    </row>
    <row r="1624" spans="1:3">
      <c r="A1624" s="91"/>
      <c r="C1624" s="101"/>
    </row>
    <row r="1625" spans="1:3">
      <c r="A1625" s="91"/>
      <c r="C1625" s="101"/>
    </row>
    <row r="1626" spans="1:3">
      <c r="A1626" s="91"/>
      <c r="C1626" s="101"/>
    </row>
    <row r="1627" spans="1:3">
      <c r="A1627" s="91"/>
      <c r="C1627" s="101"/>
    </row>
    <row r="1628" spans="1:3">
      <c r="A1628" s="91"/>
      <c r="C1628" s="101"/>
    </row>
    <row r="1629" spans="1:3">
      <c r="A1629" s="91"/>
      <c r="C1629" s="101"/>
    </row>
    <row r="1630" spans="1:3">
      <c r="A1630" s="91"/>
      <c r="C1630" s="101"/>
    </row>
    <row r="1631" spans="1:3">
      <c r="A1631" s="91"/>
      <c r="C1631" s="101"/>
    </row>
    <row r="1632" spans="1:3">
      <c r="A1632" s="91"/>
      <c r="C1632" s="101"/>
    </row>
    <row r="1633" spans="1:3">
      <c r="A1633" s="91"/>
      <c r="C1633" s="101"/>
    </row>
    <row r="1634" spans="1:3">
      <c r="A1634" s="91"/>
      <c r="C1634" s="101"/>
    </row>
    <row r="1635" spans="1:3">
      <c r="A1635" s="91"/>
      <c r="C1635" s="101"/>
    </row>
    <row r="1636" spans="1:3">
      <c r="A1636" s="91"/>
      <c r="C1636" s="101"/>
    </row>
    <row r="1637" spans="1:3">
      <c r="A1637" s="91"/>
      <c r="C1637" s="101"/>
    </row>
    <row r="1638" spans="1:3">
      <c r="A1638" s="91"/>
      <c r="C1638" s="101"/>
    </row>
    <row r="1639" spans="1:3">
      <c r="A1639" s="91"/>
      <c r="C1639" s="101"/>
    </row>
    <row r="1640" spans="1:3">
      <c r="A1640" s="91"/>
      <c r="C1640" s="101"/>
    </row>
    <row r="1641" spans="1:3">
      <c r="A1641" s="91"/>
      <c r="C1641" s="101"/>
    </row>
    <row r="1642" spans="1:3">
      <c r="A1642" s="91"/>
      <c r="C1642" s="101"/>
    </row>
    <row r="1643" spans="1:3">
      <c r="A1643" s="91"/>
      <c r="C1643" s="101"/>
    </row>
    <row r="1644" spans="1:3">
      <c r="A1644" s="91"/>
      <c r="C1644" s="101"/>
    </row>
    <row r="1645" spans="1:3">
      <c r="A1645" s="91"/>
      <c r="C1645" s="101"/>
    </row>
    <row r="1646" spans="1:3">
      <c r="A1646" s="91"/>
      <c r="C1646" s="101"/>
    </row>
    <row r="1647" spans="1:3">
      <c r="A1647" s="91"/>
      <c r="C1647" s="101"/>
    </row>
    <row r="1648" spans="1:3">
      <c r="A1648" s="91"/>
      <c r="C1648" s="101"/>
    </row>
    <row r="1649" spans="1:3">
      <c r="A1649" s="91"/>
      <c r="C1649" s="101"/>
    </row>
    <row r="1650" spans="1:3">
      <c r="A1650" s="91"/>
      <c r="C1650" s="101"/>
    </row>
    <row r="1651" spans="1:3">
      <c r="A1651" s="91"/>
      <c r="C1651" s="101"/>
    </row>
    <row r="1652" spans="1:3">
      <c r="A1652" s="91"/>
      <c r="C1652" s="101"/>
    </row>
    <row r="1653" spans="1:3">
      <c r="A1653" s="91"/>
      <c r="C1653" s="101"/>
    </row>
    <row r="1654" spans="1:3">
      <c r="A1654" s="91"/>
      <c r="C1654" s="101"/>
    </row>
    <row r="1655" spans="1:3">
      <c r="A1655" s="91"/>
      <c r="C1655" s="101"/>
    </row>
    <row r="1656" spans="1:3">
      <c r="A1656" s="91"/>
      <c r="C1656" s="101"/>
    </row>
    <row r="1657" spans="1:3">
      <c r="A1657" s="91"/>
      <c r="C1657" s="101"/>
    </row>
    <row r="1658" spans="1:3">
      <c r="A1658" s="91"/>
      <c r="C1658" s="101"/>
    </row>
    <row r="1659" spans="1:3">
      <c r="A1659" s="91"/>
      <c r="C1659" s="101"/>
    </row>
    <row r="1660" spans="1:3">
      <c r="A1660" s="91"/>
      <c r="C1660" s="101"/>
    </row>
    <row r="1661" spans="1:3">
      <c r="A1661" s="91"/>
      <c r="C1661" s="101"/>
    </row>
    <row r="1662" spans="1:3">
      <c r="A1662" s="91"/>
      <c r="C1662" s="101"/>
    </row>
    <row r="1663" spans="1:3">
      <c r="A1663" s="91"/>
      <c r="C1663" s="101"/>
    </row>
    <row r="1664" spans="1:3">
      <c r="A1664" s="91"/>
      <c r="C1664" s="101"/>
    </row>
    <row r="1665" spans="1:3">
      <c r="A1665" s="91"/>
      <c r="C1665" s="101"/>
    </row>
    <row r="1666" spans="1:3">
      <c r="A1666" s="91"/>
      <c r="C1666" s="101"/>
    </row>
    <row r="1667" spans="1:3">
      <c r="A1667" s="91"/>
      <c r="C1667" s="101"/>
    </row>
    <row r="1668" spans="1:3">
      <c r="A1668" s="91"/>
      <c r="C1668" s="101"/>
    </row>
    <row r="1669" spans="1:3">
      <c r="A1669" s="91"/>
      <c r="C1669" s="101"/>
    </row>
    <row r="1670" spans="1:3">
      <c r="A1670" s="91"/>
      <c r="C1670" s="101"/>
    </row>
    <row r="1671" spans="1:3">
      <c r="A1671" s="91"/>
      <c r="C1671" s="101"/>
    </row>
    <row r="1672" spans="1:3">
      <c r="A1672" s="91"/>
      <c r="C1672" s="101"/>
    </row>
    <row r="1673" spans="1:3">
      <c r="A1673" s="91"/>
      <c r="C1673" s="101"/>
    </row>
    <row r="1674" spans="1:3">
      <c r="A1674" s="91"/>
      <c r="C1674" s="101"/>
    </row>
    <row r="1675" spans="1:3">
      <c r="A1675" s="91"/>
      <c r="C1675" s="101"/>
    </row>
    <row r="1676" spans="1:3">
      <c r="A1676" s="91"/>
      <c r="C1676" s="101"/>
    </row>
    <row r="1677" spans="1:3">
      <c r="A1677" s="91"/>
      <c r="C1677" s="101"/>
    </row>
    <row r="1678" spans="1:3">
      <c r="A1678" s="91"/>
      <c r="C1678" s="101"/>
    </row>
    <row r="1679" spans="1:3">
      <c r="A1679" s="91"/>
      <c r="C1679" s="101"/>
    </row>
    <row r="1680" spans="1:3">
      <c r="A1680" s="91"/>
      <c r="C1680" s="101"/>
    </row>
    <row r="1681" spans="1:3">
      <c r="A1681" s="91"/>
      <c r="C1681" s="101"/>
    </row>
    <row r="1682" spans="1:3">
      <c r="A1682" s="91"/>
      <c r="C1682" s="101"/>
    </row>
    <row r="1683" spans="1:3">
      <c r="A1683" s="91"/>
      <c r="C1683" s="101"/>
    </row>
    <row r="1684" spans="1:3">
      <c r="A1684" s="91"/>
      <c r="C1684" s="101"/>
    </row>
    <row r="1685" spans="1:3">
      <c r="A1685" s="91"/>
      <c r="C1685" s="101"/>
    </row>
    <row r="1686" spans="1:3">
      <c r="A1686" s="91"/>
      <c r="C1686" s="101"/>
    </row>
    <row r="1687" spans="1:3">
      <c r="A1687" s="91"/>
      <c r="C1687" s="101"/>
    </row>
    <row r="1688" spans="1:3">
      <c r="A1688" s="91"/>
      <c r="C1688" s="101"/>
    </row>
    <row r="1689" spans="1:3">
      <c r="A1689" s="91"/>
      <c r="C1689" s="101"/>
    </row>
    <row r="1690" spans="1:3">
      <c r="A1690" s="91"/>
      <c r="C1690" s="101"/>
    </row>
    <row r="1691" spans="1:3">
      <c r="A1691" s="91"/>
      <c r="C1691" s="101"/>
    </row>
    <row r="1692" spans="1:3">
      <c r="A1692" s="91"/>
      <c r="C1692" s="101"/>
    </row>
    <row r="1693" spans="1:3">
      <c r="A1693" s="91"/>
      <c r="C1693" s="101"/>
    </row>
    <row r="1694" spans="1:3">
      <c r="A1694" s="91"/>
      <c r="C1694" s="101"/>
    </row>
    <row r="1695" spans="1:3">
      <c r="A1695" s="91"/>
      <c r="C1695" s="101"/>
    </row>
    <row r="1696" spans="1:3">
      <c r="A1696" s="91"/>
      <c r="C1696" s="101"/>
    </row>
    <row r="1697" spans="1:3">
      <c r="A1697" s="91"/>
      <c r="C1697" s="101"/>
    </row>
    <row r="1698" spans="1:3">
      <c r="A1698" s="91"/>
      <c r="C1698" s="101"/>
    </row>
    <row r="1699" spans="1:3">
      <c r="A1699" s="91"/>
      <c r="C1699" s="101"/>
    </row>
    <row r="1700" spans="1:3">
      <c r="A1700" s="91"/>
      <c r="C1700" s="101"/>
    </row>
    <row r="1701" spans="1:3">
      <c r="A1701" s="91"/>
      <c r="C1701" s="101"/>
    </row>
    <row r="1702" spans="1:3">
      <c r="A1702" s="91"/>
      <c r="C1702" s="101"/>
    </row>
    <row r="1703" spans="1:3">
      <c r="A1703" s="91"/>
      <c r="C1703" s="101"/>
    </row>
    <row r="1704" spans="1:3">
      <c r="A1704" s="91"/>
      <c r="C1704" s="101"/>
    </row>
    <row r="1705" spans="1:3">
      <c r="A1705" s="91"/>
      <c r="C1705" s="101"/>
    </row>
    <row r="1706" spans="1:3">
      <c r="A1706" s="91"/>
      <c r="C1706" s="101"/>
    </row>
    <row r="1707" spans="1:3">
      <c r="A1707" s="91"/>
      <c r="C1707" s="101"/>
    </row>
    <row r="1708" spans="1:3">
      <c r="A1708" s="91"/>
      <c r="C1708" s="101"/>
    </row>
    <row r="1709" spans="1:3">
      <c r="A1709" s="91"/>
      <c r="C1709" s="101"/>
    </row>
    <row r="1710" spans="1:3">
      <c r="A1710" s="91"/>
      <c r="C1710" s="101"/>
    </row>
    <row r="1711" spans="1:3">
      <c r="A1711" s="91"/>
      <c r="C1711" s="101"/>
    </row>
    <row r="1712" spans="1:3">
      <c r="A1712" s="91"/>
      <c r="C1712" s="101"/>
    </row>
    <row r="1713" spans="1:3">
      <c r="A1713" s="91"/>
      <c r="C1713" s="101"/>
    </row>
    <row r="1714" spans="1:3">
      <c r="A1714" s="91"/>
      <c r="C1714" s="101"/>
    </row>
    <row r="1715" spans="1:3">
      <c r="A1715" s="91"/>
      <c r="C1715" s="101"/>
    </row>
    <row r="1716" spans="1:3">
      <c r="A1716" s="91"/>
      <c r="C1716" s="101"/>
    </row>
    <row r="1717" spans="1:3">
      <c r="A1717" s="91"/>
      <c r="C1717" s="101"/>
    </row>
    <row r="1718" spans="1:3">
      <c r="A1718" s="91"/>
      <c r="C1718" s="101"/>
    </row>
    <row r="1719" spans="1:3">
      <c r="A1719" s="91"/>
      <c r="C1719" s="101"/>
    </row>
    <row r="1720" spans="1:3">
      <c r="A1720" s="91"/>
      <c r="C1720" s="101"/>
    </row>
    <row r="1721" spans="1:3">
      <c r="A1721" s="91"/>
      <c r="C1721" s="101"/>
    </row>
    <row r="1722" spans="1:3">
      <c r="A1722" s="91"/>
      <c r="C1722" s="101"/>
    </row>
    <row r="1723" spans="1:3">
      <c r="A1723" s="91"/>
      <c r="C1723" s="101"/>
    </row>
    <row r="1724" spans="1:3">
      <c r="A1724" s="91"/>
      <c r="C1724" s="101"/>
    </row>
    <row r="1725" spans="1:3">
      <c r="A1725" s="91"/>
      <c r="C1725" s="101"/>
    </row>
    <row r="1726" spans="1:3">
      <c r="A1726" s="91"/>
      <c r="C1726" s="101"/>
    </row>
    <row r="1727" spans="1:3">
      <c r="A1727" s="91"/>
      <c r="C1727" s="101"/>
    </row>
    <row r="1728" spans="1:3">
      <c r="A1728" s="91"/>
      <c r="C1728" s="101"/>
    </row>
    <row r="1729" spans="1:3">
      <c r="A1729" s="91"/>
      <c r="C1729" s="101"/>
    </row>
    <row r="1730" spans="1:3">
      <c r="A1730" s="91"/>
      <c r="C1730" s="101"/>
    </row>
    <row r="1731" spans="1:3">
      <c r="A1731" s="91"/>
      <c r="C1731" s="101"/>
    </row>
    <row r="1732" spans="1:3">
      <c r="A1732" s="91"/>
      <c r="C1732" s="101"/>
    </row>
    <row r="1733" spans="1:3">
      <c r="A1733" s="91"/>
      <c r="C1733" s="101"/>
    </row>
    <row r="1734" spans="1:3">
      <c r="A1734" s="91"/>
      <c r="C1734" s="101"/>
    </row>
    <row r="1735" spans="1:3">
      <c r="A1735" s="91"/>
      <c r="C1735" s="101"/>
    </row>
    <row r="1736" spans="1:3">
      <c r="A1736" s="91"/>
      <c r="C1736" s="101"/>
    </row>
    <row r="1737" spans="1:3">
      <c r="A1737" s="91"/>
      <c r="C1737" s="101"/>
    </row>
    <row r="1738" spans="1:3">
      <c r="A1738" s="91"/>
      <c r="C1738" s="101"/>
    </row>
    <row r="1739" spans="1:3">
      <c r="A1739" s="91"/>
      <c r="C1739" s="101"/>
    </row>
    <row r="1740" spans="1:3">
      <c r="A1740" s="91"/>
      <c r="C1740" s="101"/>
    </row>
    <row r="1741" spans="1:3">
      <c r="A1741" s="91"/>
      <c r="C1741" s="101"/>
    </row>
    <row r="1742" spans="1:3">
      <c r="A1742" s="91"/>
      <c r="C1742" s="101"/>
    </row>
    <row r="1743" spans="1:3">
      <c r="A1743" s="91"/>
      <c r="C1743" s="101"/>
    </row>
    <row r="1744" spans="1:3">
      <c r="A1744" s="91"/>
      <c r="C1744" s="101"/>
    </row>
    <row r="1745" spans="1:3">
      <c r="A1745" s="91"/>
      <c r="C1745" s="101"/>
    </row>
    <row r="1746" spans="1:3">
      <c r="A1746" s="91"/>
      <c r="C1746" s="101"/>
    </row>
    <row r="1747" spans="1:3">
      <c r="A1747" s="91"/>
      <c r="C1747" s="101"/>
    </row>
    <row r="1748" spans="1:3">
      <c r="A1748" s="91"/>
      <c r="C1748" s="101"/>
    </row>
    <row r="1749" spans="1:3">
      <c r="A1749" s="91"/>
      <c r="C1749" s="101"/>
    </row>
    <row r="1750" spans="1:3">
      <c r="A1750" s="91"/>
      <c r="C1750" s="101"/>
    </row>
    <row r="1751" spans="1:3">
      <c r="A1751" s="91"/>
      <c r="C1751" s="101"/>
    </row>
    <row r="1752" spans="1:3">
      <c r="A1752" s="91"/>
      <c r="C1752" s="101"/>
    </row>
    <row r="1753" spans="1:3">
      <c r="A1753" s="91"/>
      <c r="C1753" s="101"/>
    </row>
    <row r="1754" spans="1:3">
      <c r="A1754" s="91"/>
      <c r="C1754" s="101"/>
    </row>
    <row r="1755" spans="1:3">
      <c r="A1755" s="91"/>
      <c r="C1755" s="101"/>
    </row>
    <row r="1756" spans="1:3">
      <c r="A1756" s="91"/>
      <c r="C1756" s="101"/>
    </row>
    <row r="1757" spans="1:3">
      <c r="A1757" s="91"/>
      <c r="C1757" s="101"/>
    </row>
    <row r="1758" spans="1:3">
      <c r="A1758" s="91"/>
      <c r="C1758" s="101"/>
    </row>
    <row r="1759" spans="1:3">
      <c r="A1759" s="91"/>
      <c r="C1759" s="101"/>
    </row>
    <row r="1760" spans="1:3">
      <c r="A1760" s="91"/>
      <c r="C1760" s="101"/>
    </row>
    <row r="1761" spans="1:3">
      <c r="A1761" s="91"/>
      <c r="C1761" s="101"/>
    </row>
    <row r="1762" spans="1:3">
      <c r="A1762" s="91"/>
      <c r="C1762" s="101"/>
    </row>
    <row r="1763" spans="1:3">
      <c r="A1763" s="91"/>
      <c r="C1763" s="101"/>
    </row>
    <row r="1764" spans="1:3">
      <c r="A1764" s="91"/>
      <c r="C1764" s="101"/>
    </row>
    <row r="1765" spans="1:3">
      <c r="A1765" s="91"/>
      <c r="C1765" s="101"/>
    </row>
    <row r="1766" spans="1:3">
      <c r="A1766" s="91"/>
      <c r="C1766" s="101"/>
    </row>
    <row r="1767" spans="1:3">
      <c r="A1767" s="91"/>
      <c r="C1767" s="101"/>
    </row>
    <row r="1768" spans="1:3">
      <c r="A1768" s="91"/>
      <c r="C1768" s="101"/>
    </row>
    <row r="1769" spans="1:3">
      <c r="A1769" s="91"/>
      <c r="C1769" s="101"/>
    </row>
    <row r="1770" spans="1:3">
      <c r="A1770" s="91"/>
      <c r="C1770" s="101"/>
    </row>
    <row r="1771" spans="1:3">
      <c r="A1771" s="91"/>
      <c r="C1771" s="101"/>
    </row>
    <row r="1772" spans="1:3">
      <c r="A1772" s="91"/>
      <c r="C1772" s="101"/>
    </row>
    <row r="1773" spans="1:3">
      <c r="A1773" s="91"/>
      <c r="C1773" s="101"/>
    </row>
    <row r="1774" spans="1:3">
      <c r="A1774" s="91"/>
      <c r="C1774" s="101"/>
    </row>
    <row r="1775" spans="1:3">
      <c r="A1775" s="91"/>
      <c r="C1775" s="101"/>
    </row>
    <row r="1776" spans="1:3">
      <c r="A1776" s="91"/>
      <c r="C1776" s="101"/>
    </row>
    <row r="1777" spans="1:3">
      <c r="A1777" s="91"/>
      <c r="C1777" s="101"/>
    </row>
    <row r="1778" spans="1:3">
      <c r="A1778" s="91"/>
      <c r="C1778" s="101"/>
    </row>
    <row r="1779" spans="1:3">
      <c r="A1779" s="91"/>
      <c r="C1779" s="101"/>
    </row>
    <row r="1780" spans="1:3">
      <c r="A1780" s="91"/>
      <c r="C1780" s="101"/>
    </row>
    <row r="1781" spans="1:3">
      <c r="A1781" s="91"/>
      <c r="C1781" s="101"/>
    </row>
    <row r="1782" spans="1:3">
      <c r="A1782" s="91"/>
      <c r="C1782" s="101"/>
    </row>
    <row r="1783" spans="1:3">
      <c r="A1783" s="91"/>
      <c r="C1783" s="101"/>
    </row>
    <row r="1784" spans="1:3">
      <c r="A1784" s="91"/>
      <c r="C1784" s="101"/>
    </row>
    <row r="1785" spans="1:3">
      <c r="A1785" s="91"/>
      <c r="C1785" s="101"/>
    </row>
    <row r="1786" spans="1:3">
      <c r="A1786" s="91"/>
      <c r="C1786" s="101"/>
    </row>
    <row r="1787" spans="1:3">
      <c r="A1787" s="91"/>
      <c r="C1787" s="101"/>
    </row>
    <row r="1788" spans="1:3">
      <c r="A1788" s="91"/>
      <c r="C1788" s="101"/>
    </row>
    <row r="1789" spans="1:3">
      <c r="A1789" s="91"/>
      <c r="C1789" s="101"/>
    </row>
    <row r="1790" spans="1:3">
      <c r="A1790" s="91"/>
      <c r="C1790" s="101"/>
    </row>
    <row r="1791" spans="1:3">
      <c r="A1791" s="91"/>
      <c r="C1791" s="101"/>
    </row>
    <row r="1792" spans="1:3">
      <c r="A1792" s="91"/>
      <c r="C1792" s="101"/>
    </row>
    <row r="1793" spans="1:3">
      <c r="A1793" s="91"/>
      <c r="C1793" s="101"/>
    </row>
    <row r="1794" spans="1:3">
      <c r="A1794" s="91"/>
      <c r="C1794" s="101"/>
    </row>
    <row r="1795" spans="1:3">
      <c r="A1795" s="91"/>
      <c r="C1795" s="101"/>
    </row>
    <row r="1796" spans="1:3">
      <c r="A1796" s="91"/>
      <c r="C1796" s="101"/>
    </row>
    <row r="1797" spans="1:3">
      <c r="A1797" s="91"/>
      <c r="C1797" s="101"/>
    </row>
    <row r="1798" spans="1:3">
      <c r="A1798" s="91"/>
      <c r="C1798" s="101"/>
    </row>
    <row r="1799" spans="1:3">
      <c r="A1799" s="91"/>
      <c r="C1799" s="101"/>
    </row>
    <row r="1800" spans="1:3">
      <c r="A1800" s="91"/>
      <c r="C1800" s="101"/>
    </row>
    <row r="1801" spans="1:3">
      <c r="A1801" s="91"/>
      <c r="C1801" s="101"/>
    </row>
    <row r="1802" spans="1:3">
      <c r="A1802" s="91"/>
      <c r="C1802" s="101"/>
    </row>
    <row r="1803" spans="1:3">
      <c r="A1803" s="91"/>
      <c r="C1803" s="101"/>
    </row>
    <row r="1804" spans="1:3">
      <c r="A1804" s="91"/>
      <c r="C1804" s="101"/>
    </row>
    <row r="1805" spans="1:3">
      <c r="A1805" s="91"/>
      <c r="C1805" s="101"/>
    </row>
    <row r="1806" spans="1:3">
      <c r="A1806" s="91"/>
      <c r="C1806" s="101"/>
    </row>
    <row r="1807" spans="1:3">
      <c r="A1807" s="91"/>
      <c r="C1807" s="101"/>
    </row>
    <row r="1808" spans="1:3">
      <c r="A1808" s="91"/>
      <c r="C1808" s="101"/>
    </row>
    <row r="1809" spans="1:3">
      <c r="A1809" s="91"/>
      <c r="C1809" s="101"/>
    </row>
    <row r="1810" spans="1:3">
      <c r="A1810" s="91"/>
      <c r="C1810" s="101"/>
    </row>
    <row r="1811" spans="1:3">
      <c r="A1811" s="91"/>
      <c r="C1811" s="101"/>
    </row>
    <row r="1812" spans="1:3">
      <c r="A1812" s="91"/>
      <c r="C1812" s="101"/>
    </row>
    <row r="1813" spans="1:3">
      <c r="A1813" s="91"/>
      <c r="C1813" s="101"/>
    </row>
    <row r="1814" spans="1:3">
      <c r="A1814" s="91"/>
      <c r="C1814" s="101"/>
    </row>
    <row r="1815" spans="1:3">
      <c r="A1815" s="91"/>
      <c r="C1815" s="101"/>
    </row>
    <row r="1816" spans="1:3">
      <c r="A1816" s="91"/>
      <c r="C1816" s="101"/>
    </row>
    <row r="1817" spans="1:3">
      <c r="A1817" s="91"/>
      <c r="C1817" s="101"/>
    </row>
    <row r="1818" spans="1:3">
      <c r="A1818" s="91"/>
      <c r="C1818" s="101"/>
    </row>
    <row r="1819" spans="1:3">
      <c r="A1819" s="91"/>
      <c r="C1819" s="101"/>
    </row>
    <row r="1820" spans="1:3">
      <c r="A1820" s="91"/>
      <c r="C1820" s="101"/>
    </row>
    <row r="1821" spans="1:3">
      <c r="A1821" s="91"/>
      <c r="C1821" s="101"/>
    </row>
    <row r="1822" spans="1:3">
      <c r="A1822" s="91"/>
      <c r="C1822" s="101"/>
    </row>
    <row r="1823" spans="1:3">
      <c r="A1823" s="91"/>
      <c r="C1823" s="101"/>
    </row>
    <row r="1824" spans="1:3">
      <c r="A1824" s="91"/>
      <c r="C1824" s="101"/>
    </row>
    <row r="1825" spans="1:3">
      <c r="A1825" s="91"/>
      <c r="C1825" s="101"/>
    </row>
    <row r="1826" spans="1:3">
      <c r="A1826" s="91"/>
      <c r="C1826" s="101"/>
    </row>
    <row r="1827" spans="1:3">
      <c r="A1827" s="91"/>
      <c r="C1827" s="101"/>
    </row>
    <row r="1828" spans="1:3">
      <c r="A1828" s="91"/>
      <c r="C1828" s="101"/>
    </row>
    <row r="1829" spans="1:3">
      <c r="A1829" s="91"/>
      <c r="C1829" s="101"/>
    </row>
    <row r="1830" spans="1:3">
      <c r="A1830" s="91"/>
      <c r="C1830" s="101"/>
    </row>
    <row r="1831" spans="1:3">
      <c r="A1831" s="91"/>
      <c r="C1831" s="101"/>
    </row>
    <row r="1832" spans="1:3">
      <c r="A1832" s="91"/>
      <c r="C1832" s="101"/>
    </row>
    <row r="1833" spans="1:3">
      <c r="A1833" s="91"/>
      <c r="C1833" s="101"/>
    </row>
    <row r="1834" spans="1:3">
      <c r="A1834" s="91"/>
      <c r="C1834" s="101"/>
    </row>
    <row r="1835" spans="1:3">
      <c r="A1835" s="91"/>
      <c r="C1835" s="101"/>
    </row>
    <row r="1836" spans="1:3">
      <c r="A1836" s="91"/>
      <c r="C1836" s="101"/>
    </row>
    <row r="1837" spans="1:3">
      <c r="A1837" s="91"/>
      <c r="C1837" s="101"/>
    </row>
    <row r="1838" spans="1:3">
      <c r="A1838" s="91"/>
      <c r="C1838" s="101"/>
    </row>
    <row r="1839" spans="1:3">
      <c r="A1839" s="91"/>
      <c r="C1839" s="101"/>
    </row>
    <row r="1840" spans="1:3">
      <c r="A1840" s="91"/>
      <c r="C1840" s="101"/>
    </row>
    <row r="1841" spans="1:3">
      <c r="A1841" s="91"/>
      <c r="C1841" s="101"/>
    </row>
    <row r="1842" spans="1:3">
      <c r="A1842" s="91"/>
      <c r="C1842" s="101"/>
    </row>
    <row r="1843" spans="1:3">
      <c r="A1843" s="91"/>
      <c r="C1843" s="101"/>
    </row>
    <row r="1844" spans="1:3">
      <c r="A1844" s="91"/>
      <c r="C1844" s="101"/>
    </row>
    <row r="1845" spans="1:3">
      <c r="A1845" s="91"/>
      <c r="C1845" s="101"/>
    </row>
    <row r="1846" spans="1:3">
      <c r="A1846" s="91"/>
      <c r="C1846" s="101"/>
    </row>
    <row r="1847" spans="1:3">
      <c r="A1847" s="91"/>
      <c r="C1847" s="101"/>
    </row>
    <row r="1848" spans="1:3">
      <c r="A1848" s="91"/>
      <c r="C1848" s="101"/>
    </row>
    <row r="1849" spans="1:3">
      <c r="A1849" s="91"/>
      <c r="C1849" s="101"/>
    </row>
    <row r="1850" spans="1:3">
      <c r="A1850" s="91"/>
      <c r="C1850" s="101"/>
    </row>
    <row r="1851" spans="1:3">
      <c r="A1851" s="91"/>
      <c r="C1851" s="101"/>
    </row>
    <row r="1852" spans="1:3">
      <c r="A1852" s="91"/>
      <c r="C1852" s="101"/>
    </row>
    <row r="1853" spans="1:3">
      <c r="A1853" s="91"/>
      <c r="C1853" s="101"/>
    </row>
    <row r="1854" spans="1:3">
      <c r="A1854" s="91"/>
      <c r="C1854" s="101"/>
    </row>
    <row r="1855" spans="1:3">
      <c r="A1855" s="91"/>
      <c r="C1855" s="101"/>
    </row>
    <row r="1856" spans="1:3">
      <c r="A1856" s="91"/>
      <c r="C1856" s="101"/>
    </row>
    <row r="1857" spans="1:3">
      <c r="A1857" s="91"/>
      <c r="C1857" s="101"/>
    </row>
    <row r="1858" spans="1:3">
      <c r="A1858" s="91"/>
      <c r="C1858" s="101"/>
    </row>
    <row r="1859" spans="1:3">
      <c r="A1859" s="91"/>
      <c r="C1859" s="101"/>
    </row>
    <row r="1860" spans="1:3">
      <c r="A1860" s="91"/>
      <c r="C1860" s="101"/>
    </row>
    <row r="1861" spans="1:3">
      <c r="A1861" s="91"/>
      <c r="C1861" s="101"/>
    </row>
    <row r="1862" spans="1:3">
      <c r="A1862" s="91"/>
      <c r="C1862" s="101"/>
    </row>
    <row r="1863" spans="1:3">
      <c r="A1863" s="91"/>
      <c r="C1863" s="101"/>
    </row>
    <row r="1864" spans="1:3">
      <c r="A1864" s="91"/>
      <c r="C1864" s="101"/>
    </row>
    <row r="1865" spans="1:3">
      <c r="A1865" s="91"/>
      <c r="C1865" s="101"/>
    </row>
    <row r="1866" spans="1:3">
      <c r="A1866" s="91"/>
      <c r="C1866" s="101"/>
    </row>
    <row r="1867" spans="1:3">
      <c r="A1867" s="91"/>
      <c r="C1867" s="101"/>
    </row>
    <row r="1868" spans="1:3">
      <c r="A1868" s="91"/>
      <c r="C1868" s="101"/>
    </row>
    <row r="1869" spans="1:3">
      <c r="A1869" s="91"/>
      <c r="C1869" s="101"/>
    </row>
    <row r="1870" spans="1:3">
      <c r="A1870" s="91"/>
      <c r="C1870" s="101"/>
    </row>
    <row r="1871" spans="1:3">
      <c r="A1871" s="91"/>
      <c r="C1871" s="101"/>
    </row>
    <row r="1872" spans="1:3">
      <c r="A1872" s="91"/>
      <c r="C1872" s="101"/>
    </row>
    <row r="1873" spans="1:3">
      <c r="A1873" s="91"/>
      <c r="C1873" s="101"/>
    </row>
    <row r="1874" spans="1:3">
      <c r="A1874" s="91"/>
      <c r="C1874" s="101"/>
    </row>
    <row r="1875" spans="1:3">
      <c r="A1875" s="91"/>
      <c r="C1875" s="101"/>
    </row>
    <row r="1876" spans="1:3">
      <c r="A1876" s="91"/>
      <c r="C1876" s="101"/>
    </row>
    <row r="1877" spans="1:3">
      <c r="A1877" s="91"/>
      <c r="C1877" s="101"/>
    </row>
    <row r="1878" spans="1:3">
      <c r="A1878" s="91"/>
      <c r="C1878" s="101"/>
    </row>
    <row r="1879" spans="1:3">
      <c r="A1879" s="91"/>
      <c r="C1879" s="101"/>
    </row>
    <row r="1880" spans="1:3">
      <c r="A1880" s="91"/>
      <c r="C1880" s="101"/>
    </row>
    <row r="1881" spans="1:3">
      <c r="A1881" s="91"/>
      <c r="C1881" s="101"/>
    </row>
    <row r="1882" spans="1:3">
      <c r="A1882" s="91"/>
      <c r="C1882" s="101"/>
    </row>
    <row r="1883" spans="1:3">
      <c r="A1883" s="91"/>
      <c r="C1883" s="101"/>
    </row>
    <row r="1884" spans="1:3">
      <c r="A1884" s="91"/>
      <c r="C1884" s="101"/>
    </row>
    <row r="1885" spans="1:3">
      <c r="A1885" s="91"/>
      <c r="C1885" s="101"/>
    </row>
    <row r="1886" spans="1:3">
      <c r="A1886" s="91"/>
      <c r="C1886" s="101"/>
    </row>
    <row r="1887" spans="1:3">
      <c r="A1887" s="91"/>
      <c r="C1887" s="101"/>
    </row>
    <row r="1888" spans="1:3">
      <c r="A1888" s="91"/>
      <c r="C1888" s="101"/>
    </row>
    <row r="1889" spans="1:3">
      <c r="A1889" s="91"/>
      <c r="C1889" s="101"/>
    </row>
    <row r="1890" spans="1:3">
      <c r="A1890" s="91"/>
      <c r="C1890" s="101"/>
    </row>
    <row r="1891" spans="1:3">
      <c r="A1891" s="91"/>
      <c r="C1891" s="101"/>
    </row>
    <row r="1892" spans="1:3">
      <c r="A1892" s="91"/>
      <c r="C1892" s="101"/>
    </row>
    <row r="1893" spans="1:3">
      <c r="A1893" s="91"/>
      <c r="C1893" s="101"/>
    </row>
    <row r="1894" spans="1:3">
      <c r="A1894" s="91"/>
      <c r="C1894" s="101"/>
    </row>
    <row r="1895" spans="1:3">
      <c r="A1895" s="91"/>
      <c r="C1895" s="101"/>
    </row>
    <row r="1896" spans="1:3">
      <c r="A1896" s="91"/>
      <c r="C1896" s="101"/>
    </row>
    <row r="1897" spans="1:3">
      <c r="A1897" s="91"/>
      <c r="C1897" s="101"/>
    </row>
    <row r="1898" spans="1:3">
      <c r="A1898" s="91"/>
      <c r="C1898" s="101"/>
    </row>
    <row r="1899" spans="1:3">
      <c r="A1899" s="91"/>
      <c r="C1899" s="101"/>
    </row>
    <row r="1900" spans="1:3">
      <c r="A1900" s="91"/>
      <c r="C1900" s="101"/>
    </row>
    <row r="1901" spans="1:3">
      <c r="A1901" s="91"/>
      <c r="C1901" s="101"/>
    </row>
    <row r="1902" spans="1:3">
      <c r="A1902" s="91"/>
      <c r="C1902" s="101"/>
    </row>
    <row r="1903" spans="1:3">
      <c r="A1903" s="91"/>
      <c r="C1903" s="101"/>
    </row>
    <row r="1904" spans="1:3">
      <c r="A1904" s="91"/>
      <c r="C1904" s="101"/>
    </row>
    <row r="1905" spans="1:3">
      <c r="A1905" s="91"/>
      <c r="C1905" s="101"/>
    </row>
    <row r="1906" spans="1:3">
      <c r="A1906" s="91"/>
      <c r="C1906" s="101"/>
    </row>
    <row r="1907" spans="1:3">
      <c r="A1907" s="91"/>
      <c r="C1907" s="101"/>
    </row>
    <row r="1908" spans="1:3">
      <c r="A1908" s="91"/>
      <c r="C1908" s="101"/>
    </row>
    <row r="1909" spans="1:3">
      <c r="A1909" s="91"/>
      <c r="C1909" s="101"/>
    </row>
    <row r="1910" spans="1:3">
      <c r="A1910" s="91"/>
      <c r="C1910" s="101"/>
    </row>
    <row r="1911" spans="1:3">
      <c r="A1911" s="91"/>
      <c r="C1911" s="101"/>
    </row>
    <row r="1912" spans="1:3">
      <c r="A1912" s="91"/>
      <c r="C1912" s="101"/>
    </row>
    <row r="1913" spans="1:3">
      <c r="A1913" s="91"/>
      <c r="C1913" s="101"/>
    </row>
    <row r="1914" spans="1:3">
      <c r="A1914" s="91"/>
      <c r="C1914" s="101"/>
    </row>
    <row r="1915" spans="1:3">
      <c r="A1915" s="91"/>
      <c r="C1915" s="101"/>
    </row>
    <row r="1916" spans="1:3">
      <c r="A1916" s="91"/>
      <c r="C1916" s="101"/>
    </row>
    <row r="1917" spans="1:3">
      <c r="A1917" s="91"/>
      <c r="C1917" s="101"/>
    </row>
    <row r="1918" spans="1:3">
      <c r="A1918" s="91"/>
      <c r="C1918" s="101"/>
    </row>
    <row r="1919" spans="1:3">
      <c r="A1919" s="91"/>
      <c r="C1919" s="101"/>
    </row>
    <row r="1920" spans="1:3">
      <c r="A1920" s="91"/>
      <c r="C1920" s="101"/>
    </row>
    <row r="1921" spans="1:3">
      <c r="A1921" s="91"/>
      <c r="C1921" s="101"/>
    </row>
    <row r="1922" spans="1:3">
      <c r="A1922" s="91"/>
      <c r="C1922" s="101"/>
    </row>
    <row r="1923" spans="1:3">
      <c r="A1923" s="91"/>
      <c r="C1923" s="101"/>
    </row>
    <row r="1924" spans="1:3">
      <c r="A1924" s="91"/>
      <c r="C1924" s="101"/>
    </row>
    <row r="1925" spans="1:3">
      <c r="A1925" s="91"/>
      <c r="C1925" s="101"/>
    </row>
    <row r="1926" spans="1:3">
      <c r="A1926" s="91"/>
      <c r="C1926" s="101"/>
    </row>
    <row r="1927" spans="1:3">
      <c r="A1927" s="91"/>
      <c r="C1927" s="101"/>
    </row>
    <row r="1928" spans="1:3">
      <c r="A1928" s="91"/>
      <c r="C1928" s="101"/>
    </row>
    <row r="1929" spans="1:3">
      <c r="A1929" s="91"/>
      <c r="C1929" s="101"/>
    </row>
    <row r="1930" spans="1:3">
      <c r="A1930" s="91"/>
      <c r="C1930" s="101"/>
    </row>
    <row r="1931" spans="1:3">
      <c r="A1931" s="91"/>
      <c r="C1931" s="101"/>
    </row>
    <row r="1932" spans="1:3">
      <c r="A1932" s="91"/>
      <c r="C1932" s="101"/>
    </row>
    <row r="1933" spans="1:3">
      <c r="A1933" s="91"/>
      <c r="C1933" s="101"/>
    </row>
    <row r="1934" spans="1:3">
      <c r="A1934" s="91"/>
      <c r="C1934" s="101"/>
    </row>
    <row r="1935" spans="1:3">
      <c r="A1935" s="91"/>
      <c r="C1935" s="101"/>
    </row>
    <row r="1936" spans="1:3">
      <c r="A1936" s="91"/>
      <c r="C1936" s="101"/>
    </row>
    <row r="1937" spans="1:3">
      <c r="A1937" s="91"/>
      <c r="C1937" s="101"/>
    </row>
    <row r="1938" spans="1:3">
      <c r="A1938" s="91"/>
      <c r="C1938" s="101"/>
    </row>
    <row r="1939" spans="1:3">
      <c r="A1939" s="91"/>
      <c r="C1939" s="101"/>
    </row>
    <row r="1940" spans="1:3">
      <c r="A1940" s="91"/>
      <c r="C1940" s="101"/>
    </row>
    <row r="1941" spans="1:3">
      <c r="A1941" s="91"/>
      <c r="C1941" s="101"/>
    </row>
    <row r="1942" spans="1:3">
      <c r="A1942" s="91"/>
      <c r="C1942" s="101"/>
    </row>
    <row r="1943" spans="1:3">
      <c r="A1943" s="91"/>
      <c r="C1943" s="101"/>
    </row>
    <row r="1944" spans="1:3">
      <c r="A1944" s="91"/>
      <c r="C1944" s="101"/>
    </row>
    <row r="1945" spans="1:3">
      <c r="A1945" s="91"/>
      <c r="C1945" s="101"/>
    </row>
    <row r="1946" spans="1:3">
      <c r="A1946" s="91"/>
      <c r="C1946" s="101"/>
    </row>
    <row r="1947" spans="1:3">
      <c r="A1947" s="91"/>
      <c r="C1947" s="101"/>
    </row>
    <row r="1948" spans="1:3">
      <c r="A1948" s="91"/>
      <c r="C1948" s="101"/>
    </row>
    <row r="1949" spans="1:3">
      <c r="A1949" s="91"/>
      <c r="C1949" s="101"/>
    </row>
    <row r="1950" spans="1:3">
      <c r="A1950" s="91"/>
      <c r="C1950" s="101"/>
    </row>
    <row r="1951" spans="1:3">
      <c r="A1951" s="91"/>
      <c r="C1951" s="101"/>
    </row>
    <row r="1952" spans="1:3">
      <c r="A1952" s="91"/>
      <c r="C1952" s="101"/>
    </row>
    <row r="1953" spans="1:3">
      <c r="A1953" s="91"/>
      <c r="C1953" s="101"/>
    </row>
    <row r="1954" spans="1:3">
      <c r="A1954" s="91"/>
      <c r="C1954" s="101"/>
    </row>
    <row r="1955" spans="1:3">
      <c r="A1955" s="91"/>
      <c r="C1955" s="101"/>
    </row>
    <row r="1956" spans="1:3">
      <c r="A1956" s="91"/>
      <c r="C1956" s="101"/>
    </row>
    <row r="1957" spans="1:3">
      <c r="A1957" s="91"/>
      <c r="C1957" s="101"/>
    </row>
    <row r="1958" spans="1:3">
      <c r="A1958" s="91"/>
      <c r="C1958" s="101"/>
    </row>
    <row r="1959" spans="1:3">
      <c r="A1959" s="91"/>
      <c r="C1959" s="101"/>
    </row>
    <row r="1960" spans="1:3">
      <c r="A1960" s="91"/>
      <c r="C1960" s="101"/>
    </row>
    <row r="1961" spans="1:3">
      <c r="A1961" s="91"/>
      <c r="C1961" s="101"/>
    </row>
    <row r="1962" spans="1:3">
      <c r="A1962" s="91"/>
      <c r="C1962" s="101"/>
    </row>
    <row r="1963" spans="1:3">
      <c r="A1963" s="91"/>
      <c r="C1963" s="101"/>
    </row>
    <row r="1964" spans="1:3">
      <c r="A1964" s="91"/>
      <c r="C1964" s="101"/>
    </row>
    <row r="1965" spans="1:3">
      <c r="A1965" s="91"/>
      <c r="C1965" s="101"/>
    </row>
    <row r="1966" spans="1:3">
      <c r="A1966" s="91"/>
      <c r="C1966" s="101"/>
    </row>
    <row r="1967" spans="1:3">
      <c r="A1967" s="91"/>
      <c r="C1967" s="101"/>
    </row>
    <row r="1968" spans="1:3">
      <c r="A1968" s="91"/>
      <c r="C1968" s="101"/>
    </row>
    <row r="1969" spans="1:3">
      <c r="A1969" s="91"/>
      <c r="C1969" s="101"/>
    </row>
    <row r="1970" spans="1:3">
      <c r="A1970" s="91"/>
      <c r="C1970" s="101"/>
    </row>
    <row r="1971" spans="1:3">
      <c r="A1971" s="91"/>
      <c r="C1971" s="101"/>
    </row>
    <row r="1972" spans="1:3">
      <c r="A1972" s="91"/>
      <c r="C1972" s="101"/>
    </row>
    <row r="1973" spans="1:3">
      <c r="A1973" s="91"/>
      <c r="C1973" s="101"/>
    </row>
    <row r="1974" spans="1:3">
      <c r="A1974" s="91"/>
      <c r="C1974" s="101"/>
    </row>
    <row r="1975" spans="1:3">
      <c r="A1975" s="91"/>
      <c r="C1975" s="101"/>
    </row>
    <row r="1976" spans="1:3">
      <c r="A1976" s="91"/>
      <c r="C1976" s="101"/>
    </row>
    <row r="1977" spans="1:3">
      <c r="A1977" s="91"/>
      <c r="C1977" s="101"/>
    </row>
    <row r="1978" spans="1:3">
      <c r="A1978" s="91"/>
      <c r="C1978" s="101"/>
    </row>
    <row r="1979" spans="1:3">
      <c r="A1979" s="91"/>
      <c r="C1979" s="101"/>
    </row>
    <row r="1980" spans="1:3">
      <c r="A1980" s="91"/>
      <c r="C1980" s="101"/>
    </row>
    <row r="1981" spans="1:3">
      <c r="A1981" s="91"/>
      <c r="C1981" s="101"/>
    </row>
    <row r="1982" spans="1:3">
      <c r="A1982" s="91"/>
      <c r="C1982" s="101"/>
    </row>
    <row r="1983" spans="1:3">
      <c r="A1983" s="91"/>
      <c r="C1983" s="101"/>
    </row>
    <row r="1984" spans="1:3">
      <c r="A1984" s="91"/>
      <c r="C1984" s="101"/>
    </row>
    <row r="1985" spans="1:3">
      <c r="A1985" s="91"/>
      <c r="C1985" s="101"/>
    </row>
    <row r="1986" spans="1:3">
      <c r="A1986" s="91"/>
      <c r="C1986" s="101"/>
    </row>
    <row r="1987" spans="1:3">
      <c r="A1987" s="91"/>
      <c r="C1987" s="101"/>
    </row>
    <row r="1988" spans="1:3">
      <c r="A1988" s="91"/>
      <c r="C1988" s="101"/>
    </row>
    <row r="1989" spans="1:3">
      <c r="A1989" s="91"/>
      <c r="C1989" s="101"/>
    </row>
    <row r="1990" spans="1:3">
      <c r="A1990" s="91"/>
      <c r="C1990" s="101"/>
    </row>
    <row r="1991" spans="1:3">
      <c r="A1991" s="91"/>
      <c r="C1991" s="101"/>
    </row>
    <row r="1992" spans="1:3">
      <c r="A1992" s="91"/>
      <c r="C1992" s="101"/>
    </row>
    <row r="1993" spans="1:3">
      <c r="A1993" s="91"/>
      <c r="C1993" s="101"/>
    </row>
    <row r="1994" spans="1:3">
      <c r="A1994" s="91"/>
      <c r="C1994" s="101"/>
    </row>
    <row r="1995" spans="1:3">
      <c r="A1995" s="91"/>
      <c r="C1995" s="101"/>
    </row>
    <row r="1996" spans="1:3">
      <c r="A1996" s="91"/>
      <c r="C1996" s="101"/>
    </row>
    <row r="1997" spans="1:3">
      <c r="A1997" s="91"/>
      <c r="C1997" s="101"/>
    </row>
    <row r="1998" spans="1:3">
      <c r="A1998" s="91"/>
      <c r="C1998" s="101"/>
    </row>
    <row r="1999" spans="1:3">
      <c r="A1999" s="91"/>
      <c r="C1999" s="101"/>
    </row>
    <row r="2000" spans="1:3">
      <c r="A2000" s="91"/>
      <c r="C2000" s="101"/>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9"/>
  <dimension ref="A1:E1995"/>
  <sheetViews>
    <sheetView workbookViewId="0">
      <selection activeCell="A2" sqref="A2:B13"/>
    </sheetView>
  </sheetViews>
  <sheetFormatPr baseColWidth="10" defaultRowHeight="12"/>
  <cols>
    <col min="1" max="1" width="33.5" style="102" customWidth="1"/>
    <col min="2" max="2" width="23.1640625" bestFit="1" customWidth="1"/>
  </cols>
  <sheetData>
    <row r="1" spans="1:5">
      <c r="A1" s="119" t="s">
        <v>16</v>
      </c>
      <c r="B1" s="86" t="s">
        <v>47</v>
      </c>
    </row>
    <row r="2" spans="1:5">
      <c r="A2" s="118">
        <v>43101</v>
      </c>
      <c r="B2" t="s">
        <v>1</v>
      </c>
      <c r="D2" s="101">
        <v>42736</v>
      </c>
      <c r="E2" s="24" t="s">
        <v>44</v>
      </c>
    </row>
    <row r="3" spans="1:5">
      <c r="A3" s="116">
        <v>43191</v>
      </c>
      <c r="B3" t="s">
        <v>15</v>
      </c>
      <c r="D3" s="101">
        <v>42842</v>
      </c>
      <c r="E3" s="24" t="s">
        <v>2</v>
      </c>
    </row>
    <row r="4" spans="1:5">
      <c r="A4" s="116">
        <v>43192</v>
      </c>
      <c r="B4" t="s">
        <v>2</v>
      </c>
      <c r="D4" s="101">
        <v>42740</v>
      </c>
      <c r="E4" s="24" t="s">
        <v>60</v>
      </c>
    </row>
    <row r="5" spans="1:5">
      <c r="A5" s="116">
        <v>43221</v>
      </c>
      <c r="B5" t="s">
        <v>3</v>
      </c>
      <c r="D5" s="101">
        <v>42952</v>
      </c>
      <c r="E5" s="91">
        <v>42952</v>
      </c>
    </row>
    <row r="6" spans="1:5">
      <c r="A6" s="116">
        <v>43228</v>
      </c>
      <c r="B6" t="s">
        <v>11</v>
      </c>
      <c r="D6" s="101">
        <v>42880</v>
      </c>
      <c r="E6" s="24" t="s">
        <v>4</v>
      </c>
    </row>
    <row r="7" spans="1:5">
      <c r="A7" s="116">
        <v>43230</v>
      </c>
      <c r="B7" t="s">
        <v>4</v>
      </c>
      <c r="D7" s="101">
        <v>42890</v>
      </c>
      <c r="E7" s="24" t="s">
        <v>5</v>
      </c>
    </row>
    <row r="8" spans="1:5">
      <c r="A8" s="116">
        <v>43240</v>
      </c>
      <c r="B8" t="s">
        <v>5</v>
      </c>
      <c r="D8" s="101">
        <v>42930</v>
      </c>
      <c r="E8" s="24" t="s">
        <v>61</v>
      </c>
    </row>
    <row r="9" spans="1:5">
      <c r="A9" s="116">
        <v>43295</v>
      </c>
      <c r="B9" t="s">
        <v>6</v>
      </c>
      <c r="D9" s="101">
        <v>42962</v>
      </c>
      <c r="E9" s="24" t="s">
        <v>7</v>
      </c>
    </row>
    <row r="10" spans="1:5">
      <c r="A10" s="116">
        <v>43327</v>
      </c>
      <c r="B10" t="s">
        <v>7</v>
      </c>
      <c r="D10" s="101">
        <v>42746</v>
      </c>
      <c r="E10" s="24" t="s">
        <v>8</v>
      </c>
    </row>
    <row r="11" spans="1:5">
      <c r="A11" s="116">
        <v>43405</v>
      </c>
      <c r="B11" t="s">
        <v>8</v>
      </c>
      <c r="D11" s="101">
        <v>43050</v>
      </c>
      <c r="E11" s="24" t="s">
        <v>9</v>
      </c>
    </row>
    <row r="12" spans="1:5">
      <c r="A12" s="116">
        <v>43415</v>
      </c>
      <c r="B12" t="s">
        <v>9</v>
      </c>
    </row>
    <row r="13" spans="1:5">
      <c r="A13" s="116">
        <v>43459</v>
      </c>
      <c r="B13" t="s">
        <v>10</v>
      </c>
    </row>
    <row r="14" spans="1:5">
      <c r="A14"/>
    </row>
    <row r="15" spans="1:5">
      <c r="A15" s="101"/>
    </row>
    <row r="16" spans="1:5">
      <c r="A16" s="101"/>
    </row>
    <row r="17" spans="1:5">
      <c r="A17" s="101"/>
    </row>
    <row r="18" spans="1:5">
      <c r="A18" s="101"/>
      <c r="E18" s="91"/>
    </row>
    <row r="19" spans="1:5">
      <c r="A19" s="101"/>
    </row>
    <row r="20" spans="1:5">
      <c r="A20" s="101"/>
    </row>
    <row r="21" spans="1:5">
      <c r="A21" s="101"/>
    </row>
    <row r="22" spans="1:5">
      <c r="A22" s="101"/>
    </row>
    <row r="23" spans="1:5">
      <c r="A23" s="101"/>
    </row>
    <row r="24" spans="1:5">
      <c r="A24" s="101"/>
    </row>
    <row r="25" spans="1:5">
      <c r="A25" s="101"/>
    </row>
    <row r="26" spans="1:5">
      <c r="A26" s="101"/>
    </row>
    <row r="27" spans="1:5">
      <c r="A27" s="101"/>
    </row>
    <row r="28" spans="1:5">
      <c r="A28" s="101"/>
    </row>
    <row r="29" spans="1:5">
      <c r="A29" s="101"/>
    </row>
    <row r="30" spans="1:5">
      <c r="A30" s="101"/>
    </row>
    <row r="31" spans="1:5">
      <c r="A31" s="101"/>
    </row>
    <row r="32" spans="1:5">
      <c r="A32" s="101"/>
    </row>
    <row r="33" spans="1:1">
      <c r="A33" s="101"/>
    </row>
    <row r="34" spans="1:1">
      <c r="A34" s="101"/>
    </row>
    <row r="35" spans="1:1">
      <c r="A35" s="101"/>
    </row>
    <row r="36" spans="1:1">
      <c r="A36" s="101"/>
    </row>
    <row r="37" spans="1:1">
      <c r="A37" s="101"/>
    </row>
    <row r="38" spans="1:1">
      <c r="A38" s="101"/>
    </row>
    <row r="39" spans="1:1">
      <c r="A39" s="101"/>
    </row>
    <row r="40" spans="1:1">
      <c r="A40" s="101"/>
    </row>
    <row r="41" spans="1:1">
      <c r="A41" s="101"/>
    </row>
    <row r="42" spans="1:1">
      <c r="A42" s="101"/>
    </row>
    <row r="43" spans="1:1">
      <c r="A43" s="101"/>
    </row>
    <row r="44" spans="1:1">
      <c r="A44" s="101"/>
    </row>
    <row r="45" spans="1:1">
      <c r="A45" s="101"/>
    </row>
    <row r="46" spans="1:1">
      <c r="A46" s="101"/>
    </row>
    <row r="47" spans="1:1">
      <c r="A47" s="101"/>
    </row>
    <row r="48" spans="1:1">
      <c r="A48" s="101"/>
    </row>
    <row r="49" spans="1:1">
      <c r="A49" s="101"/>
    </row>
    <row r="50" spans="1:1">
      <c r="A50" s="101"/>
    </row>
    <row r="51" spans="1:1">
      <c r="A51" s="101"/>
    </row>
    <row r="52" spans="1:1">
      <c r="A52" s="101"/>
    </row>
    <row r="53" spans="1:1">
      <c r="A53" s="101"/>
    </row>
    <row r="54" spans="1:1">
      <c r="A54" s="101"/>
    </row>
    <row r="55" spans="1:1">
      <c r="A55" s="101"/>
    </row>
    <row r="56" spans="1:1">
      <c r="A56" s="101"/>
    </row>
    <row r="57" spans="1:1">
      <c r="A57" s="101"/>
    </row>
    <row r="58" spans="1:1">
      <c r="A58" s="101"/>
    </row>
    <row r="59" spans="1:1">
      <c r="A59" s="101"/>
    </row>
    <row r="60" spans="1:1">
      <c r="A60" s="101"/>
    </row>
    <row r="61" spans="1:1">
      <c r="A61" s="101"/>
    </row>
    <row r="62" spans="1:1">
      <c r="A62" s="101"/>
    </row>
    <row r="63" spans="1:1">
      <c r="A63" s="101"/>
    </row>
    <row r="64" spans="1:1">
      <c r="A64" s="101"/>
    </row>
    <row r="65" spans="1:1">
      <c r="A65" s="101"/>
    </row>
    <row r="66" spans="1:1">
      <c r="A66" s="101"/>
    </row>
    <row r="67" spans="1:1">
      <c r="A67" s="101"/>
    </row>
    <row r="68" spans="1:1">
      <c r="A68" s="101"/>
    </row>
    <row r="69" spans="1:1">
      <c r="A69" s="101"/>
    </row>
    <row r="70" spans="1:1">
      <c r="A70" s="101"/>
    </row>
    <row r="71" spans="1:1">
      <c r="A71" s="101"/>
    </row>
    <row r="72" spans="1:1">
      <c r="A72" s="101"/>
    </row>
    <row r="73" spans="1:1">
      <c r="A73" s="101"/>
    </row>
    <row r="74" spans="1:1">
      <c r="A74" s="101"/>
    </row>
    <row r="75" spans="1:1">
      <c r="A75" s="101"/>
    </row>
    <row r="76" spans="1:1">
      <c r="A76" s="101"/>
    </row>
    <row r="77" spans="1:1">
      <c r="A77" s="101"/>
    </row>
    <row r="78" spans="1:1">
      <c r="A78" s="101"/>
    </row>
    <row r="79" spans="1:1">
      <c r="A79" s="101"/>
    </row>
    <row r="80" spans="1:1">
      <c r="A80" s="101"/>
    </row>
    <row r="81" spans="1:1">
      <c r="A81" s="101"/>
    </row>
    <row r="82" spans="1:1">
      <c r="A82" s="101"/>
    </row>
    <row r="83" spans="1:1">
      <c r="A83" s="101"/>
    </row>
    <row r="84" spans="1:1">
      <c r="A84" s="101"/>
    </row>
    <row r="85" spans="1:1">
      <c r="A85" s="101"/>
    </row>
    <row r="86" spans="1:1">
      <c r="A86" s="101"/>
    </row>
    <row r="87" spans="1:1">
      <c r="A87" s="101"/>
    </row>
    <row r="88" spans="1:1">
      <c r="A88" s="101"/>
    </row>
    <row r="89" spans="1:1">
      <c r="A89" s="101"/>
    </row>
    <row r="90" spans="1:1">
      <c r="A90" s="101"/>
    </row>
    <row r="91" spans="1:1">
      <c r="A91" s="101"/>
    </row>
    <row r="92" spans="1:1">
      <c r="A92" s="101"/>
    </row>
    <row r="93" spans="1:1">
      <c r="A93" s="101"/>
    </row>
    <row r="94" spans="1:1">
      <c r="A94" s="101"/>
    </row>
    <row r="95" spans="1:1">
      <c r="A95" s="101"/>
    </row>
    <row r="96" spans="1:1">
      <c r="A96" s="101"/>
    </row>
    <row r="97" spans="1:1">
      <c r="A97" s="101"/>
    </row>
    <row r="98" spans="1:1">
      <c r="A98" s="101"/>
    </row>
    <row r="99" spans="1:1">
      <c r="A99" s="101"/>
    </row>
    <row r="100" spans="1:1">
      <c r="A100" s="101"/>
    </row>
    <row r="101" spans="1:1">
      <c r="A101" s="101"/>
    </row>
    <row r="102" spans="1:1">
      <c r="A102" s="101"/>
    </row>
    <row r="103" spans="1:1">
      <c r="A103" s="101"/>
    </row>
    <row r="104" spans="1:1">
      <c r="A104" s="101"/>
    </row>
    <row r="105" spans="1:1">
      <c r="A105" s="101"/>
    </row>
    <row r="106" spans="1:1">
      <c r="A106" s="101"/>
    </row>
    <row r="107" spans="1:1">
      <c r="A107" s="101"/>
    </row>
    <row r="108" spans="1:1">
      <c r="A108" s="101"/>
    </row>
    <row r="109" spans="1:1">
      <c r="A109" s="101"/>
    </row>
    <row r="110" spans="1:1">
      <c r="A110" s="101"/>
    </row>
    <row r="111" spans="1:1">
      <c r="A111" s="101"/>
    </row>
    <row r="112" spans="1:1">
      <c r="A112" s="101"/>
    </row>
    <row r="113" spans="1:1">
      <c r="A113" s="101"/>
    </row>
    <row r="114" spans="1:1">
      <c r="A114" s="101"/>
    </row>
    <row r="115" spans="1:1">
      <c r="A115" s="101"/>
    </row>
    <row r="116" spans="1:1">
      <c r="A116" s="101"/>
    </row>
    <row r="117" spans="1:1">
      <c r="A117" s="101"/>
    </row>
    <row r="118" spans="1:1">
      <c r="A118" s="101"/>
    </row>
    <row r="119" spans="1:1">
      <c r="A119" s="101"/>
    </row>
    <row r="120" spans="1:1">
      <c r="A120" s="101"/>
    </row>
    <row r="121" spans="1:1">
      <c r="A121" s="101"/>
    </row>
    <row r="122" spans="1:1">
      <c r="A122" s="101"/>
    </row>
    <row r="123" spans="1:1">
      <c r="A123" s="101"/>
    </row>
    <row r="124" spans="1:1">
      <c r="A124" s="101"/>
    </row>
    <row r="125" spans="1:1">
      <c r="A125" s="101"/>
    </row>
    <row r="126" spans="1:1">
      <c r="A126" s="101"/>
    </row>
    <row r="127" spans="1:1">
      <c r="A127" s="101"/>
    </row>
    <row r="128" spans="1:1">
      <c r="A128" s="101"/>
    </row>
    <row r="129" spans="1:1">
      <c r="A129" s="101"/>
    </row>
    <row r="130" spans="1:1">
      <c r="A130" s="101"/>
    </row>
    <row r="131" spans="1:1">
      <c r="A131" s="101"/>
    </row>
    <row r="132" spans="1:1">
      <c r="A132" s="101"/>
    </row>
    <row r="133" spans="1:1">
      <c r="A133" s="101"/>
    </row>
    <row r="134" spans="1:1">
      <c r="A134" s="101"/>
    </row>
    <row r="135" spans="1:1">
      <c r="A135" s="101"/>
    </row>
    <row r="136" spans="1:1">
      <c r="A136" s="101"/>
    </row>
    <row r="137" spans="1:1">
      <c r="A137" s="101"/>
    </row>
    <row r="138" spans="1:1">
      <c r="A138" s="101"/>
    </row>
    <row r="139" spans="1:1">
      <c r="A139" s="101"/>
    </row>
    <row r="140" spans="1:1">
      <c r="A140" s="101"/>
    </row>
    <row r="141" spans="1:1">
      <c r="A141" s="101"/>
    </row>
    <row r="142" spans="1:1">
      <c r="A142" s="101"/>
    </row>
    <row r="143" spans="1:1">
      <c r="A143" s="101"/>
    </row>
    <row r="144" spans="1:1">
      <c r="A144" s="101"/>
    </row>
    <row r="145" spans="1:1">
      <c r="A145" s="101"/>
    </row>
    <row r="146" spans="1:1">
      <c r="A146" s="101"/>
    </row>
    <row r="147" spans="1:1">
      <c r="A147" s="101"/>
    </row>
    <row r="148" spans="1:1">
      <c r="A148" s="101"/>
    </row>
    <row r="149" spans="1:1">
      <c r="A149" s="101"/>
    </row>
    <row r="150" spans="1:1">
      <c r="A150" s="101"/>
    </row>
    <row r="151" spans="1:1">
      <c r="A151" s="101"/>
    </row>
    <row r="152" spans="1:1">
      <c r="A152" s="101"/>
    </row>
    <row r="153" spans="1:1">
      <c r="A153" s="101"/>
    </row>
    <row r="154" spans="1:1">
      <c r="A154" s="101"/>
    </row>
    <row r="155" spans="1:1">
      <c r="A155" s="101"/>
    </row>
    <row r="156" spans="1:1">
      <c r="A156" s="101"/>
    </row>
    <row r="157" spans="1:1">
      <c r="A157" s="101"/>
    </row>
    <row r="158" spans="1:1">
      <c r="A158" s="101"/>
    </row>
    <row r="159" spans="1:1">
      <c r="A159" s="101"/>
    </row>
    <row r="160" spans="1:1">
      <c r="A160" s="101"/>
    </row>
    <row r="161" spans="1:1">
      <c r="A161" s="101"/>
    </row>
    <row r="162" spans="1:1">
      <c r="A162" s="101"/>
    </row>
    <row r="163" spans="1:1">
      <c r="A163" s="101"/>
    </row>
    <row r="164" spans="1:1">
      <c r="A164" s="101"/>
    </row>
    <row r="165" spans="1:1">
      <c r="A165" s="101"/>
    </row>
    <row r="166" spans="1:1">
      <c r="A166" s="101"/>
    </row>
    <row r="167" spans="1:1">
      <c r="A167" s="101"/>
    </row>
    <row r="168" spans="1:1">
      <c r="A168" s="101"/>
    </row>
    <row r="169" spans="1:1">
      <c r="A169" s="101"/>
    </row>
    <row r="170" spans="1:1">
      <c r="A170" s="101"/>
    </row>
    <row r="171" spans="1:1">
      <c r="A171" s="101"/>
    </row>
    <row r="172" spans="1:1">
      <c r="A172" s="101"/>
    </row>
    <row r="173" spans="1:1">
      <c r="A173" s="101"/>
    </row>
    <row r="174" spans="1:1">
      <c r="A174" s="101"/>
    </row>
    <row r="175" spans="1:1">
      <c r="A175" s="101"/>
    </row>
    <row r="176" spans="1:1">
      <c r="A176" s="101"/>
    </row>
    <row r="177" spans="1:1">
      <c r="A177" s="101"/>
    </row>
    <row r="178" spans="1:1">
      <c r="A178" s="101"/>
    </row>
    <row r="179" spans="1:1">
      <c r="A179" s="101"/>
    </row>
    <row r="180" spans="1:1">
      <c r="A180" s="101"/>
    </row>
    <row r="181" spans="1:1">
      <c r="A181" s="101"/>
    </row>
    <row r="182" spans="1:1">
      <c r="A182" s="101"/>
    </row>
    <row r="183" spans="1:1">
      <c r="A183" s="101"/>
    </row>
    <row r="184" spans="1:1">
      <c r="A184" s="101"/>
    </row>
    <row r="185" spans="1:1">
      <c r="A185" s="101"/>
    </row>
    <row r="186" spans="1:1">
      <c r="A186" s="101"/>
    </row>
    <row r="187" spans="1:1">
      <c r="A187" s="101"/>
    </row>
    <row r="188" spans="1:1">
      <c r="A188" s="101"/>
    </row>
    <row r="189" spans="1:1">
      <c r="A189" s="101"/>
    </row>
    <row r="190" spans="1:1">
      <c r="A190" s="101"/>
    </row>
    <row r="191" spans="1:1">
      <c r="A191" s="101"/>
    </row>
    <row r="192" spans="1:1">
      <c r="A192" s="101"/>
    </row>
    <row r="193" spans="1:1">
      <c r="A193" s="101"/>
    </row>
    <row r="194" spans="1:1">
      <c r="A194" s="101"/>
    </row>
    <row r="195" spans="1:1">
      <c r="A195" s="101"/>
    </row>
    <row r="196" spans="1:1">
      <c r="A196" s="101"/>
    </row>
    <row r="197" spans="1:1">
      <c r="A197" s="101"/>
    </row>
    <row r="198" spans="1:1">
      <c r="A198" s="101"/>
    </row>
    <row r="199" spans="1:1">
      <c r="A199" s="101"/>
    </row>
    <row r="200" spans="1:1">
      <c r="A200" s="101"/>
    </row>
    <row r="201" spans="1:1">
      <c r="A201" s="101"/>
    </row>
    <row r="202" spans="1:1">
      <c r="A202" s="101"/>
    </row>
    <row r="203" spans="1:1">
      <c r="A203" s="101"/>
    </row>
    <row r="204" spans="1:1">
      <c r="A204" s="101"/>
    </row>
    <row r="205" spans="1:1">
      <c r="A205" s="101"/>
    </row>
    <row r="206" spans="1:1">
      <c r="A206" s="101"/>
    </row>
    <row r="207" spans="1:1">
      <c r="A207" s="101"/>
    </row>
    <row r="208" spans="1:1">
      <c r="A208" s="101"/>
    </row>
    <row r="209" spans="1:1">
      <c r="A209" s="101"/>
    </row>
    <row r="210" spans="1:1">
      <c r="A210" s="101"/>
    </row>
    <row r="211" spans="1:1">
      <c r="A211" s="101"/>
    </row>
    <row r="212" spans="1:1">
      <c r="A212" s="101"/>
    </row>
    <row r="213" spans="1:1">
      <c r="A213" s="101"/>
    </row>
    <row r="214" spans="1:1">
      <c r="A214" s="101"/>
    </row>
    <row r="215" spans="1:1">
      <c r="A215" s="101"/>
    </row>
    <row r="216" spans="1:1">
      <c r="A216" s="101"/>
    </row>
    <row r="217" spans="1:1">
      <c r="A217" s="101"/>
    </row>
    <row r="218" spans="1:1">
      <c r="A218" s="101"/>
    </row>
    <row r="219" spans="1:1">
      <c r="A219" s="101"/>
    </row>
    <row r="220" spans="1:1">
      <c r="A220" s="101"/>
    </row>
    <row r="221" spans="1:1">
      <c r="A221" s="101"/>
    </row>
    <row r="222" spans="1:1">
      <c r="A222" s="101"/>
    </row>
    <row r="223" spans="1:1">
      <c r="A223" s="101"/>
    </row>
    <row r="224" spans="1:1">
      <c r="A224" s="101"/>
    </row>
    <row r="225" spans="1:1">
      <c r="A225" s="101"/>
    </row>
    <row r="226" spans="1:1">
      <c r="A226" s="101"/>
    </row>
    <row r="227" spans="1:1">
      <c r="A227" s="101"/>
    </row>
    <row r="228" spans="1:1">
      <c r="A228" s="101"/>
    </row>
    <row r="229" spans="1:1">
      <c r="A229" s="101"/>
    </row>
    <row r="230" spans="1:1">
      <c r="A230" s="101"/>
    </row>
    <row r="231" spans="1:1">
      <c r="A231" s="101"/>
    </row>
    <row r="232" spans="1:1">
      <c r="A232" s="101"/>
    </row>
    <row r="233" spans="1:1">
      <c r="A233" s="101"/>
    </row>
    <row r="234" spans="1:1">
      <c r="A234" s="101"/>
    </row>
    <row r="235" spans="1:1">
      <c r="A235" s="101"/>
    </row>
    <row r="236" spans="1:1">
      <c r="A236" s="101"/>
    </row>
    <row r="237" spans="1:1">
      <c r="A237" s="101"/>
    </row>
    <row r="238" spans="1:1">
      <c r="A238" s="101"/>
    </row>
    <row r="239" spans="1:1">
      <c r="A239" s="101"/>
    </row>
    <row r="240" spans="1:1">
      <c r="A240" s="101"/>
    </row>
    <row r="241" spans="1:1">
      <c r="A241" s="101"/>
    </row>
    <row r="242" spans="1:1">
      <c r="A242" s="101"/>
    </row>
    <row r="243" spans="1:1">
      <c r="A243" s="101"/>
    </row>
    <row r="244" spans="1:1">
      <c r="A244" s="101"/>
    </row>
    <row r="245" spans="1:1">
      <c r="A245" s="101"/>
    </row>
    <row r="246" spans="1:1">
      <c r="A246" s="101"/>
    </row>
    <row r="247" spans="1:1">
      <c r="A247" s="101"/>
    </row>
    <row r="248" spans="1:1">
      <c r="A248" s="101"/>
    </row>
    <row r="249" spans="1:1">
      <c r="A249" s="101"/>
    </row>
    <row r="250" spans="1:1">
      <c r="A250" s="101"/>
    </row>
    <row r="251" spans="1:1">
      <c r="A251" s="101"/>
    </row>
    <row r="252" spans="1:1">
      <c r="A252" s="101"/>
    </row>
    <row r="253" spans="1:1">
      <c r="A253" s="101"/>
    </row>
    <row r="254" spans="1:1">
      <c r="A254" s="101"/>
    </row>
    <row r="255" spans="1:1">
      <c r="A255" s="101"/>
    </row>
    <row r="256" spans="1:1">
      <c r="A256" s="101"/>
    </row>
    <row r="257" spans="1:1">
      <c r="A257" s="101"/>
    </row>
    <row r="258" spans="1:1">
      <c r="A258" s="101"/>
    </row>
    <row r="259" spans="1:1">
      <c r="A259" s="101"/>
    </row>
    <row r="260" spans="1:1">
      <c r="A260" s="101"/>
    </row>
    <row r="261" spans="1:1">
      <c r="A261" s="101"/>
    </row>
    <row r="262" spans="1:1">
      <c r="A262" s="101"/>
    </row>
    <row r="263" spans="1:1">
      <c r="A263" s="101"/>
    </row>
    <row r="264" spans="1:1">
      <c r="A264" s="101"/>
    </row>
    <row r="265" spans="1:1">
      <c r="A265" s="101"/>
    </row>
    <row r="266" spans="1:1">
      <c r="A266" s="101"/>
    </row>
    <row r="267" spans="1:1">
      <c r="A267" s="101"/>
    </row>
    <row r="268" spans="1:1">
      <c r="A268" s="101"/>
    </row>
    <row r="269" spans="1:1">
      <c r="A269" s="101"/>
    </row>
    <row r="270" spans="1:1">
      <c r="A270" s="101"/>
    </row>
    <row r="271" spans="1:1">
      <c r="A271" s="101"/>
    </row>
    <row r="272" spans="1:1">
      <c r="A272" s="101"/>
    </row>
    <row r="273" spans="1:1">
      <c r="A273" s="101"/>
    </row>
    <row r="274" spans="1:1">
      <c r="A274" s="101"/>
    </row>
    <row r="275" spans="1:1">
      <c r="A275" s="101"/>
    </row>
    <row r="276" spans="1:1">
      <c r="A276" s="101"/>
    </row>
    <row r="277" spans="1:1">
      <c r="A277" s="101"/>
    </row>
    <row r="278" spans="1:1">
      <c r="A278" s="101"/>
    </row>
    <row r="279" spans="1:1">
      <c r="A279" s="101"/>
    </row>
    <row r="280" spans="1:1">
      <c r="A280" s="101"/>
    </row>
    <row r="281" spans="1:1">
      <c r="A281" s="101"/>
    </row>
    <row r="282" spans="1:1">
      <c r="A282" s="101"/>
    </row>
    <row r="283" spans="1:1">
      <c r="A283" s="101"/>
    </row>
    <row r="284" spans="1:1">
      <c r="A284" s="101"/>
    </row>
    <row r="285" spans="1:1">
      <c r="A285" s="101"/>
    </row>
    <row r="286" spans="1:1">
      <c r="A286" s="101"/>
    </row>
    <row r="287" spans="1:1">
      <c r="A287" s="101"/>
    </row>
    <row r="288" spans="1:1">
      <c r="A288" s="101"/>
    </row>
    <row r="289" spans="1:1">
      <c r="A289" s="101"/>
    </row>
    <row r="290" spans="1:1">
      <c r="A290" s="101"/>
    </row>
    <row r="291" spans="1:1">
      <c r="A291" s="101"/>
    </row>
    <row r="292" spans="1:1">
      <c r="A292" s="101"/>
    </row>
    <row r="293" spans="1:1">
      <c r="A293" s="101"/>
    </row>
    <row r="294" spans="1:1">
      <c r="A294" s="101"/>
    </row>
    <row r="295" spans="1:1">
      <c r="A295" s="101"/>
    </row>
    <row r="296" spans="1:1">
      <c r="A296" s="101"/>
    </row>
    <row r="297" spans="1:1">
      <c r="A297" s="101"/>
    </row>
    <row r="298" spans="1:1">
      <c r="A298" s="101"/>
    </row>
    <row r="299" spans="1:1">
      <c r="A299" s="101"/>
    </row>
    <row r="300" spans="1:1">
      <c r="A300" s="101"/>
    </row>
    <row r="301" spans="1:1">
      <c r="A301" s="101"/>
    </row>
    <row r="302" spans="1:1">
      <c r="A302" s="101"/>
    </row>
    <row r="303" spans="1:1">
      <c r="A303" s="101"/>
    </row>
    <row r="304" spans="1:1">
      <c r="A304" s="101"/>
    </row>
    <row r="305" spans="1:1">
      <c r="A305" s="101"/>
    </row>
    <row r="306" spans="1:1">
      <c r="A306" s="101"/>
    </row>
    <row r="307" spans="1:1">
      <c r="A307" s="101"/>
    </row>
    <row r="308" spans="1:1">
      <c r="A308" s="101"/>
    </row>
    <row r="309" spans="1:1">
      <c r="A309" s="101"/>
    </row>
    <row r="310" spans="1:1">
      <c r="A310" s="101"/>
    </row>
    <row r="311" spans="1:1">
      <c r="A311" s="101"/>
    </row>
    <row r="312" spans="1:1">
      <c r="A312" s="101"/>
    </row>
    <row r="313" spans="1:1">
      <c r="A313" s="101"/>
    </row>
    <row r="314" spans="1:1">
      <c r="A314" s="101"/>
    </row>
    <row r="315" spans="1:1">
      <c r="A315" s="101"/>
    </row>
    <row r="316" spans="1:1">
      <c r="A316" s="101"/>
    </row>
    <row r="317" spans="1:1">
      <c r="A317" s="101"/>
    </row>
    <row r="318" spans="1:1">
      <c r="A318" s="101"/>
    </row>
    <row r="319" spans="1:1">
      <c r="A319" s="101"/>
    </row>
    <row r="320" spans="1:1">
      <c r="A320" s="101"/>
    </row>
    <row r="321" spans="1:1">
      <c r="A321" s="101"/>
    </row>
    <row r="322" spans="1:1">
      <c r="A322" s="101"/>
    </row>
    <row r="323" spans="1:1">
      <c r="A323" s="101"/>
    </row>
    <row r="324" spans="1:1">
      <c r="A324" s="101"/>
    </row>
    <row r="325" spans="1:1">
      <c r="A325" s="101"/>
    </row>
    <row r="326" spans="1:1">
      <c r="A326" s="101"/>
    </row>
    <row r="327" spans="1:1">
      <c r="A327" s="101"/>
    </row>
    <row r="328" spans="1:1">
      <c r="A328" s="101"/>
    </row>
    <row r="329" spans="1:1">
      <c r="A329" s="101"/>
    </row>
    <row r="330" spans="1:1">
      <c r="A330" s="101"/>
    </row>
    <row r="331" spans="1:1">
      <c r="A331" s="101"/>
    </row>
    <row r="332" spans="1:1">
      <c r="A332" s="101"/>
    </row>
    <row r="333" spans="1:1">
      <c r="A333" s="101"/>
    </row>
    <row r="334" spans="1:1">
      <c r="A334" s="101"/>
    </row>
    <row r="335" spans="1:1">
      <c r="A335" s="101"/>
    </row>
    <row r="336" spans="1:1">
      <c r="A336" s="101"/>
    </row>
    <row r="337" spans="1:1">
      <c r="A337" s="101"/>
    </row>
    <row r="338" spans="1:1">
      <c r="A338" s="101"/>
    </row>
    <row r="339" spans="1:1">
      <c r="A339" s="101"/>
    </row>
    <row r="340" spans="1:1">
      <c r="A340" s="101"/>
    </row>
    <row r="341" spans="1:1">
      <c r="A341" s="101"/>
    </row>
    <row r="342" spans="1:1">
      <c r="A342" s="101"/>
    </row>
    <row r="343" spans="1:1">
      <c r="A343" s="101"/>
    </row>
    <row r="344" spans="1:1">
      <c r="A344" s="101"/>
    </row>
    <row r="345" spans="1:1">
      <c r="A345" s="101"/>
    </row>
    <row r="346" spans="1:1">
      <c r="A346" s="101"/>
    </row>
    <row r="347" spans="1:1">
      <c r="A347" s="101"/>
    </row>
    <row r="348" spans="1:1">
      <c r="A348" s="101"/>
    </row>
    <row r="349" spans="1:1">
      <c r="A349" s="101"/>
    </row>
    <row r="350" spans="1:1">
      <c r="A350" s="101"/>
    </row>
    <row r="351" spans="1:1">
      <c r="A351" s="101"/>
    </row>
    <row r="352" spans="1:1">
      <c r="A352" s="101"/>
    </row>
    <row r="353" spans="1:1">
      <c r="A353" s="101"/>
    </row>
    <row r="354" spans="1:1">
      <c r="A354" s="101"/>
    </row>
    <row r="355" spans="1:1">
      <c r="A355" s="101"/>
    </row>
    <row r="356" spans="1:1">
      <c r="A356" s="101"/>
    </row>
    <row r="357" spans="1:1">
      <c r="A357" s="101"/>
    </row>
    <row r="358" spans="1:1">
      <c r="A358" s="101"/>
    </row>
    <row r="359" spans="1:1">
      <c r="A359" s="101"/>
    </row>
    <row r="360" spans="1:1">
      <c r="A360" s="101"/>
    </row>
    <row r="361" spans="1:1">
      <c r="A361" s="101"/>
    </row>
    <row r="362" spans="1:1">
      <c r="A362" s="101"/>
    </row>
    <row r="363" spans="1:1">
      <c r="A363" s="101"/>
    </row>
    <row r="364" spans="1:1">
      <c r="A364" s="101"/>
    </row>
    <row r="365" spans="1:1">
      <c r="A365" s="101"/>
    </row>
    <row r="366" spans="1:1">
      <c r="A366" s="101"/>
    </row>
    <row r="367" spans="1:1">
      <c r="A367" s="101"/>
    </row>
    <row r="368" spans="1:1">
      <c r="A368" s="101"/>
    </row>
    <row r="369" spans="1:1">
      <c r="A369" s="101"/>
    </row>
    <row r="370" spans="1:1">
      <c r="A370" s="101"/>
    </row>
    <row r="371" spans="1:1">
      <c r="A371" s="101"/>
    </row>
    <row r="372" spans="1:1">
      <c r="A372" s="101"/>
    </row>
    <row r="373" spans="1:1">
      <c r="A373" s="101"/>
    </row>
    <row r="374" spans="1:1">
      <c r="A374" s="101"/>
    </row>
    <row r="375" spans="1:1">
      <c r="A375" s="101"/>
    </row>
    <row r="376" spans="1:1">
      <c r="A376" s="101"/>
    </row>
    <row r="377" spans="1:1">
      <c r="A377" s="101"/>
    </row>
    <row r="378" spans="1:1">
      <c r="A378" s="101"/>
    </row>
    <row r="379" spans="1:1">
      <c r="A379" s="101"/>
    </row>
    <row r="380" spans="1:1">
      <c r="A380" s="101"/>
    </row>
    <row r="381" spans="1:1">
      <c r="A381" s="101"/>
    </row>
    <row r="382" spans="1:1">
      <c r="A382" s="101"/>
    </row>
    <row r="383" spans="1:1">
      <c r="A383" s="101"/>
    </row>
    <row r="384" spans="1:1">
      <c r="A384" s="101"/>
    </row>
    <row r="385" spans="1:1">
      <c r="A385" s="101"/>
    </row>
    <row r="386" spans="1:1">
      <c r="A386" s="101"/>
    </row>
    <row r="387" spans="1:1">
      <c r="A387" s="101"/>
    </row>
    <row r="388" spans="1:1">
      <c r="A388" s="101"/>
    </row>
    <row r="389" spans="1:1">
      <c r="A389" s="101"/>
    </row>
    <row r="390" spans="1:1">
      <c r="A390" s="101"/>
    </row>
    <row r="391" spans="1:1">
      <c r="A391" s="101"/>
    </row>
    <row r="392" spans="1:1">
      <c r="A392" s="101"/>
    </row>
    <row r="393" spans="1:1">
      <c r="A393" s="101"/>
    </row>
    <row r="394" spans="1:1">
      <c r="A394" s="101"/>
    </row>
    <row r="395" spans="1:1">
      <c r="A395" s="101"/>
    </row>
    <row r="396" spans="1:1">
      <c r="A396" s="101"/>
    </row>
    <row r="397" spans="1:1">
      <c r="A397" s="101"/>
    </row>
    <row r="398" spans="1:1">
      <c r="A398" s="101"/>
    </row>
    <row r="399" spans="1:1">
      <c r="A399" s="101"/>
    </row>
    <row r="400" spans="1:1">
      <c r="A400" s="101"/>
    </row>
    <row r="401" spans="1:1">
      <c r="A401" s="101"/>
    </row>
    <row r="402" spans="1:1">
      <c r="A402" s="101"/>
    </row>
    <row r="403" spans="1:1">
      <c r="A403" s="101"/>
    </row>
    <row r="404" spans="1:1">
      <c r="A404" s="101"/>
    </row>
    <row r="405" spans="1:1">
      <c r="A405" s="101"/>
    </row>
    <row r="406" spans="1:1">
      <c r="A406" s="101"/>
    </row>
    <row r="407" spans="1:1">
      <c r="A407" s="101"/>
    </row>
    <row r="408" spans="1:1">
      <c r="A408" s="101"/>
    </row>
    <row r="409" spans="1:1">
      <c r="A409" s="101"/>
    </row>
    <row r="410" spans="1:1">
      <c r="A410" s="101"/>
    </row>
    <row r="411" spans="1:1">
      <c r="A411" s="101"/>
    </row>
    <row r="412" spans="1:1">
      <c r="A412" s="101"/>
    </row>
    <row r="413" spans="1:1">
      <c r="A413" s="101"/>
    </row>
    <row r="414" spans="1:1">
      <c r="A414" s="101"/>
    </row>
    <row r="415" spans="1:1">
      <c r="A415" s="101"/>
    </row>
    <row r="416" spans="1:1">
      <c r="A416" s="101"/>
    </row>
    <row r="417" spans="1:1">
      <c r="A417" s="101"/>
    </row>
    <row r="418" spans="1:1">
      <c r="A418" s="101"/>
    </row>
    <row r="419" spans="1:1">
      <c r="A419" s="101"/>
    </row>
    <row r="420" spans="1:1">
      <c r="A420" s="101"/>
    </row>
    <row r="421" spans="1:1">
      <c r="A421" s="101"/>
    </row>
    <row r="422" spans="1:1">
      <c r="A422" s="101"/>
    </row>
    <row r="423" spans="1:1">
      <c r="A423" s="101"/>
    </row>
    <row r="424" spans="1:1">
      <c r="A424" s="101"/>
    </row>
    <row r="425" spans="1:1">
      <c r="A425" s="101"/>
    </row>
    <row r="426" spans="1:1">
      <c r="A426" s="101"/>
    </row>
    <row r="427" spans="1:1">
      <c r="A427" s="101"/>
    </row>
    <row r="428" spans="1:1">
      <c r="A428" s="101"/>
    </row>
    <row r="429" spans="1:1">
      <c r="A429" s="101"/>
    </row>
    <row r="430" spans="1:1">
      <c r="A430" s="101"/>
    </row>
    <row r="431" spans="1:1">
      <c r="A431" s="101"/>
    </row>
    <row r="432" spans="1:1">
      <c r="A432" s="101"/>
    </row>
    <row r="433" spans="1:1">
      <c r="A433" s="101"/>
    </row>
    <row r="434" spans="1:1">
      <c r="A434" s="101"/>
    </row>
    <row r="435" spans="1:1">
      <c r="A435" s="101"/>
    </row>
    <row r="436" spans="1:1">
      <c r="A436" s="101"/>
    </row>
    <row r="437" spans="1:1">
      <c r="A437" s="101"/>
    </row>
    <row r="438" spans="1:1">
      <c r="A438" s="101"/>
    </row>
    <row r="439" spans="1:1">
      <c r="A439" s="101"/>
    </row>
    <row r="440" spans="1:1">
      <c r="A440" s="101"/>
    </row>
    <row r="441" spans="1:1">
      <c r="A441" s="101"/>
    </row>
    <row r="442" spans="1:1">
      <c r="A442" s="101"/>
    </row>
    <row r="443" spans="1:1">
      <c r="A443" s="101"/>
    </row>
    <row r="444" spans="1:1">
      <c r="A444" s="101"/>
    </row>
    <row r="445" spans="1:1">
      <c r="A445" s="101"/>
    </row>
    <row r="446" spans="1:1">
      <c r="A446" s="101"/>
    </row>
    <row r="447" spans="1:1">
      <c r="A447" s="101"/>
    </row>
    <row r="448" spans="1:1">
      <c r="A448" s="101"/>
    </row>
    <row r="449" spans="1:1">
      <c r="A449" s="101"/>
    </row>
    <row r="450" spans="1:1">
      <c r="A450" s="101"/>
    </row>
    <row r="451" spans="1:1">
      <c r="A451" s="101"/>
    </row>
    <row r="452" spans="1:1">
      <c r="A452" s="101"/>
    </row>
    <row r="453" spans="1:1">
      <c r="A453" s="101"/>
    </row>
    <row r="454" spans="1:1">
      <c r="A454" s="101"/>
    </row>
    <row r="455" spans="1:1">
      <c r="A455" s="101"/>
    </row>
    <row r="456" spans="1:1">
      <c r="A456" s="101"/>
    </row>
    <row r="457" spans="1:1">
      <c r="A457" s="101"/>
    </row>
    <row r="458" spans="1:1">
      <c r="A458" s="101"/>
    </row>
    <row r="459" spans="1:1">
      <c r="A459" s="101"/>
    </row>
    <row r="460" spans="1:1">
      <c r="A460" s="101"/>
    </row>
    <row r="461" spans="1:1">
      <c r="A461" s="101"/>
    </row>
    <row r="462" spans="1:1">
      <c r="A462" s="101"/>
    </row>
    <row r="463" spans="1:1">
      <c r="A463" s="101"/>
    </row>
    <row r="464" spans="1:1">
      <c r="A464" s="101"/>
    </row>
    <row r="465" spans="1:1">
      <c r="A465" s="101"/>
    </row>
    <row r="466" spans="1:1">
      <c r="A466" s="101"/>
    </row>
    <row r="467" spans="1:1">
      <c r="A467" s="101"/>
    </row>
    <row r="468" spans="1:1">
      <c r="A468" s="101"/>
    </row>
    <row r="469" spans="1:1">
      <c r="A469" s="101"/>
    </row>
    <row r="470" spans="1:1">
      <c r="A470" s="101"/>
    </row>
    <row r="471" spans="1:1">
      <c r="A471" s="101"/>
    </row>
    <row r="472" spans="1:1">
      <c r="A472" s="101"/>
    </row>
    <row r="473" spans="1:1">
      <c r="A473" s="101"/>
    </row>
    <row r="474" spans="1:1">
      <c r="A474" s="101"/>
    </row>
    <row r="475" spans="1:1">
      <c r="A475" s="101"/>
    </row>
    <row r="476" spans="1:1">
      <c r="A476" s="101"/>
    </row>
    <row r="477" spans="1:1">
      <c r="A477" s="101"/>
    </row>
    <row r="478" spans="1:1">
      <c r="A478" s="101"/>
    </row>
    <row r="479" spans="1:1">
      <c r="A479" s="101"/>
    </row>
    <row r="480" spans="1:1">
      <c r="A480" s="101"/>
    </row>
    <row r="481" spans="1:1">
      <c r="A481" s="101"/>
    </row>
    <row r="482" spans="1:1">
      <c r="A482" s="101"/>
    </row>
    <row r="483" spans="1:1">
      <c r="A483" s="101"/>
    </row>
    <row r="484" spans="1:1">
      <c r="A484" s="101"/>
    </row>
    <row r="485" spans="1:1">
      <c r="A485" s="101"/>
    </row>
    <row r="486" spans="1:1">
      <c r="A486" s="101"/>
    </row>
    <row r="487" spans="1:1">
      <c r="A487" s="101"/>
    </row>
    <row r="488" spans="1:1">
      <c r="A488" s="101"/>
    </row>
    <row r="489" spans="1:1">
      <c r="A489" s="101"/>
    </row>
    <row r="490" spans="1:1">
      <c r="A490" s="101"/>
    </row>
    <row r="491" spans="1:1">
      <c r="A491" s="101"/>
    </row>
    <row r="492" spans="1:1">
      <c r="A492" s="101"/>
    </row>
    <row r="493" spans="1:1">
      <c r="A493" s="101"/>
    </row>
    <row r="494" spans="1:1">
      <c r="A494" s="101"/>
    </row>
    <row r="495" spans="1:1">
      <c r="A495" s="101"/>
    </row>
    <row r="496" spans="1:1">
      <c r="A496" s="101"/>
    </row>
    <row r="497" spans="1:1">
      <c r="A497" s="101"/>
    </row>
    <row r="498" spans="1:1">
      <c r="A498" s="101"/>
    </row>
    <row r="499" spans="1:1">
      <c r="A499" s="101"/>
    </row>
    <row r="500" spans="1:1">
      <c r="A500" s="101"/>
    </row>
    <row r="501" spans="1:1">
      <c r="A501" s="101"/>
    </row>
    <row r="502" spans="1:1">
      <c r="A502" s="101"/>
    </row>
    <row r="503" spans="1:1">
      <c r="A503" s="101"/>
    </row>
    <row r="504" spans="1:1">
      <c r="A504" s="101"/>
    </row>
    <row r="505" spans="1:1">
      <c r="A505" s="101"/>
    </row>
    <row r="506" spans="1:1">
      <c r="A506" s="101"/>
    </row>
    <row r="507" spans="1:1">
      <c r="A507" s="101"/>
    </row>
    <row r="508" spans="1:1">
      <c r="A508" s="101"/>
    </row>
    <row r="509" spans="1:1">
      <c r="A509" s="101"/>
    </row>
    <row r="510" spans="1:1">
      <c r="A510" s="101"/>
    </row>
    <row r="511" spans="1:1">
      <c r="A511" s="101"/>
    </row>
    <row r="512" spans="1:1">
      <c r="A512" s="101"/>
    </row>
    <row r="513" spans="1:1">
      <c r="A513" s="101"/>
    </row>
    <row r="514" spans="1:1">
      <c r="A514" s="101"/>
    </row>
    <row r="515" spans="1:1">
      <c r="A515" s="101"/>
    </row>
    <row r="516" spans="1:1">
      <c r="A516" s="101"/>
    </row>
    <row r="517" spans="1:1">
      <c r="A517" s="101"/>
    </row>
    <row r="518" spans="1:1">
      <c r="A518" s="101"/>
    </row>
    <row r="519" spans="1:1">
      <c r="A519" s="101"/>
    </row>
    <row r="520" spans="1:1">
      <c r="A520" s="101"/>
    </row>
    <row r="521" spans="1:1">
      <c r="A521" s="101"/>
    </row>
    <row r="522" spans="1:1">
      <c r="A522" s="101"/>
    </row>
    <row r="523" spans="1:1">
      <c r="A523" s="101"/>
    </row>
    <row r="524" spans="1:1">
      <c r="A524" s="101"/>
    </row>
    <row r="525" spans="1:1">
      <c r="A525" s="101"/>
    </row>
    <row r="526" spans="1:1">
      <c r="A526" s="101"/>
    </row>
    <row r="527" spans="1:1">
      <c r="A527" s="101"/>
    </row>
    <row r="528" spans="1:1">
      <c r="A528" s="101"/>
    </row>
    <row r="529" spans="1:1">
      <c r="A529" s="101"/>
    </row>
    <row r="530" spans="1:1">
      <c r="A530" s="101"/>
    </row>
    <row r="531" spans="1:1">
      <c r="A531" s="101"/>
    </row>
    <row r="532" spans="1:1">
      <c r="A532" s="101"/>
    </row>
    <row r="533" spans="1:1">
      <c r="A533" s="101"/>
    </row>
    <row r="534" spans="1:1">
      <c r="A534" s="101"/>
    </row>
    <row r="535" spans="1:1">
      <c r="A535" s="101"/>
    </row>
    <row r="536" spans="1:1">
      <c r="A536" s="101"/>
    </row>
    <row r="537" spans="1:1">
      <c r="A537" s="101"/>
    </row>
    <row r="538" spans="1:1">
      <c r="A538" s="101"/>
    </row>
    <row r="539" spans="1:1">
      <c r="A539" s="101"/>
    </row>
    <row r="540" spans="1:1">
      <c r="A540" s="101"/>
    </row>
    <row r="541" spans="1:1">
      <c r="A541" s="101"/>
    </row>
    <row r="542" spans="1:1">
      <c r="A542" s="101"/>
    </row>
    <row r="543" spans="1:1">
      <c r="A543" s="101"/>
    </row>
    <row r="544" spans="1:1">
      <c r="A544" s="101"/>
    </row>
    <row r="545" spans="1:1">
      <c r="A545" s="101"/>
    </row>
    <row r="546" spans="1:1">
      <c r="A546" s="101"/>
    </row>
    <row r="547" spans="1:1">
      <c r="A547" s="101"/>
    </row>
    <row r="548" spans="1:1">
      <c r="A548" s="101"/>
    </row>
    <row r="549" spans="1:1">
      <c r="A549" s="101"/>
    </row>
    <row r="550" spans="1:1">
      <c r="A550" s="101"/>
    </row>
    <row r="551" spans="1:1">
      <c r="A551" s="101"/>
    </row>
    <row r="552" spans="1:1">
      <c r="A552" s="101"/>
    </row>
    <row r="553" spans="1:1">
      <c r="A553" s="101"/>
    </row>
    <row r="554" spans="1:1">
      <c r="A554" s="101"/>
    </row>
    <row r="555" spans="1:1">
      <c r="A555" s="101"/>
    </row>
    <row r="556" spans="1:1">
      <c r="A556" s="101"/>
    </row>
    <row r="557" spans="1:1">
      <c r="A557" s="101"/>
    </row>
    <row r="558" spans="1:1">
      <c r="A558" s="101"/>
    </row>
    <row r="559" spans="1:1">
      <c r="A559" s="101"/>
    </row>
    <row r="560" spans="1:1">
      <c r="A560" s="101"/>
    </row>
    <row r="561" spans="1:1">
      <c r="A561" s="101"/>
    </row>
    <row r="562" spans="1:1">
      <c r="A562" s="101"/>
    </row>
    <row r="563" spans="1:1">
      <c r="A563" s="101"/>
    </row>
    <row r="564" spans="1:1">
      <c r="A564" s="101"/>
    </row>
    <row r="565" spans="1:1">
      <c r="A565" s="101"/>
    </row>
    <row r="566" spans="1:1">
      <c r="A566" s="101"/>
    </row>
    <row r="567" spans="1:1">
      <c r="A567" s="101"/>
    </row>
    <row r="568" spans="1:1">
      <c r="A568" s="101"/>
    </row>
    <row r="569" spans="1:1">
      <c r="A569" s="101"/>
    </row>
    <row r="570" spans="1:1">
      <c r="A570" s="101"/>
    </row>
    <row r="571" spans="1:1">
      <c r="A571" s="101"/>
    </row>
    <row r="572" spans="1:1">
      <c r="A572" s="101"/>
    </row>
    <row r="573" spans="1:1">
      <c r="A573" s="101"/>
    </row>
    <row r="574" spans="1:1">
      <c r="A574" s="101"/>
    </row>
    <row r="575" spans="1:1">
      <c r="A575" s="101"/>
    </row>
    <row r="576" spans="1:1">
      <c r="A576" s="101"/>
    </row>
    <row r="577" spans="1:1">
      <c r="A577" s="101"/>
    </row>
    <row r="578" spans="1:1">
      <c r="A578" s="101"/>
    </row>
    <row r="579" spans="1:1">
      <c r="A579" s="101"/>
    </row>
    <row r="580" spans="1:1">
      <c r="A580" s="101"/>
    </row>
    <row r="581" spans="1:1">
      <c r="A581" s="101"/>
    </row>
    <row r="582" spans="1:1">
      <c r="A582" s="101"/>
    </row>
    <row r="583" spans="1:1">
      <c r="A583" s="101"/>
    </row>
    <row r="584" spans="1:1">
      <c r="A584" s="101"/>
    </row>
    <row r="585" spans="1:1">
      <c r="A585" s="101"/>
    </row>
    <row r="586" spans="1:1">
      <c r="A586" s="101"/>
    </row>
    <row r="587" spans="1:1">
      <c r="A587" s="101"/>
    </row>
    <row r="588" spans="1:1">
      <c r="A588" s="101"/>
    </row>
    <row r="589" spans="1:1">
      <c r="A589" s="101"/>
    </row>
    <row r="590" spans="1:1">
      <c r="A590" s="101"/>
    </row>
    <row r="591" spans="1:1">
      <c r="A591" s="101"/>
    </row>
    <row r="592" spans="1:1">
      <c r="A592" s="101"/>
    </row>
    <row r="593" spans="1:1">
      <c r="A593" s="101"/>
    </row>
    <row r="594" spans="1:1">
      <c r="A594" s="101"/>
    </row>
    <row r="595" spans="1:1">
      <c r="A595" s="101"/>
    </row>
    <row r="596" spans="1:1">
      <c r="A596" s="101"/>
    </row>
    <row r="597" spans="1:1">
      <c r="A597" s="101"/>
    </row>
    <row r="598" spans="1:1">
      <c r="A598" s="101"/>
    </row>
    <row r="599" spans="1:1">
      <c r="A599" s="101"/>
    </row>
    <row r="600" spans="1:1">
      <c r="A600" s="101"/>
    </row>
    <row r="601" spans="1:1">
      <c r="A601" s="101"/>
    </row>
    <row r="602" spans="1:1">
      <c r="A602" s="101"/>
    </row>
    <row r="603" spans="1:1">
      <c r="A603" s="101"/>
    </row>
    <row r="604" spans="1:1">
      <c r="A604" s="101"/>
    </row>
    <row r="605" spans="1:1">
      <c r="A605" s="101"/>
    </row>
    <row r="606" spans="1:1">
      <c r="A606" s="101"/>
    </row>
    <row r="607" spans="1:1">
      <c r="A607" s="101"/>
    </row>
    <row r="608" spans="1:1">
      <c r="A608" s="101"/>
    </row>
    <row r="609" spans="1:1">
      <c r="A609" s="101"/>
    </row>
    <row r="610" spans="1:1">
      <c r="A610" s="101"/>
    </row>
    <row r="611" spans="1:1">
      <c r="A611" s="101"/>
    </row>
    <row r="612" spans="1:1">
      <c r="A612" s="101"/>
    </row>
    <row r="613" spans="1:1">
      <c r="A613" s="101"/>
    </row>
    <row r="614" spans="1:1">
      <c r="A614" s="101"/>
    </row>
    <row r="615" spans="1:1">
      <c r="A615" s="101"/>
    </row>
    <row r="616" spans="1:1">
      <c r="A616" s="101"/>
    </row>
    <row r="617" spans="1:1">
      <c r="A617" s="101"/>
    </row>
    <row r="618" spans="1:1">
      <c r="A618" s="101"/>
    </row>
    <row r="619" spans="1:1">
      <c r="A619" s="101"/>
    </row>
    <row r="620" spans="1:1">
      <c r="A620" s="101"/>
    </row>
    <row r="621" spans="1:1">
      <c r="A621" s="101"/>
    </row>
    <row r="622" spans="1:1">
      <c r="A622" s="101"/>
    </row>
    <row r="623" spans="1:1">
      <c r="A623" s="101"/>
    </row>
    <row r="624" spans="1:1">
      <c r="A624" s="101"/>
    </row>
    <row r="625" spans="1:1">
      <c r="A625" s="101"/>
    </row>
    <row r="626" spans="1:1">
      <c r="A626" s="101"/>
    </row>
    <row r="627" spans="1:1">
      <c r="A627" s="101"/>
    </row>
    <row r="628" spans="1:1">
      <c r="A628" s="101"/>
    </row>
    <row r="629" spans="1:1">
      <c r="A629" s="101"/>
    </row>
    <row r="630" spans="1:1">
      <c r="A630" s="101"/>
    </row>
    <row r="631" spans="1:1">
      <c r="A631" s="101"/>
    </row>
    <row r="632" spans="1:1">
      <c r="A632" s="101"/>
    </row>
    <row r="633" spans="1:1">
      <c r="A633" s="101"/>
    </row>
    <row r="634" spans="1:1">
      <c r="A634" s="101"/>
    </row>
    <row r="635" spans="1:1">
      <c r="A635" s="101"/>
    </row>
    <row r="636" spans="1:1">
      <c r="A636" s="101"/>
    </row>
    <row r="637" spans="1:1">
      <c r="A637" s="101"/>
    </row>
    <row r="638" spans="1:1">
      <c r="A638" s="101"/>
    </row>
    <row r="639" spans="1:1">
      <c r="A639" s="101"/>
    </row>
    <row r="640" spans="1:1">
      <c r="A640" s="101"/>
    </row>
    <row r="641" spans="1:1">
      <c r="A641" s="101"/>
    </row>
    <row r="642" spans="1:1">
      <c r="A642" s="101"/>
    </row>
    <row r="643" spans="1:1">
      <c r="A643" s="101"/>
    </row>
    <row r="644" spans="1:1">
      <c r="A644" s="101"/>
    </row>
    <row r="645" spans="1:1">
      <c r="A645" s="101"/>
    </row>
    <row r="646" spans="1:1">
      <c r="A646" s="101"/>
    </row>
    <row r="647" spans="1:1">
      <c r="A647" s="101"/>
    </row>
    <row r="648" spans="1:1">
      <c r="A648" s="101"/>
    </row>
    <row r="649" spans="1:1">
      <c r="A649" s="101"/>
    </row>
    <row r="650" spans="1:1">
      <c r="A650" s="101"/>
    </row>
    <row r="651" spans="1:1">
      <c r="A651" s="101"/>
    </row>
    <row r="652" spans="1:1">
      <c r="A652" s="101"/>
    </row>
    <row r="653" spans="1:1">
      <c r="A653" s="101"/>
    </row>
    <row r="654" spans="1:1">
      <c r="A654" s="101"/>
    </row>
    <row r="655" spans="1:1">
      <c r="A655" s="101"/>
    </row>
    <row r="656" spans="1:1">
      <c r="A656" s="101"/>
    </row>
    <row r="657" spans="1:1">
      <c r="A657" s="101"/>
    </row>
    <row r="658" spans="1:1">
      <c r="A658" s="101"/>
    </row>
    <row r="659" spans="1:1">
      <c r="A659" s="101"/>
    </row>
    <row r="660" spans="1:1">
      <c r="A660" s="101"/>
    </row>
    <row r="661" spans="1:1">
      <c r="A661" s="101"/>
    </row>
    <row r="662" spans="1:1">
      <c r="A662" s="101"/>
    </row>
    <row r="663" spans="1:1">
      <c r="A663" s="101"/>
    </row>
    <row r="664" spans="1:1">
      <c r="A664" s="101"/>
    </row>
    <row r="665" spans="1:1">
      <c r="A665" s="101"/>
    </row>
    <row r="666" spans="1:1">
      <c r="A666" s="101"/>
    </row>
    <row r="667" spans="1:1">
      <c r="A667" s="101"/>
    </row>
    <row r="668" spans="1:1">
      <c r="A668" s="101"/>
    </row>
    <row r="669" spans="1:1">
      <c r="A669" s="101"/>
    </row>
    <row r="670" spans="1:1">
      <c r="A670" s="101"/>
    </row>
    <row r="671" spans="1:1">
      <c r="A671" s="101"/>
    </row>
    <row r="672" spans="1:1">
      <c r="A672" s="101"/>
    </row>
    <row r="673" spans="1:1">
      <c r="A673" s="101"/>
    </row>
    <row r="674" spans="1:1">
      <c r="A674" s="101"/>
    </row>
    <row r="675" spans="1:1">
      <c r="A675" s="101"/>
    </row>
    <row r="676" spans="1:1">
      <c r="A676" s="101"/>
    </row>
    <row r="677" spans="1:1">
      <c r="A677" s="101"/>
    </row>
    <row r="678" spans="1:1">
      <c r="A678" s="101"/>
    </row>
    <row r="679" spans="1:1">
      <c r="A679" s="101"/>
    </row>
    <row r="680" spans="1:1">
      <c r="A680" s="101"/>
    </row>
    <row r="681" spans="1:1">
      <c r="A681" s="101"/>
    </row>
    <row r="682" spans="1:1">
      <c r="A682" s="101"/>
    </row>
    <row r="683" spans="1:1">
      <c r="A683" s="101"/>
    </row>
    <row r="684" spans="1:1">
      <c r="A684" s="101"/>
    </row>
    <row r="685" spans="1:1">
      <c r="A685" s="101"/>
    </row>
    <row r="686" spans="1:1">
      <c r="A686" s="101"/>
    </row>
    <row r="687" spans="1:1">
      <c r="A687" s="101"/>
    </row>
    <row r="688" spans="1:1">
      <c r="A688" s="101"/>
    </row>
    <row r="689" spans="1:1">
      <c r="A689" s="101"/>
    </row>
    <row r="690" spans="1:1">
      <c r="A690" s="101"/>
    </row>
    <row r="691" spans="1:1">
      <c r="A691" s="101"/>
    </row>
    <row r="692" spans="1:1">
      <c r="A692" s="101"/>
    </row>
    <row r="693" spans="1:1">
      <c r="A693" s="101"/>
    </row>
    <row r="694" spans="1:1">
      <c r="A694" s="101"/>
    </row>
    <row r="695" spans="1:1">
      <c r="A695" s="101"/>
    </row>
    <row r="696" spans="1:1">
      <c r="A696" s="101"/>
    </row>
    <row r="697" spans="1:1">
      <c r="A697" s="101"/>
    </row>
    <row r="698" spans="1:1">
      <c r="A698" s="101"/>
    </row>
    <row r="699" spans="1:1">
      <c r="A699" s="101"/>
    </row>
    <row r="700" spans="1:1">
      <c r="A700" s="101"/>
    </row>
    <row r="701" spans="1:1">
      <c r="A701" s="101"/>
    </row>
    <row r="702" spans="1:1">
      <c r="A702" s="101"/>
    </row>
    <row r="703" spans="1:1">
      <c r="A703" s="101"/>
    </row>
    <row r="704" spans="1:1">
      <c r="A704" s="101"/>
    </row>
    <row r="705" spans="1:1">
      <c r="A705" s="101"/>
    </row>
    <row r="706" spans="1:1">
      <c r="A706" s="101"/>
    </row>
    <row r="707" spans="1:1">
      <c r="A707" s="101"/>
    </row>
    <row r="708" spans="1:1">
      <c r="A708" s="101"/>
    </row>
    <row r="709" spans="1:1">
      <c r="A709" s="101"/>
    </row>
    <row r="710" spans="1:1">
      <c r="A710" s="101"/>
    </row>
    <row r="711" spans="1:1">
      <c r="A711" s="101"/>
    </row>
    <row r="712" spans="1:1">
      <c r="A712" s="101"/>
    </row>
    <row r="713" spans="1:1">
      <c r="A713" s="101"/>
    </row>
    <row r="714" spans="1:1">
      <c r="A714" s="101"/>
    </row>
    <row r="715" spans="1:1">
      <c r="A715" s="101"/>
    </row>
    <row r="716" spans="1:1">
      <c r="A716" s="101"/>
    </row>
    <row r="717" spans="1:1">
      <c r="A717" s="101"/>
    </row>
    <row r="718" spans="1:1">
      <c r="A718" s="101"/>
    </row>
    <row r="719" spans="1:1">
      <c r="A719" s="101"/>
    </row>
    <row r="720" spans="1:1">
      <c r="A720" s="101"/>
    </row>
    <row r="721" spans="1:1">
      <c r="A721" s="101"/>
    </row>
    <row r="722" spans="1:1">
      <c r="A722" s="101"/>
    </row>
    <row r="723" spans="1:1">
      <c r="A723" s="101"/>
    </row>
    <row r="724" spans="1:1">
      <c r="A724" s="101"/>
    </row>
    <row r="725" spans="1:1">
      <c r="A725" s="101"/>
    </row>
    <row r="726" spans="1:1">
      <c r="A726" s="101"/>
    </row>
    <row r="727" spans="1:1">
      <c r="A727" s="101"/>
    </row>
    <row r="728" spans="1:1">
      <c r="A728" s="101"/>
    </row>
    <row r="729" spans="1:1">
      <c r="A729" s="101"/>
    </row>
    <row r="730" spans="1:1">
      <c r="A730" s="101"/>
    </row>
    <row r="731" spans="1:1">
      <c r="A731" s="101"/>
    </row>
    <row r="732" spans="1:1">
      <c r="A732" s="101"/>
    </row>
    <row r="733" spans="1:1">
      <c r="A733" s="101"/>
    </row>
    <row r="734" spans="1:1">
      <c r="A734" s="101"/>
    </row>
    <row r="735" spans="1:1">
      <c r="A735" s="101"/>
    </row>
    <row r="736" spans="1:1">
      <c r="A736" s="101"/>
    </row>
    <row r="737" spans="1:1">
      <c r="A737" s="101"/>
    </row>
    <row r="738" spans="1:1">
      <c r="A738" s="101"/>
    </row>
    <row r="739" spans="1:1">
      <c r="A739" s="101"/>
    </row>
    <row r="740" spans="1:1">
      <c r="A740" s="101"/>
    </row>
    <row r="741" spans="1:1">
      <c r="A741" s="101"/>
    </row>
    <row r="742" spans="1:1">
      <c r="A742" s="101"/>
    </row>
    <row r="743" spans="1:1">
      <c r="A743" s="101"/>
    </row>
    <row r="744" spans="1:1">
      <c r="A744" s="101"/>
    </row>
    <row r="745" spans="1:1">
      <c r="A745" s="101"/>
    </row>
    <row r="746" spans="1:1">
      <c r="A746" s="101"/>
    </row>
    <row r="747" spans="1:1">
      <c r="A747" s="101"/>
    </row>
    <row r="748" spans="1:1">
      <c r="A748" s="101"/>
    </row>
    <row r="749" spans="1:1">
      <c r="A749" s="101"/>
    </row>
    <row r="750" spans="1:1">
      <c r="A750" s="101"/>
    </row>
    <row r="751" spans="1:1">
      <c r="A751" s="101"/>
    </row>
    <row r="752" spans="1:1">
      <c r="A752" s="101"/>
    </row>
    <row r="753" spans="1:1">
      <c r="A753" s="101"/>
    </row>
    <row r="754" spans="1:1">
      <c r="A754" s="101"/>
    </row>
    <row r="755" spans="1:1">
      <c r="A755" s="101"/>
    </row>
    <row r="756" spans="1:1">
      <c r="A756" s="101"/>
    </row>
    <row r="757" spans="1:1">
      <c r="A757" s="101"/>
    </row>
    <row r="758" spans="1:1">
      <c r="A758" s="101"/>
    </row>
    <row r="759" spans="1:1">
      <c r="A759" s="101"/>
    </row>
    <row r="760" spans="1:1">
      <c r="A760" s="101"/>
    </row>
    <row r="761" spans="1:1">
      <c r="A761" s="101"/>
    </row>
    <row r="762" spans="1:1">
      <c r="A762" s="101"/>
    </row>
    <row r="763" spans="1:1">
      <c r="A763" s="101"/>
    </row>
    <row r="764" spans="1:1">
      <c r="A764" s="101"/>
    </row>
    <row r="765" spans="1:1">
      <c r="A765" s="101"/>
    </row>
    <row r="766" spans="1:1">
      <c r="A766" s="101"/>
    </row>
    <row r="767" spans="1:1">
      <c r="A767" s="101"/>
    </row>
    <row r="768" spans="1:1">
      <c r="A768" s="101"/>
    </row>
    <row r="769" spans="1:1">
      <c r="A769" s="101"/>
    </row>
    <row r="770" spans="1:1">
      <c r="A770" s="101"/>
    </row>
    <row r="771" spans="1:1">
      <c r="A771" s="101"/>
    </row>
    <row r="772" spans="1:1">
      <c r="A772" s="101"/>
    </row>
    <row r="773" spans="1:1">
      <c r="A773" s="101"/>
    </row>
    <row r="774" spans="1:1">
      <c r="A774" s="101"/>
    </row>
    <row r="775" spans="1:1">
      <c r="A775" s="101"/>
    </row>
    <row r="776" spans="1:1">
      <c r="A776" s="101"/>
    </row>
    <row r="777" spans="1:1">
      <c r="A777" s="101"/>
    </row>
    <row r="778" spans="1:1">
      <c r="A778" s="101"/>
    </row>
    <row r="779" spans="1:1">
      <c r="A779" s="101"/>
    </row>
    <row r="780" spans="1:1">
      <c r="A780" s="101"/>
    </row>
    <row r="781" spans="1:1">
      <c r="A781" s="101"/>
    </row>
    <row r="782" spans="1:1">
      <c r="A782" s="101"/>
    </row>
    <row r="783" spans="1:1">
      <c r="A783" s="101"/>
    </row>
    <row r="784" spans="1:1">
      <c r="A784" s="101"/>
    </row>
    <row r="785" spans="1:1">
      <c r="A785" s="101"/>
    </row>
    <row r="786" spans="1:1">
      <c r="A786" s="101"/>
    </row>
    <row r="787" spans="1:1">
      <c r="A787" s="101"/>
    </row>
    <row r="788" spans="1:1">
      <c r="A788" s="101"/>
    </row>
    <row r="789" spans="1:1">
      <c r="A789" s="101"/>
    </row>
    <row r="790" spans="1:1">
      <c r="A790" s="101"/>
    </row>
    <row r="791" spans="1:1">
      <c r="A791" s="101"/>
    </row>
    <row r="792" spans="1:1">
      <c r="A792" s="101"/>
    </row>
    <row r="793" spans="1:1">
      <c r="A793" s="101"/>
    </row>
    <row r="794" spans="1:1">
      <c r="A794" s="101"/>
    </row>
    <row r="795" spans="1:1">
      <c r="A795" s="101"/>
    </row>
    <row r="796" spans="1:1">
      <c r="A796" s="101"/>
    </row>
    <row r="797" spans="1:1">
      <c r="A797" s="101"/>
    </row>
    <row r="798" spans="1:1">
      <c r="A798" s="101"/>
    </row>
    <row r="799" spans="1:1">
      <c r="A799" s="101"/>
    </row>
    <row r="800" spans="1:1">
      <c r="A800" s="101"/>
    </row>
    <row r="801" spans="1:1">
      <c r="A801" s="101"/>
    </row>
    <row r="802" spans="1:1">
      <c r="A802" s="101"/>
    </row>
    <row r="803" spans="1:1">
      <c r="A803" s="101"/>
    </row>
    <row r="804" spans="1:1">
      <c r="A804" s="101"/>
    </row>
    <row r="805" spans="1:1">
      <c r="A805" s="101"/>
    </row>
    <row r="806" spans="1:1">
      <c r="A806" s="101"/>
    </row>
    <row r="807" spans="1:1">
      <c r="A807" s="101"/>
    </row>
    <row r="808" spans="1:1">
      <c r="A808" s="101"/>
    </row>
    <row r="809" spans="1:1">
      <c r="A809" s="101"/>
    </row>
    <row r="810" spans="1:1">
      <c r="A810" s="101"/>
    </row>
    <row r="811" spans="1:1">
      <c r="A811" s="101"/>
    </row>
    <row r="812" spans="1:1">
      <c r="A812" s="101"/>
    </row>
    <row r="813" spans="1:1">
      <c r="A813" s="101"/>
    </row>
    <row r="814" spans="1:1">
      <c r="A814" s="101"/>
    </row>
    <row r="815" spans="1:1">
      <c r="A815" s="101"/>
    </row>
    <row r="816" spans="1:1">
      <c r="A816" s="101"/>
    </row>
    <row r="817" spans="1:1">
      <c r="A817" s="101"/>
    </row>
    <row r="818" spans="1:1">
      <c r="A818" s="101"/>
    </row>
    <row r="819" spans="1:1">
      <c r="A819" s="101"/>
    </row>
    <row r="820" spans="1:1">
      <c r="A820" s="101"/>
    </row>
    <row r="821" spans="1:1">
      <c r="A821" s="101"/>
    </row>
    <row r="822" spans="1:1">
      <c r="A822" s="101"/>
    </row>
    <row r="823" spans="1:1">
      <c r="A823" s="101"/>
    </row>
    <row r="824" spans="1:1">
      <c r="A824" s="101"/>
    </row>
    <row r="825" spans="1:1">
      <c r="A825" s="101"/>
    </row>
    <row r="826" spans="1:1">
      <c r="A826" s="101"/>
    </row>
    <row r="827" spans="1:1">
      <c r="A827" s="101"/>
    </row>
    <row r="828" spans="1:1">
      <c r="A828" s="101"/>
    </row>
    <row r="829" spans="1:1">
      <c r="A829" s="101"/>
    </row>
    <row r="830" spans="1:1">
      <c r="A830" s="101"/>
    </row>
    <row r="831" spans="1:1">
      <c r="A831" s="101"/>
    </row>
    <row r="832" spans="1:1">
      <c r="A832" s="101"/>
    </row>
    <row r="833" spans="1:1">
      <c r="A833" s="101"/>
    </row>
    <row r="834" spans="1:1">
      <c r="A834" s="101"/>
    </row>
    <row r="835" spans="1:1">
      <c r="A835" s="101"/>
    </row>
    <row r="836" spans="1:1">
      <c r="A836" s="101"/>
    </row>
    <row r="837" spans="1:1">
      <c r="A837" s="101"/>
    </row>
    <row r="838" spans="1:1">
      <c r="A838" s="101"/>
    </row>
    <row r="839" spans="1:1">
      <c r="A839" s="101"/>
    </row>
    <row r="840" spans="1:1">
      <c r="A840" s="101"/>
    </row>
    <row r="841" spans="1:1">
      <c r="A841" s="101"/>
    </row>
    <row r="842" spans="1:1">
      <c r="A842" s="101"/>
    </row>
    <row r="843" spans="1:1">
      <c r="A843" s="101"/>
    </row>
    <row r="844" spans="1:1">
      <c r="A844" s="101"/>
    </row>
    <row r="845" spans="1:1">
      <c r="A845" s="101"/>
    </row>
    <row r="846" spans="1:1">
      <c r="A846" s="101"/>
    </row>
    <row r="847" spans="1:1">
      <c r="A847" s="101"/>
    </row>
    <row r="848" spans="1:1">
      <c r="A848" s="101"/>
    </row>
    <row r="849" spans="1:1">
      <c r="A849" s="101"/>
    </row>
    <row r="850" spans="1:1">
      <c r="A850" s="101"/>
    </row>
    <row r="851" spans="1:1">
      <c r="A851" s="101"/>
    </row>
    <row r="852" spans="1:1">
      <c r="A852" s="101"/>
    </row>
    <row r="853" spans="1:1">
      <c r="A853" s="101"/>
    </row>
    <row r="854" spans="1:1">
      <c r="A854" s="101"/>
    </row>
    <row r="855" spans="1:1">
      <c r="A855" s="101"/>
    </row>
    <row r="856" spans="1:1">
      <c r="A856" s="101"/>
    </row>
    <row r="857" spans="1:1">
      <c r="A857" s="101"/>
    </row>
    <row r="858" spans="1:1">
      <c r="A858" s="101"/>
    </row>
    <row r="859" spans="1:1">
      <c r="A859" s="101"/>
    </row>
    <row r="860" spans="1:1">
      <c r="A860" s="101"/>
    </row>
    <row r="861" spans="1:1">
      <c r="A861" s="101"/>
    </row>
    <row r="862" spans="1:1">
      <c r="A862" s="101"/>
    </row>
    <row r="863" spans="1:1">
      <c r="A863" s="101"/>
    </row>
    <row r="864" spans="1:1">
      <c r="A864" s="101"/>
    </row>
    <row r="865" spans="1:1">
      <c r="A865" s="101"/>
    </row>
    <row r="866" spans="1:1">
      <c r="A866" s="101"/>
    </row>
    <row r="867" spans="1:1">
      <c r="A867" s="101"/>
    </row>
    <row r="868" spans="1:1">
      <c r="A868" s="101"/>
    </row>
    <row r="869" spans="1:1">
      <c r="A869" s="101"/>
    </row>
    <row r="870" spans="1:1">
      <c r="A870" s="101"/>
    </row>
    <row r="871" spans="1:1">
      <c r="A871" s="101"/>
    </row>
    <row r="872" spans="1:1">
      <c r="A872" s="101"/>
    </row>
    <row r="873" spans="1:1">
      <c r="A873" s="101"/>
    </row>
    <row r="874" spans="1:1">
      <c r="A874" s="101"/>
    </row>
    <row r="875" spans="1:1">
      <c r="A875" s="101"/>
    </row>
    <row r="876" spans="1:1">
      <c r="A876" s="101"/>
    </row>
    <row r="877" spans="1:1">
      <c r="A877" s="101"/>
    </row>
    <row r="878" spans="1:1">
      <c r="A878" s="101"/>
    </row>
    <row r="879" spans="1:1">
      <c r="A879" s="101"/>
    </row>
    <row r="880" spans="1:1">
      <c r="A880" s="101"/>
    </row>
    <row r="881" spans="1:1">
      <c r="A881" s="101"/>
    </row>
    <row r="882" spans="1:1">
      <c r="A882" s="101"/>
    </row>
    <row r="883" spans="1:1">
      <c r="A883" s="101"/>
    </row>
    <row r="884" spans="1:1">
      <c r="A884" s="101"/>
    </row>
    <row r="885" spans="1:1">
      <c r="A885" s="101"/>
    </row>
    <row r="886" spans="1:1">
      <c r="A886" s="101"/>
    </row>
    <row r="887" spans="1:1">
      <c r="A887" s="101"/>
    </row>
    <row r="888" spans="1:1">
      <c r="A888" s="101"/>
    </row>
    <row r="889" spans="1:1">
      <c r="A889" s="101"/>
    </row>
    <row r="890" spans="1:1">
      <c r="A890" s="101"/>
    </row>
    <row r="891" spans="1:1">
      <c r="A891" s="101"/>
    </row>
    <row r="892" spans="1:1">
      <c r="A892" s="101"/>
    </row>
    <row r="893" spans="1:1">
      <c r="A893" s="101"/>
    </row>
    <row r="894" spans="1:1">
      <c r="A894" s="101"/>
    </row>
    <row r="895" spans="1:1">
      <c r="A895" s="101"/>
    </row>
    <row r="896" spans="1:1">
      <c r="A896" s="101"/>
    </row>
    <row r="897" spans="1:1">
      <c r="A897" s="101"/>
    </row>
    <row r="898" spans="1:1">
      <c r="A898" s="101"/>
    </row>
    <row r="899" spans="1:1">
      <c r="A899" s="101"/>
    </row>
    <row r="900" spans="1:1">
      <c r="A900" s="101"/>
    </row>
    <row r="901" spans="1:1">
      <c r="A901" s="101"/>
    </row>
    <row r="902" spans="1:1">
      <c r="A902" s="101"/>
    </row>
    <row r="903" spans="1:1">
      <c r="A903" s="101"/>
    </row>
    <row r="904" spans="1:1">
      <c r="A904" s="101"/>
    </row>
    <row r="905" spans="1:1">
      <c r="A905" s="101"/>
    </row>
    <row r="906" spans="1:1">
      <c r="A906" s="101"/>
    </row>
    <row r="907" spans="1:1">
      <c r="A907" s="101"/>
    </row>
    <row r="908" spans="1:1">
      <c r="A908" s="101"/>
    </row>
    <row r="909" spans="1:1">
      <c r="A909" s="101"/>
    </row>
    <row r="910" spans="1:1">
      <c r="A910" s="101"/>
    </row>
    <row r="911" spans="1:1">
      <c r="A911" s="101"/>
    </row>
    <row r="912" spans="1:1">
      <c r="A912" s="101"/>
    </row>
    <row r="913" spans="1:1">
      <c r="A913" s="101"/>
    </row>
    <row r="914" spans="1:1">
      <c r="A914" s="101"/>
    </row>
    <row r="915" spans="1:1">
      <c r="A915" s="101"/>
    </row>
    <row r="916" spans="1:1">
      <c r="A916" s="101"/>
    </row>
    <row r="917" spans="1:1">
      <c r="A917" s="101"/>
    </row>
    <row r="918" spans="1:1">
      <c r="A918" s="101"/>
    </row>
    <row r="919" spans="1:1">
      <c r="A919" s="101"/>
    </row>
    <row r="920" spans="1:1">
      <c r="A920" s="101"/>
    </row>
    <row r="921" spans="1:1">
      <c r="A921" s="101"/>
    </row>
    <row r="922" spans="1:1">
      <c r="A922" s="101"/>
    </row>
    <row r="923" spans="1:1">
      <c r="A923" s="101"/>
    </row>
    <row r="924" spans="1:1">
      <c r="A924" s="101"/>
    </row>
    <row r="925" spans="1:1">
      <c r="A925" s="101"/>
    </row>
    <row r="926" spans="1:1">
      <c r="A926" s="101"/>
    </row>
    <row r="927" spans="1:1">
      <c r="A927" s="101"/>
    </row>
    <row r="928" spans="1:1">
      <c r="A928" s="101"/>
    </row>
    <row r="929" spans="1:1">
      <c r="A929" s="101"/>
    </row>
    <row r="930" spans="1:1">
      <c r="A930" s="101"/>
    </row>
    <row r="931" spans="1:1">
      <c r="A931" s="101"/>
    </row>
    <row r="932" spans="1:1">
      <c r="A932" s="101"/>
    </row>
    <row r="933" spans="1:1">
      <c r="A933" s="101"/>
    </row>
    <row r="934" spans="1:1">
      <c r="A934" s="101"/>
    </row>
    <row r="935" spans="1:1">
      <c r="A935" s="101"/>
    </row>
    <row r="936" spans="1:1">
      <c r="A936" s="101"/>
    </row>
    <row r="937" spans="1:1">
      <c r="A937" s="101"/>
    </row>
    <row r="938" spans="1:1">
      <c r="A938" s="101"/>
    </row>
    <row r="939" spans="1:1">
      <c r="A939" s="101"/>
    </row>
    <row r="940" spans="1:1">
      <c r="A940" s="101"/>
    </row>
    <row r="941" spans="1:1">
      <c r="A941" s="101"/>
    </row>
    <row r="942" spans="1:1">
      <c r="A942" s="101"/>
    </row>
    <row r="943" spans="1:1">
      <c r="A943" s="101"/>
    </row>
    <row r="944" spans="1:1">
      <c r="A944" s="101"/>
    </row>
    <row r="945" spans="1:1">
      <c r="A945" s="101"/>
    </row>
    <row r="946" spans="1:1">
      <c r="A946" s="101"/>
    </row>
    <row r="947" spans="1:1">
      <c r="A947" s="101"/>
    </row>
    <row r="948" spans="1:1">
      <c r="A948" s="101"/>
    </row>
    <row r="949" spans="1:1">
      <c r="A949" s="101"/>
    </row>
    <row r="950" spans="1:1">
      <c r="A950" s="101"/>
    </row>
    <row r="951" spans="1:1">
      <c r="A951" s="101"/>
    </row>
    <row r="952" spans="1:1">
      <c r="A952" s="101"/>
    </row>
    <row r="953" spans="1:1">
      <c r="A953" s="101"/>
    </row>
    <row r="954" spans="1:1">
      <c r="A954" s="101"/>
    </row>
    <row r="955" spans="1:1">
      <c r="A955" s="101"/>
    </row>
    <row r="956" spans="1:1">
      <c r="A956" s="101"/>
    </row>
    <row r="957" spans="1:1">
      <c r="A957" s="101"/>
    </row>
    <row r="958" spans="1:1">
      <c r="A958" s="101"/>
    </row>
    <row r="959" spans="1:1">
      <c r="A959" s="101"/>
    </row>
    <row r="960" spans="1:1">
      <c r="A960" s="101"/>
    </row>
    <row r="961" spans="1:1">
      <c r="A961" s="101"/>
    </row>
    <row r="962" spans="1:1">
      <c r="A962" s="101"/>
    </row>
    <row r="963" spans="1:1">
      <c r="A963" s="101"/>
    </row>
    <row r="964" spans="1:1">
      <c r="A964" s="101"/>
    </row>
    <row r="965" spans="1:1">
      <c r="A965" s="101"/>
    </row>
    <row r="966" spans="1:1">
      <c r="A966" s="101"/>
    </row>
    <row r="967" spans="1:1">
      <c r="A967" s="101"/>
    </row>
    <row r="968" spans="1:1">
      <c r="A968" s="101"/>
    </row>
    <row r="969" spans="1:1">
      <c r="A969" s="101"/>
    </row>
    <row r="970" spans="1:1">
      <c r="A970" s="101"/>
    </row>
    <row r="971" spans="1:1">
      <c r="A971" s="101"/>
    </row>
    <row r="972" spans="1:1">
      <c r="A972" s="101"/>
    </row>
    <row r="973" spans="1:1">
      <c r="A973" s="101"/>
    </row>
    <row r="974" spans="1:1">
      <c r="A974" s="101"/>
    </row>
    <row r="975" spans="1:1">
      <c r="A975" s="101"/>
    </row>
    <row r="976" spans="1:1">
      <c r="A976" s="101"/>
    </row>
    <row r="977" spans="1:1">
      <c r="A977" s="101"/>
    </row>
    <row r="978" spans="1:1">
      <c r="A978" s="101"/>
    </row>
    <row r="979" spans="1:1">
      <c r="A979" s="101"/>
    </row>
    <row r="980" spans="1:1">
      <c r="A980" s="101"/>
    </row>
    <row r="981" spans="1:1">
      <c r="A981" s="101"/>
    </row>
    <row r="982" spans="1:1">
      <c r="A982" s="101"/>
    </row>
    <row r="983" spans="1:1">
      <c r="A983" s="101"/>
    </row>
    <row r="984" spans="1:1">
      <c r="A984" s="101"/>
    </row>
    <row r="985" spans="1:1">
      <c r="A985" s="101"/>
    </row>
    <row r="986" spans="1:1">
      <c r="A986" s="101"/>
    </row>
    <row r="987" spans="1:1">
      <c r="A987" s="101"/>
    </row>
    <row r="988" spans="1:1">
      <c r="A988" s="101"/>
    </row>
    <row r="989" spans="1:1">
      <c r="A989" s="101"/>
    </row>
    <row r="990" spans="1:1">
      <c r="A990" s="101"/>
    </row>
    <row r="991" spans="1:1">
      <c r="A991" s="101"/>
    </row>
    <row r="992" spans="1:1">
      <c r="A992" s="101"/>
    </row>
    <row r="993" spans="1:1">
      <c r="A993" s="101"/>
    </row>
    <row r="994" spans="1:1">
      <c r="A994" s="101"/>
    </row>
    <row r="995" spans="1:1">
      <c r="A995" s="101"/>
    </row>
    <row r="996" spans="1:1">
      <c r="A996" s="101"/>
    </row>
    <row r="997" spans="1:1">
      <c r="A997" s="101"/>
    </row>
    <row r="998" spans="1:1">
      <c r="A998" s="101"/>
    </row>
    <row r="999" spans="1:1">
      <c r="A999" s="101"/>
    </row>
    <row r="1000" spans="1:1">
      <c r="A1000" s="101"/>
    </row>
    <row r="1001" spans="1:1">
      <c r="A1001" s="101"/>
    </row>
    <row r="1002" spans="1:1">
      <c r="A1002" s="101"/>
    </row>
    <row r="1003" spans="1:1">
      <c r="A1003" s="101"/>
    </row>
    <row r="1004" spans="1:1">
      <c r="A1004" s="101"/>
    </row>
    <row r="1005" spans="1:1">
      <c r="A1005" s="101"/>
    </row>
    <row r="1006" spans="1:1">
      <c r="A1006" s="101"/>
    </row>
    <row r="1007" spans="1:1">
      <c r="A1007" s="101"/>
    </row>
    <row r="1008" spans="1:1">
      <c r="A1008" s="101"/>
    </row>
    <row r="1009" spans="1:1">
      <c r="A1009" s="101"/>
    </row>
    <row r="1010" spans="1:1">
      <c r="A1010" s="101"/>
    </row>
    <row r="1011" spans="1:1">
      <c r="A1011" s="101"/>
    </row>
    <row r="1012" spans="1:1">
      <c r="A1012" s="101"/>
    </row>
    <row r="1013" spans="1:1">
      <c r="A1013" s="101"/>
    </row>
    <row r="1014" spans="1:1">
      <c r="A1014" s="101"/>
    </row>
    <row r="1015" spans="1:1">
      <c r="A1015" s="101"/>
    </row>
    <row r="1016" spans="1:1">
      <c r="A1016" s="101"/>
    </row>
    <row r="1017" spans="1:1">
      <c r="A1017" s="101"/>
    </row>
    <row r="1018" spans="1:1">
      <c r="A1018" s="101"/>
    </row>
    <row r="1019" spans="1:1">
      <c r="A1019" s="101"/>
    </row>
    <row r="1020" spans="1:1">
      <c r="A1020" s="101"/>
    </row>
    <row r="1021" spans="1:1">
      <c r="A1021" s="101"/>
    </row>
    <row r="1022" spans="1:1">
      <c r="A1022" s="101"/>
    </row>
    <row r="1023" spans="1:1">
      <c r="A1023" s="101"/>
    </row>
    <row r="1024" spans="1:1">
      <c r="A1024" s="101"/>
    </row>
    <row r="1025" spans="1:1">
      <c r="A1025" s="101"/>
    </row>
    <row r="1026" spans="1:1">
      <c r="A1026" s="101"/>
    </row>
    <row r="1027" spans="1:1">
      <c r="A1027" s="101"/>
    </row>
    <row r="1028" spans="1:1">
      <c r="A1028" s="101"/>
    </row>
    <row r="1029" spans="1:1">
      <c r="A1029" s="101"/>
    </row>
    <row r="1030" spans="1:1">
      <c r="A1030" s="101"/>
    </row>
    <row r="1031" spans="1:1">
      <c r="A1031" s="101"/>
    </row>
    <row r="1032" spans="1:1">
      <c r="A1032" s="101"/>
    </row>
    <row r="1033" spans="1:1">
      <c r="A1033" s="101"/>
    </row>
    <row r="1034" spans="1:1">
      <c r="A1034" s="101"/>
    </row>
    <row r="1035" spans="1:1">
      <c r="A1035" s="101"/>
    </row>
    <row r="1036" spans="1:1">
      <c r="A1036" s="101"/>
    </row>
    <row r="1037" spans="1:1">
      <c r="A1037" s="101"/>
    </row>
    <row r="1038" spans="1:1">
      <c r="A1038" s="101"/>
    </row>
    <row r="1039" spans="1:1">
      <c r="A1039" s="101"/>
    </row>
    <row r="1040" spans="1:1">
      <c r="A1040" s="101"/>
    </row>
    <row r="1041" spans="1:1">
      <c r="A1041" s="101"/>
    </row>
    <row r="1042" spans="1:1">
      <c r="A1042" s="101"/>
    </row>
    <row r="1043" spans="1:1">
      <c r="A1043" s="101"/>
    </row>
    <row r="1044" spans="1:1">
      <c r="A1044" s="101"/>
    </row>
    <row r="1045" spans="1:1">
      <c r="A1045" s="101"/>
    </row>
    <row r="1046" spans="1:1">
      <c r="A1046" s="101"/>
    </row>
    <row r="1047" spans="1:1">
      <c r="A1047" s="101"/>
    </row>
    <row r="1048" spans="1:1">
      <c r="A1048" s="101"/>
    </row>
    <row r="1049" spans="1:1">
      <c r="A1049" s="101"/>
    </row>
    <row r="1050" spans="1:1">
      <c r="A1050" s="101"/>
    </row>
    <row r="1051" spans="1:1">
      <c r="A1051" s="101"/>
    </row>
    <row r="1052" spans="1:1">
      <c r="A1052" s="101"/>
    </row>
    <row r="1053" spans="1:1">
      <c r="A1053" s="101"/>
    </row>
    <row r="1054" spans="1:1">
      <c r="A1054" s="101"/>
    </row>
    <row r="1055" spans="1:1">
      <c r="A1055" s="101"/>
    </row>
    <row r="1056" spans="1:1">
      <c r="A1056" s="101"/>
    </row>
    <row r="1057" spans="1:1">
      <c r="A1057" s="101"/>
    </row>
    <row r="1058" spans="1:1">
      <c r="A1058" s="101"/>
    </row>
    <row r="1059" spans="1:1">
      <c r="A1059" s="101"/>
    </row>
    <row r="1060" spans="1:1">
      <c r="A1060" s="101"/>
    </row>
    <row r="1061" spans="1:1">
      <c r="A1061" s="101"/>
    </row>
    <row r="1062" spans="1:1">
      <c r="A1062" s="101"/>
    </row>
    <row r="1063" spans="1:1">
      <c r="A1063" s="101"/>
    </row>
    <row r="1064" spans="1:1">
      <c r="A1064" s="101"/>
    </row>
    <row r="1065" spans="1:1">
      <c r="A1065" s="101"/>
    </row>
    <row r="1066" spans="1:1">
      <c r="A1066" s="101"/>
    </row>
    <row r="1067" spans="1:1">
      <c r="A1067" s="101"/>
    </row>
    <row r="1068" spans="1:1">
      <c r="A1068" s="101"/>
    </row>
    <row r="1069" spans="1:1">
      <c r="A1069" s="101"/>
    </row>
    <row r="1070" spans="1:1">
      <c r="A1070" s="101"/>
    </row>
    <row r="1071" spans="1:1">
      <c r="A1071" s="101"/>
    </row>
    <row r="1072" spans="1:1">
      <c r="A1072" s="101"/>
    </row>
    <row r="1073" spans="1:1">
      <c r="A1073" s="101"/>
    </row>
    <row r="1074" spans="1:1">
      <c r="A1074" s="101"/>
    </row>
    <row r="1075" spans="1:1">
      <c r="A1075" s="101"/>
    </row>
    <row r="1076" spans="1:1">
      <c r="A1076" s="101"/>
    </row>
    <row r="1077" spans="1:1">
      <c r="A1077" s="101"/>
    </row>
    <row r="1078" spans="1:1">
      <c r="A1078" s="101"/>
    </row>
    <row r="1079" spans="1:1">
      <c r="A1079" s="101"/>
    </row>
    <row r="1080" spans="1:1">
      <c r="A1080" s="101"/>
    </row>
    <row r="1081" spans="1:1">
      <c r="A1081" s="101"/>
    </row>
    <row r="1082" spans="1:1">
      <c r="A1082" s="101"/>
    </row>
    <row r="1083" spans="1:1">
      <c r="A1083" s="101"/>
    </row>
    <row r="1084" spans="1:1">
      <c r="A1084" s="101"/>
    </row>
    <row r="1085" spans="1:1">
      <c r="A1085" s="101"/>
    </row>
    <row r="1086" spans="1:1">
      <c r="A1086" s="101"/>
    </row>
    <row r="1087" spans="1:1">
      <c r="A1087" s="101"/>
    </row>
    <row r="1088" spans="1:1">
      <c r="A1088" s="101"/>
    </row>
    <row r="1089" spans="1:1">
      <c r="A1089" s="101"/>
    </row>
    <row r="1090" spans="1:1">
      <c r="A1090" s="101"/>
    </row>
    <row r="1091" spans="1:1">
      <c r="A1091" s="101"/>
    </row>
    <row r="1092" spans="1:1">
      <c r="A1092" s="101"/>
    </row>
    <row r="1093" spans="1:1">
      <c r="A1093" s="101"/>
    </row>
    <row r="1094" spans="1:1">
      <c r="A1094" s="101"/>
    </row>
    <row r="1095" spans="1:1">
      <c r="A1095" s="101"/>
    </row>
    <row r="1096" spans="1:1">
      <c r="A1096" s="101"/>
    </row>
    <row r="1097" spans="1:1">
      <c r="A1097" s="101"/>
    </row>
    <row r="1098" spans="1:1">
      <c r="A1098" s="101"/>
    </row>
    <row r="1099" spans="1:1">
      <c r="A1099" s="101"/>
    </row>
    <row r="1100" spans="1:1">
      <c r="A1100" s="101"/>
    </row>
    <row r="1101" spans="1:1">
      <c r="A1101" s="101"/>
    </row>
    <row r="1102" spans="1:1">
      <c r="A1102" s="101"/>
    </row>
    <row r="1103" spans="1:1">
      <c r="A1103" s="101"/>
    </row>
    <row r="1104" spans="1:1">
      <c r="A1104" s="101"/>
    </row>
    <row r="1105" spans="1:1">
      <c r="A1105" s="101"/>
    </row>
    <row r="1106" spans="1:1">
      <c r="A1106" s="101"/>
    </row>
    <row r="1107" spans="1:1">
      <c r="A1107" s="101"/>
    </row>
    <row r="1108" spans="1:1">
      <c r="A1108" s="101"/>
    </row>
    <row r="1109" spans="1:1">
      <c r="A1109" s="101"/>
    </row>
    <row r="1110" spans="1:1">
      <c r="A1110" s="101"/>
    </row>
    <row r="1111" spans="1:1">
      <c r="A1111" s="101"/>
    </row>
    <row r="1112" spans="1:1">
      <c r="A1112" s="101"/>
    </row>
    <row r="1113" spans="1:1">
      <c r="A1113" s="101"/>
    </row>
    <row r="1114" spans="1:1">
      <c r="A1114" s="101"/>
    </row>
    <row r="1115" spans="1:1">
      <c r="A1115" s="101"/>
    </row>
    <row r="1116" spans="1:1">
      <c r="A1116" s="101"/>
    </row>
    <row r="1117" spans="1:1">
      <c r="A1117" s="101"/>
    </row>
    <row r="1118" spans="1:1">
      <c r="A1118" s="101"/>
    </row>
    <row r="1119" spans="1:1">
      <c r="A1119" s="101"/>
    </row>
    <row r="1120" spans="1:1">
      <c r="A1120" s="101"/>
    </row>
    <row r="1121" spans="1:1">
      <c r="A1121" s="101"/>
    </row>
    <row r="1122" spans="1:1">
      <c r="A1122" s="101"/>
    </row>
    <row r="1123" spans="1:1">
      <c r="A1123" s="101"/>
    </row>
    <row r="1124" spans="1:1">
      <c r="A1124" s="101"/>
    </row>
    <row r="1125" spans="1:1">
      <c r="A1125" s="101"/>
    </row>
    <row r="1126" spans="1:1">
      <c r="A1126" s="101"/>
    </row>
    <row r="1127" spans="1:1">
      <c r="A1127" s="101"/>
    </row>
    <row r="1128" spans="1:1">
      <c r="A1128" s="101"/>
    </row>
    <row r="1129" spans="1:1">
      <c r="A1129" s="101"/>
    </row>
    <row r="1130" spans="1:1">
      <c r="A1130" s="101"/>
    </row>
    <row r="1131" spans="1:1">
      <c r="A1131" s="101"/>
    </row>
    <row r="1132" spans="1:1">
      <c r="A1132" s="101"/>
    </row>
    <row r="1133" spans="1:1">
      <c r="A1133" s="101"/>
    </row>
    <row r="1134" spans="1:1">
      <c r="A1134" s="101"/>
    </row>
    <row r="1135" spans="1:1">
      <c r="A1135" s="101"/>
    </row>
    <row r="1136" spans="1:1">
      <c r="A1136" s="101"/>
    </row>
    <row r="1137" spans="1:1">
      <c r="A1137" s="101"/>
    </row>
    <row r="1138" spans="1:1">
      <c r="A1138" s="101"/>
    </row>
    <row r="1139" spans="1:1">
      <c r="A1139" s="101"/>
    </row>
    <row r="1140" spans="1:1">
      <c r="A1140" s="101"/>
    </row>
    <row r="1141" spans="1:1">
      <c r="A1141" s="101"/>
    </row>
    <row r="1142" spans="1:1">
      <c r="A1142" s="101"/>
    </row>
    <row r="1143" spans="1:1">
      <c r="A1143" s="101"/>
    </row>
    <row r="1144" spans="1:1">
      <c r="A1144" s="101"/>
    </row>
    <row r="1145" spans="1:1">
      <c r="A1145" s="101"/>
    </row>
    <row r="1146" spans="1:1">
      <c r="A1146" s="101"/>
    </row>
    <row r="1147" spans="1:1">
      <c r="A1147" s="101"/>
    </row>
    <row r="1148" spans="1:1">
      <c r="A1148" s="101"/>
    </row>
    <row r="1149" spans="1:1">
      <c r="A1149" s="101"/>
    </row>
    <row r="1150" spans="1:1">
      <c r="A1150" s="101"/>
    </row>
    <row r="1151" spans="1:1">
      <c r="A1151" s="101"/>
    </row>
    <row r="1152" spans="1:1">
      <c r="A1152" s="101"/>
    </row>
    <row r="1153" spans="1:1">
      <c r="A1153" s="101"/>
    </row>
    <row r="1154" spans="1:1">
      <c r="A1154" s="101"/>
    </row>
    <row r="1155" spans="1:1">
      <c r="A1155" s="101"/>
    </row>
    <row r="1156" spans="1:1">
      <c r="A1156" s="101"/>
    </row>
    <row r="1157" spans="1:1">
      <c r="A1157" s="101"/>
    </row>
    <row r="1158" spans="1:1">
      <c r="A1158" s="101"/>
    </row>
    <row r="1159" spans="1:1">
      <c r="A1159" s="101"/>
    </row>
    <row r="1160" spans="1:1">
      <c r="A1160" s="101"/>
    </row>
    <row r="1161" spans="1:1">
      <c r="A1161" s="101"/>
    </row>
    <row r="1162" spans="1:1">
      <c r="A1162" s="101"/>
    </row>
    <row r="1163" spans="1:1">
      <c r="A1163" s="101"/>
    </row>
    <row r="1164" spans="1:1">
      <c r="A1164" s="101"/>
    </row>
    <row r="1165" spans="1:1">
      <c r="A1165" s="101"/>
    </row>
    <row r="1166" spans="1:1">
      <c r="A1166" s="101"/>
    </row>
    <row r="1167" spans="1:1">
      <c r="A1167" s="101"/>
    </row>
    <row r="1168" spans="1:1">
      <c r="A1168" s="101"/>
    </row>
    <row r="1169" spans="1:1">
      <c r="A1169" s="101"/>
    </row>
    <row r="1170" spans="1:1">
      <c r="A1170" s="101"/>
    </row>
    <row r="1171" spans="1:1">
      <c r="A1171" s="101"/>
    </row>
    <row r="1172" spans="1:1">
      <c r="A1172" s="101"/>
    </row>
    <row r="1173" spans="1:1">
      <c r="A1173" s="101"/>
    </row>
    <row r="1174" spans="1:1">
      <c r="A1174" s="101"/>
    </row>
    <row r="1175" spans="1:1">
      <c r="A1175" s="101"/>
    </row>
    <row r="1176" spans="1:1">
      <c r="A1176" s="101"/>
    </row>
    <row r="1177" spans="1:1">
      <c r="A1177" s="101"/>
    </row>
    <row r="1178" spans="1:1">
      <c r="A1178" s="101"/>
    </row>
    <row r="1179" spans="1:1">
      <c r="A1179" s="101"/>
    </row>
    <row r="1180" spans="1:1">
      <c r="A1180" s="101"/>
    </row>
    <row r="1181" spans="1:1">
      <c r="A1181" s="101"/>
    </row>
    <row r="1182" spans="1:1">
      <c r="A1182" s="101"/>
    </row>
    <row r="1183" spans="1:1">
      <c r="A1183" s="101"/>
    </row>
    <row r="1184" spans="1:1">
      <c r="A1184" s="101"/>
    </row>
    <row r="1185" spans="1:1">
      <c r="A1185" s="101"/>
    </row>
    <row r="1186" spans="1:1">
      <c r="A1186" s="101"/>
    </row>
    <row r="1187" spans="1:1">
      <c r="A1187" s="101"/>
    </row>
    <row r="1188" spans="1:1">
      <c r="A1188" s="101"/>
    </row>
    <row r="1189" spans="1:1">
      <c r="A1189" s="101"/>
    </row>
    <row r="1190" spans="1:1">
      <c r="A1190" s="101"/>
    </row>
    <row r="1191" spans="1:1">
      <c r="A1191" s="101"/>
    </row>
    <row r="1192" spans="1:1">
      <c r="A1192" s="101"/>
    </row>
    <row r="1193" spans="1:1">
      <c r="A1193" s="101"/>
    </row>
    <row r="1194" spans="1:1">
      <c r="A1194" s="101"/>
    </row>
    <row r="1195" spans="1:1">
      <c r="A1195" s="101"/>
    </row>
    <row r="1196" spans="1:1">
      <c r="A1196" s="101"/>
    </row>
    <row r="1197" spans="1:1">
      <c r="A1197" s="101"/>
    </row>
    <row r="1198" spans="1:1">
      <c r="A1198" s="101"/>
    </row>
    <row r="1199" spans="1:1">
      <c r="A1199" s="101"/>
    </row>
    <row r="1200" spans="1:1">
      <c r="A1200" s="101"/>
    </row>
    <row r="1201" spans="1:1">
      <c r="A1201" s="101"/>
    </row>
    <row r="1202" spans="1:1">
      <c r="A1202" s="101"/>
    </row>
    <row r="1203" spans="1:1">
      <c r="A1203" s="101"/>
    </row>
    <row r="1204" spans="1:1">
      <c r="A1204" s="101"/>
    </row>
    <row r="1205" spans="1:1">
      <c r="A1205" s="101"/>
    </row>
    <row r="1206" spans="1:1">
      <c r="A1206" s="101"/>
    </row>
    <row r="1207" spans="1:1">
      <c r="A1207" s="101"/>
    </row>
    <row r="1208" spans="1:1">
      <c r="A1208" s="101"/>
    </row>
    <row r="1209" spans="1:1">
      <c r="A1209" s="101"/>
    </row>
    <row r="1210" spans="1:1">
      <c r="A1210" s="101"/>
    </row>
    <row r="1211" spans="1:1">
      <c r="A1211" s="101"/>
    </row>
    <row r="1212" spans="1:1">
      <c r="A1212" s="101"/>
    </row>
    <row r="1213" spans="1:1">
      <c r="A1213" s="101"/>
    </row>
    <row r="1214" spans="1:1">
      <c r="A1214" s="101"/>
    </row>
    <row r="1215" spans="1:1">
      <c r="A1215" s="101"/>
    </row>
    <row r="1216" spans="1:1">
      <c r="A1216" s="101"/>
    </row>
    <row r="1217" spans="1:1">
      <c r="A1217" s="101"/>
    </row>
    <row r="1218" spans="1:1">
      <c r="A1218" s="101"/>
    </row>
    <row r="1219" spans="1:1">
      <c r="A1219" s="101"/>
    </row>
    <row r="1220" spans="1:1">
      <c r="A1220" s="101"/>
    </row>
    <row r="1221" spans="1:1">
      <c r="A1221" s="101"/>
    </row>
    <row r="1222" spans="1:1">
      <c r="A1222" s="101"/>
    </row>
    <row r="1223" spans="1:1">
      <c r="A1223" s="101"/>
    </row>
    <row r="1224" spans="1:1">
      <c r="A1224" s="101"/>
    </row>
    <row r="1225" spans="1:1">
      <c r="A1225" s="101"/>
    </row>
    <row r="1226" spans="1:1">
      <c r="A1226" s="101"/>
    </row>
    <row r="1227" spans="1:1">
      <c r="A1227" s="101"/>
    </row>
    <row r="1228" spans="1:1">
      <c r="A1228" s="101"/>
    </row>
    <row r="1229" spans="1:1">
      <c r="A1229" s="101"/>
    </row>
    <row r="1230" spans="1:1">
      <c r="A1230" s="101"/>
    </row>
    <row r="1231" spans="1:1">
      <c r="A1231" s="101"/>
    </row>
    <row r="1232" spans="1:1">
      <c r="A1232" s="101"/>
    </row>
    <row r="1233" spans="1:1">
      <c r="A1233" s="101"/>
    </row>
    <row r="1234" spans="1:1">
      <c r="A1234" s="101"/>
    </row>
    <row r="1235" spans="1:1">
      <c r="A1235" s="101"/>
    </row>
    <row r="1236" spans="1:1">
      <c r="A1236" s="101"/>
    </row>
    <row r="1237" spans="1:1">
      <c r="A1237" s="101"/>
    </row>
    <row r="1238" spans="1:1">
      <c r="A1238" s="101"/>
    </row>
    <row r="1239" spans="1:1">
      <c r="A1239" s="101"/>
    </row>
    <row r="1240" spans="1:1">
      <c r="A1240" s="101"/>
    </row>
    <row r="1241" spans="1:1">
      <c r="A1241" s="101"/>
    </row>
    <row r="1242" spans="1:1">
      <c r="A1242" s="101"/>
    </row>
    <row r="1243" spans="1:1">
      <c r="A1243" s="101"/>
    </row>
    <row r="1244" spans="1:1">
      <c r="A1244" s="101"/>
    </row>
    <row r="1245" spans="1:1">
      <c r="A1245" s="101"/>
    </row>
    <row r="1246" spans="1:1">
      <c r="A1246" s="101"/>
    </row>
    <row r="1247" spans="1:1">
      <c r="A1247" s="101"/>
    </row>
    <row r="1248" spans="1:1">
      <c r="A1248" s="101"/>
    </row>
    <row r="1249" spans="1:1">
      <c r="A1249" s="101"/>
    </row>
    <row r="1250" spans="1:1">
      <c r="A1250" s="101"/>
    </row>
    <row r="1251" spans="1:1">
      <c r="A1251" s="101"/>
    </row>
    <row r="1252" spans="1:1">
      <c r="A1252" s="101"/>
    </row>
    <row r="1253" spans="1:1">
      <c r="A1253" s="101"/>
    </row>
    <row r="1254" spans="1:1">
      <c r="A1254" s="101"/>
    </row>
    <row r="1255" spans="1:1">
      <c r="A1255" s="101"/>
    </row>
    <row r="1256" spans="1:1">
      <c r="A1256" s="101"/>
    </row>
    <row r="1257" spans="1:1">
      <c r="A1257" s="101"/>
    </row>
    <row r="1258" spans="1:1">
      <c r="A1258" s="101"/>
    </row>
    <row r="1259" spans="1:1">
      <c r="A1259" s="101"/>
    </row>
    <row r="1260" spans="1:1">
      <c r="A1260" s="101"/>
    </row>
    <row r="1261" spans="1:1">
      <c r="A1261" s="101"/>
    </row>
    <row r="1262" spans="1:1">
      <c r="A1262" s="101"/>
    </row>
    <row r="1263" spans="1:1">
      <c r="A1263" s="101"/>
    </row>
    <row r="1264" spans="1:1">
      <c r="A1264" s="101"/>
    </row>
    <row r="1265" spans="1:1">
      <c r="A1265" s="101"/>
    </row>
    <row r="1266" spans="1:1">
      <c r="A1266" s="101"/>
    </row>
    <row r="1267" spans="1:1">
      <c r="A1267" s="101"/>
    </row>
    <row r="1268" spans="1:1">
      <c r="A1268" s="101"/>
    </row>
    <row r="1269" spans="1:1">
      <c r="A1269" s="101"/>
    </row>
    <row r="1270" spans="1:1">
      <c r="A1270" s="101"/>
    </row>
    <row r="1271" spans="1:1">
      <c r="A1271" s="101"/>
    </row>
    <row r="1272" spans="1:1">
      <c r="A1272" s="101"/>
    </row>
    <row r="1273" spans="1:1">
      <c r="A1273" s="101"/>
    </row>
    <row r="1274" spans="1:1">
      <c r="A1274" s="101"/>
    </row>
    <row r="1275" spans="1:1">
      <c r="A1275" s="101"/>
    </row>
    <row r="1276" spans="1:1">
      <c r="A1276" s="101"/>
    </row>
    <row r="1277" spans="1:1">
      <c r="A1277" s="101"/>
    </row>
    <row r="1278" spans="1:1">
      <c r="A1278" s="101"/>
    </row>
    <row r="1279" spans="1:1">
      <c r="A1279" s="101"/>
    </row>
    <row r="1280" spans="1:1">
      <c r="A1280" s="101"/>
    </row>
    <row r="1281" spans="1:1">
      <c r="A1281" s="101"/>
    </row>
    <row r="1282" spans="1:1">
      <c r="A1282" s="101"/>
    </row>
    <row r="1283" spans="1:1">
      <c r="A1283" s="101"/>
    </row>
    <row r="1284" spans="1:1">
      <c r="A1284" s="101"/>
    </row>
    <row r="1285" spans="1:1">
      <c r="A1285" s="101"/>
    </row>
    <row r="1286" spans="1:1">
      <c r="A1286" s="101"/>
    </row>
    <row r="1287" spans="1:1">
      <c r="A1287" s="101"/>
    </row>
    <row r="1288" spans="1:1">
      <c r="A1288" s="101"/>
    </row>
    <row r="1289" spans="1:1">
      <c r="A1289" s="101"/>
    </row>
    <row r="1290" spans="1:1">
      <c r="A1290" s="101"/>
    </row>
    <row r="1291" spans="1:1">
      <c r="A1291" s="101"/>
    </row>
    <row r="1292" spans="1:1">
      <c r="A1292" s="101"/>
    </row>
    <row r="1293" spans="1:1">
      <c r="A1293" s="101"/>
    </row>
    <row r="1294" spans="1:1">
      <c r="A1294" s="101"/>
    </row>
    <row r="1295" spans="1:1">
      <c r="A1295" s="101"/>
    </row>
    <row r="1296" spans="1:1">
      <c r="A1296" s="101"/>
    </row>
    <row r="1297" spans="1:1">
      <c r="A1297" s="101"/>
    </row>
    <row r="1298" spans="1:1">
      <c r="A1298" s="101"/>
    </row>
    <row r="1299" spans="1:1">
      <c r="A1299" s="101"/>
    </row>
    <row r="1300" spans="1:1">
      <c r="A1300" s="101"/>
    </row>
    <row r="1301" spans="1:1">
      <c r="A1301" s="101"/>
    </row>
    <row r="1302" spans="1:1">
      <c r="A1302" s="101"/>
    </row>
    <row r="1303" spans="1:1">
      <c r="A1303" s="101"/>
    </row>
    <row r="1304" spans="1:1">
      <c r="A1304" s="101"/>
    </row>
    <row r="1305" spans="1:1">
      <c r="A1305" s="101"/>
    </row>
    <row r="1306" spans="1:1">
      <c r="A1306" s="101"/>
    </row>
    <row r="1307" spans="1:1">
      <c r="A1307" s="101"/>
    </row>
    <row r="1308" spans="1:1">
      <c r="A1308" s="101"/>
    </row>
    <row r="1309" spans="1:1">
      <c r="A1309" s="101"/>
    </row>
    <row r="1310" spans="1:1">
      <c r="A1310" s="101"/>
    </row>
    <row r="1311" spans="1:1">
      <c r="A1311" s="101"/>
    </row>
    <row r="1312" spans="1:1">
      <c r="A1312" s="101"/>
    </row>
    <row r="1313" spans="1:1">
      <c r="A1313" s="101"/>
    </row>
    <row r="1314" spans="1:1">
      <c r="A1314" s="101"/>
    </row>
    <row r="1315" spans="1:1">
      <c r="A1315" s="101"/>
    </row>
    <row r="1316" spans="1:1">
      <c r="A1316" s="101"/>
    </row>
    <row r="1317" spans="1:1">
      <c r="A1317" s="101"/>
    </row>
    <row r="1318" spans="1:1">
      <c r="A1318" s="101"/>
    </row>
    <row r="1319" spans="1:1">
      <c r="A1319" s="101"/>
    </row>
    <row r="1320" spans="1:1">
      <c r="A1320" s="101"/>
    </row>
    <row r="1321" spans="1:1">
      <c r="A1321" s="101"/>
    </row>
    <row r="1322" spans="1:1">
      <c r="A1322" s="101"/>
    </row>
    <row r="1323" spans="1:1">
      <c r="A1323" s="101"/>
    </row>
    <row r="1324" spans="1:1">
      <c r="A1324" s="101"/>
    </row>
    <row r="1325" spans="1:1">
      <c r="A1325" s="101"/>
    </row>
    <row r="1326" spans="1:1">
      <c r="A1326" s="101"/>
    </row>
    <row r="1327" spans="1:1">
      <c r="A1327" s="101"/>
    </row>
    <row r="1328" spans="1:1">
      <c r="A1328" s="101"/>
    </row>
    <row r="1329" spans="1:1">
      <c r="A1329" s="101"/>
    </row>
    <row r="1330" spans="1:1">
      <c r="A1330" s="101"/>
    </row>
    <row r="1331" spans="1:1">
      <c r="A1331" s="101"/>
    </row>
    <row r="1332" spans="1:1">
      <c r="A1332" s="101"/>
    </row>
    <row r="1333" spans="1:1">
      <c r="A1333" s="101"/>
    </row>
    <row r="1334" spans="1:1">
      <c r="A1334" s="101"/>
    </row>
    <row r="1335" spans="1:1">
      <c r="A1335" s="101"/>
    </row>
    <row r="1336" spans="1:1">
      <c r="A1336" s="101"/>
    </row>
    <row r="1337" spans="1:1">
      <c r="A1337" s="101"/>
    </row>
    <row r="1338" spans="1:1">
      <c r="A1338" s="101"/>
    </row>
    <row r="1339" spans="1:1">
      <c r="A1339" s="101"/>
    </row>
    <row r="1340" spans="1:1">
      <c r="A1340" s="101"/>
    </row>
    <row r="1341" spans="1:1">
      <c r="A1341" s="101"/>
    </row>
    <row r="1342" spans="1:1">
      <c r="A1342" s="101"/>
    </row>
    <row r="1343" spans="1:1">
      <c r="A1343" s="101"/>
    </row>
    <row r="1344" spans="1:1">
      <c r="A1344" s="101"/>
    </row>
    <row r="1345" spans="1:1">
      <c r="A1345" s="101"/>
    </row>
    <row r="1346" spans="1:1">
      <c r="A1346" s="101"/>
    </row>
    <row r="1347" spans="1:1">
      <c r="A1347" s="101"/>
    </row>
    <row r="1348" spans="1:1">
      <c r="A1348" s="101"/>
    </row>
    <row r="1349" spans="1:1">
      <c r="A1349" s="101"/>
    </row>
    <row r="1350" spans="1:1">
      <c r="A1350" s="101"/>
    </row>
    <row r="1351" spans="1:1">
      <c r="A1351" s="101"/>
    </row>
    <row r="1352" spans="1:1">
      <c r="A1352" s="101"/>
    </row>
    <row r="1353" spans="1:1">
      <c r="A1353" s="101"/>
    </row>
    <row r="1354" spans="1:1">
      <c r="A1354" s="101"/>
    </row>
    <row r="1355" spans="1:1">
      <c r="A1355" s="101"/>
    </row>
    <row r="1356" spans="1:1">
      <c r="A1356" s="101"/>
    </row>
    <row r="1357" spans="1:1">
      <c r="A1357" s="101"/>
    </row>
    <row r="1358" spans="1:1">
      <c r="A1358" s="101"/>
    </row>
    <row r="1359" spans="1:1">
      <c r="A1359" s="101"/>
    </row>
    <row r="1360" spans="1:1">
      <c r="A1360" s="101"/>
    </row>
    <row r="1361" spans="1:1">
      <c r="A1361" s="101"/>
    </row>
    <row r="1362" spans="1:1">
      <c r="A1362" s="101"/>
    </row>
    <row r="1363" spans="1:1">
      <c r="A1363" s="101"/>
    </row>
    <row r="1364" spans="1:1">
      <c r="A1364" s="101"/>
    </row>
    <row r="1365" spans="1:1">
      <c r="A1365" s="101"/>
    </row>
    <row r="1366" spans="1:1">
      <c r="A1366" s="101"/>
    </row>
    <row r="1367" spans="1:1">
      <c r="A1367" s="101"/>
    </row>
    <row r="1368" spans="1:1">
      <c r="A1368" s="101"/>
    </row>
    <row r="1369" spans="1:1">
      <c r="A1369" s="101"/>
    </row>
    <row r="1370" spans="1:1">
      <c r="A1370" s="101"/>
    </row>
    <row r="1371" spans="1:1">
      <c r="A1371" s="101"/>
    </row>
    <row r="1372" spans="1:1">
      <c r="A1372" s="101"/>
    </row>
    <row r="1373" spans="1:1">
      <c r="A1373" s="101"/>
    </row>
    <row r="1374" spans="1:1">
      <c r="A1374" s="101"/>
    </row>
    <row r="1375" spans="1:1">
      <c r="A1375" s="101"/>
    </row>
    <row r="1376" spans="1:1">
      <c r="A1376" s="101"/>
    </row>
    <row r="1377" spans="1:1">
      <c r="A1377" s="101"/>
    </row>
    <row r="1378" spans="1:1">
      <c r="A1378" s="101"/>
    </row>
    <row r="1379" spans="1:1">
      <c r="A1379" s="101"/>
    </row>
    <row r="1380" spans="1:1">
      <c r="A1380" s="101"/>
    </row>
    <row r="1381" spans="1:1">
      <c r="A1381" s="101"/>
    </row>
    <row r="1382" spans="1:1">
      <c r="A1382" s="101"/>
    </row>
    <row r="1383" spans="1:1">
      <c r="A1383" s="101"/>
    </row>
    <row r="1384" spans="1:1">
      <c r="A1384" s="101"/>
    </row>
    <row r="1385" spans="1:1">
      <c r="A1385" s="101"/>
    </row>
    <row r="1386" spans="1:1">
      <c r="A1386" s="101"/>
    </row>
    <row r="1387" spans="1:1">
      <c r="A1387" s="101"/>
    </row>
    <row r="1388" spans="1:1">
      <c r="A1388" s="101"/>
    </row>
    <row r="1389" spans="1:1">
      <c r="A1389" s="101"/>
    </row>
    <row r="1390" spans="1:1">
      <c r="A1390" s="101"/>
    </row>
    <row r="1391" spans="1:1">
      <c r="A1391" s="101"/>
    </row>
    <row r="1392" spans="1:1">
      <c r="A1392" s="101"/>
    </row>
    <row r="1393" spans="1:1">
      <c r="A1393" s="101"/>
    </row>
    <row r="1394" spans="1:1">
      <c r="A1394" s="101"/>
    </row>
    <row r="1395" spans="1:1">
      <c r="A1395" s="101"/>
    </row>
    <row r="1396" spans="1:1">
      <c r="A1396" s="101"/>
    </row>
    <row r="1397" spans="1:1">
      <c r="A1397" s="101"/>
    </row>
    <row r="1398" spans="1:1">
      <c r="A1398" s="101"/>
    </row>
    <row r="1399" spans="1:1">
      <c r="A1399" s="101"/>
    </row>
    <row r="1400" spans="1:1">
      <c r="A1400" s="101"/>
    </row>
    <row r="1401" spans="1:1">
      <c r="A1401" s="101"/>
    </row>
    <row r="1402" spans="1:1">
      <c r="A1402" s="101"/>
    </row>
    <row r="1403" spans="1:1">
      <c r="A1403" s="101"/>
    </row>
    <row r="1404" spans="1:1">
      <c r="A1404" s="101"/>
    </row>
    <row r="1405" spans="1:1">
      <c r="A1405" s="101"/>
    </row>
    <row r="1406" spans="1:1">
      <c r="A1406" s="101"/>
    </row>
    <row r="1407" spans="1:1">
      <c r="A1407" s="101"/>
    </row>
    <row r="1408" spans="1:1">
      <c r="A1408" s="101"/>
    </row>
    <row r="1409" spans="1:1">
      <c r="A1409" s="101"/>
    </row>
    <row r="1410" spans="1:1">
      <c r="A1410" s="101"/>
    </row>
    <row r="1411" spans="1:1">
      <c r="A1411" s="101"/>
    </row>
    <row r="1412" spans="1:1">
      <c r="A1412" s="101"/>
    </row>
    <row r="1413" spans="1:1">
      <c r="A1413" s="101"/>
    </row>
    <row r="1414" spans="1:1">
      <c r="A1414" s="101"/>
    </row>
    <row r="1415" spans="1:1">
      <c r="A1415" s="101"/>
    </row>
    <row r="1416" spans="1:1">
      <c r="A1416" s="101"/>
    </row>
    <row r="1417" spans="1:1">
      <c r="A1417" s="101"/>
    </row>
    <row r="1418" spans="1:1">
      <c r="A1418" s="101"/>
    </row>
    <row r="1419" spans="1:1">
      <c r="A1419" s="101"/>
    </row>
    <row r="1420" spans="1:1">
      <c r="A1420" s="101"/>
    </row>
    <row r="1421" spans="1:1">
      <c r="A1421" s="101"/>
    </row>
    <row r="1422" spans="1:1">
      <c r="A1422" s="101"/>
    </row>
    <row r="1423" spans="1:1">
      <c r="A1423" s="101"/>
    </row>
    <row r="1424" spans="1:1">
      <c r="A1424" s="101"/>
    </row>
    <row r="1425" spans="1:1">
      <c r="A1425" s="101"/>
    </row>
    <row r="1426" spans="1:1">
      <c r="A1426" s="101"/>
    </row>
    <row r="1427" spans="1:1">
      <c r="A1427" s="101"/>
    </row>
    <row r="1428" spans="1:1">
      <c r="A1428" s="101"/>
    </row>
    <row r="1429" spans="1:1">
      <c r="A1429" s="101"/>
    </row>
    <row r="1430" spans="1:1">
      <c r="A1430" s="101"/>
    </row>
    <row r="1431" spans="1:1">
      <c r="A1431" s="101"/>
    </row>
    <row r="1432" spans="1:1">
      <c r="A1432" s="101"/>
    </row>
    <row r="1433" spans="1:1">
      <c r="A1433" s="101"/>
    </row>
    <row r="1434" spans="1:1">
      <c r="A1434" s="101"/>
    </row>
    <row r="1435" spans="1:1">
      <c r="A1435" s="101"/>
    </row>
    <row r="1436" spans="1:1">
      <c r="A1436" s="101"/>
    </row>
    <row r="1437" spans="1:1">
      <c r="A1437" s="101"/>
    </row>
    <row r="1438" spans="1:1">
      <c r="A1438" s="101"/>
    </row>
    <row r="1439" spans="1:1">
      <c r="A1439" s="101"/>
    </row>
    <row r="1440" spans="1:1">
      <c r="A1440" s="101"/>
    </row>
    <row r="1441" spans="1:1">
      <c r="A1441" s="101"/>
    </row>
    <row r="1442" spans="1:1">
      <c r="A1442" s="101"/>
    </row>
    <row r="1443" spans="1:1">
      <c r="A1443" s="101"/>
    </row>
    <row r="1444" spans="1:1">
      <c r="A1444" s="101"/>
    </row>
    <row r="1445" spans="1:1">
      <c r="A1445" s="101"/>
    </row>
    <row r="1446" spans="1:1">
      <c r="A1446" s="101"/>
    </row>
    <row r="1447" spans="1:1">
      <c r="A1447" s="101"/>
    </row>
    <row r="1448" spans="1:1">
      <c r="A1448" s="101"/>
    </row>
    <row r="1449" spans="1:1">
      <c r="A1449" s="101"/>
    </row>
    <row r="1450" spans="1:1">
      <c r="A1450" s="101"/>
    </row>
    <row r="1451" spans="1:1">
      <c r="A1451" s="101"/>
    </row>
    <row r="1452" spans="1:1">
      <c r="A1452" s="101"/>
    </row>
    <row r="1453" spans="1:1">
      <c r="A1453" s="101"/>
    </row>
    <row r="1454" spans="1:1">
      <c r="A1454" s="101"/>
    </row>
    <row r="1455" spans="1:1">
      <c r="A1455" s="101"/>
    </row>
    <row r="1456" spans="1:1">
      <c r="A1456" s="101"/>
    </row>
    <row r="1457" spans="1:1">
      <c r="A1457" s="101"/>
    </row>
    <row r="1458" spans="1:1">
      <c r="A1458" s="101"/>
    </row>
    <row r="1459" spans="1:1">
      <c r="A1459" s="101"/>
    </row>
    <row r="1460" spans="1:1">
      <c r="A1460" s="101"/>
    </row>
    <row r="1461" spans="1:1">
      <c r="A1461" s="101"/>
    </row>
    <row r="1462" spans="1:1">
      <c r="A1462" s="101"/>
    </row>
    <row r="1463" spans="1:1">
      <c r="A1463" s="101"/>
    </row>
    <row r="1464" spans="1:1">
      <c r="A1464" s="101"/>
    </row>
    <row r="1465" spans="1:1">
      <c r="A1465" s="101"/>
    </row>
    <row r="1466" spans="1:1">
      <c r="A1466" s="101"/>
    </row>
    <row r="1467" spans="1:1">
      <c r="A1467" s="101"/>
    </row>
    <row r="1468" spans="1:1">
      <c r="A1468" s="101"/>
    </row>
    <row r="1469" spans="1:1">
      <c r="A1469" s="101"/>
    </row>
    <row r="1470" spans="1:1">
      <c r="A1470" s="101"/>
    </row>
    <row r="1471" spans="1:1">
      <c r="A1471" s="101"/>
    </row>
    <row r="1472" spans="1:1">
      <c r="A1472" s="101"/>
    </row>
    <row r="1473" spans="1:1">
      <c r="A1473" s="101"/>
    </row>
    <row r="1474" spans="1:1">
      <c r="A1474" s="101"/>
    </row>
    <row r="1475" spans="1:1">
      <c r="A1475" s="101"/>
    </row>
    <row r="1476" spans="1:1">
      <c r="A1476" s="101"/>
    </row>
    <row r="1477" spans="1:1">
      <c r="A1477" s="101"/>
    </row>
    <row r="1478" spans="1:1">
      <c r="A1478" s="101"/>
    </row>
    <row r="1479" spans="1:1">
      <c r="A1479" s="101"/>
    </row>
    <row r="1480" spans="1:1">
      <c r="A1480" s="101"/>
    </row>
    <row r="1481" spans="1:1">
      <c r="A1481" s="101"/>
    </row>
    <row r="1482" spans="1:1">
      <c r="A1482" s="101"/>
    </row>
    <row r="1483" spans="1:1">
      <c r="A1483" s="101"/>
    </row>
    <row r="1484" spans="1:1">
      <c r="A1484" s="101"/>
    </row>
    <row r="1485" spans="1:1">
      <c r="A1485" s="101"/>
    </row>
    <row r="1486" spans="1:1">
      <c r="A1486" s="101"/>
    </row>
    <row r="1487" spans="1:1">
      <c r="A1487" s="101"/>
    </row>
    <row r="1488" spans="1:1">
      <c r="A1488" s="101"/>
    </row>
    <row r="1489" spans="1:1">
      <c r="A1489" s="101"/>
    </row>
    <row r="1490" spans="1:1">
      <c r="A1490" s="101"/>
    </row>
    <row r="1491" spans="1:1">
      <c r="A1491" s="101"/>
    </row>
    <row r="1492" spans="1:1">
      <c r="A1492" s="101"/>
    </row>
    <row r="1493" spans="1:1">
      <c r="A1493" s="101"/>
    </row>
    <row r="1494" spans="1:1">
      <c r="A1494" s="101"/>
    </row>
    <row r="1495" spans="1:1">
      <c r="A1495" s="101"/>
    </row>
    <row r="1496" spans="1:1">
      <c r="A1496" s="101"/>
    </row>
    <row r="1497" spans="1:1">
      <c r="A1497" s="101"/>
    </row>
    <row r="1498" spans="1:1">
      <c r="A1498" s="101"/>
    </row>
    <row r="1499" spans="1:1">
      <c r="A1499" s="101"/>
    </row>
    <row r="1500" spans="1:1">
      <c r="A1500" s="101"/>
    </row>
    <row r="1501" spans="1:1">
      <c r="A1501" s="101"/>
    </row>
    <row r="1502" spans="1:1">
      <c r="A1502" s="101"/>
    </row>
    <row r="1503" spans="1:1">
      <c r="A1503" s="101"/>
    </row>
    <row r="1504" spans="1:1">
      <c r="A1504" s="101"/>
    </row>
    <row r="1505" spans="1:1">
      <c r="A1505" s="101"/>
    </row>
    <row r="1506" spans="1:1">
      <c r="A1506" s="101"/>
    </row>
    <row r="1507" spans="1:1">
      <c r="A1507" s="101"/>
    </row>
    <row r="1508" spans="1:1">
      <c r="A1508" s="101"/>
    </row>
    <row r="1509" spans="1:1">
      <c r="A1509" s="101"/>
    </row>
    <row r="1510" spans="1:1">
      <c r="A1510" s="101"/>
    </row>
    <row r="1511" spans="1:1">
      <c r="A1511" s="101"/>
    </row>
    <row r="1512" spans="1:1">
      <c r="A1512" s="101"/>
    </row>
    <row r="1513" spans="1:1">
      <c r="A1513" s="101"/>
    </row>
    <row r="1514" spans="1:1">
      <c r="A1514" s="101"/>
    </row>
    <row r="1515" spans="1:1">
      <c r="A1515" s="101"/>
    </row>
    <row r="1516" spans="1:1">
      <c r="A1516" s="101"/>
    </row>
    <row r="1517" spans="1:1">
      <c r="A1517" s="101"/>
    </row>
    <row r="1518" spans="1:1">
      <c r="A1518" s="101"/>
    </row>
    <row r="1519" spans="1:1">
      <c r="A1519" s="101"/>
    </row>
    <row r="1520" spans="1:1">
      <c r="A1520" s="101"/>
    </row>
    <row r="1521" spans="1:1">
      <c r="A1521" s="101"/>
    </row>
    <row r="1522" spans="1:1">
      <c r="A1522" s="101"/>
    </row>
    <row r="1523" spans="1:1">
      <c r="A1523" s="101"/>
    </row>
    <row r="1524" spans="1:1">
      <c r="A1524" s="101"/>
    </row>
    <row r="1525" spans="1:1">
      <c r="A1525" s="101"/>
    </row>
    <row r="1526" spans="1:1">
      <c r="A1526" s="101"/>
    </row>
    <row r="1527" spans="1:1">
      <c r="A1527" s="101"/>
    </row>
    <row r="1528" spans="1:1">
      <c r="A1528" s="101"/>
    </row>
    <row r="1529" spans="1:1">
      <c r="A1529" s="101"/>
    </row>
    <row r="1530" spans="1:1">
      <c r="A1530" s="101"/>
    </row>
    <row r="1531" spans="1:1">
      <c r="A1531" s="101"/>
    </row>
    <row r="1532" spans="1:1">
      <c r="A1532" s="101"/>
    </row>
    <row r="1533" spans="1:1">
      <c r="A1533" s="101"/>
    </row>
    <row r="1534" spans="1:1">
      <c r="A1534" s="101"/>
    </row>
    <row r="1535" spans="1:1">
      <c r="A1535" s="101"/>
    </row>
    <row r="1536" spans="1:1">
      <c r="A1536" s="101"/>
    </row>
    <row r="1537" spans="1:1">
      <c r="A1537" s="101"/>
    </row>
    <row r="1538" spans="1:1">
      <c r="A1538" s="101"/>
    </row>
    <row r="1539" spans="1:1">
      <c r="A1539" s="101"/>
    </row>
    <row r="1540" spans="1:1">
      <c r="A1540" s="101"/>
    </row>
    <row r="1541" spans="1:1">
      <c r="A1541" s="101"/>
    </row>
    <row r="1542" spans="1:1">
      <c r="A1542" s="101"/>
    </row>
    <row r="1543" spans="1:1">
      <c r="A1543" s="101"/>
    </row>
    <row r="1544" spans="1:1">
      <c r="A1544" s="101"/>
    </row>
    <row r="1545" spans="1:1">
      <c r="A1545" s="101"/>
    </row>
    <row r="1546" spans="1:1">
      <c r="A1546" s="101"/>
    </row>
    <row r="1547" spans="1:1">
      <c r="A1547" s="101"/>
    </row>
    <row r="1548" spans="1:1">
      <c r="A1548" s="101"/>
    </row>
    <row r="1549" spans="1:1">
      <c r="A1549" s="101"/>
    </row>
    <row r="1550" spans="1:1">
      <c r="A1550" s="101"/>
    </row>
    <row r="1551" spans="1:1">
      <c r="A1551" s="101"/>
    </row>
    <row r="1552" spans="1:1">
      <c r="A1552" s="101"/>
    </row>
    <row r="1553" spans="1:1">
      <c r="A1553" s="101"/>
    </row>
    <row r="1554" spans="1:1">
      <c r="A1554" s="101"/>
    </row>
    <row r="1555" spans="1:1">
      <c r="A1555" s="101"/>
    </row>
    <row r="1556" spans="1:1">
      <c r="A1556" s="101"/>
    </row>
    <row r="1557" spans="1:1">
      <c r="A1557" s="101"/>
    </row>
    <row r="1558" spans="1:1">
      <c r="A1558" s="101"/>
    </row>
    <row r="1559" spans="1:1">
      <c r="A1559" s="101"/>
    </row>
    <row r="1560" spans="1:1">
      <c r="A1560" s="101"/>
    </row>
    <row r="1561" spans="1:1">
      <c r="A1561" s="101"/>
    </row>
    <row r="1562" spans="1:1">
      <c r="A1562" s="101"/>
    </row>
    <row r="1563" spans="1:1">
      <c r="A1563" s="101"/>
    </row>
    <row r="1564" spans="1:1">
      <c r="A1564" s="101"/>
    </row>
    <row r="1565" spans="1:1">
      <c r="A1565" s="101"/>
    </row>
    <row r="1566" spans="1:1">
      <c r="A1566" s="101"/>
    </row>
    <row r="1567" spans="1:1">
      <c r="A1567" s="101"/>
    </row>
    <row r="1568" spans="1:1">
      <c r="A1568" s="101"/>
    </row>
    <row r="1569" spans="1:1">
      <c r="A1569" s="101"/>
    </row>
    <row r="1570" spans="1:1">
      <c r="A1570" s="101"/>
    </row>
    <row r="1571" spans="1:1">
      <c r="A1571" s="101"/>
    </row>
    <row r="1572" spans="1:1">
      <c r="A1572" s="101"/>
    </row>
    <row r="1573" spans="1:1">
      <c r="A1573" s="101"/>
    </row>
    <row r="1574" spans="1:1">
      <c r="A1574" s="101"/>
    </row>
    <row r="1575" spans="1:1">
      <c r="A1575" s="101"/>
    </row>
    <row r="1576" spans="1:1">
      <c r="A1576" s="101"/>
    </row>
    <row r="1577" spans="1:1">
      <c r="A1577" s="101"/>
    </row>
    <row r="1578" spans="1:1">
      <c r="A1578" s="101"/>
    </row>
    <row r="1579" spans="1:1">
      <c r="A1579" s="101"/>
    </row>
    <row r="1580" spans="1:1">
      <c r="A1580" s="101"/>
    </row>
    <row r="1581" spans="1:1">
      <c r="A1581" s="101"/>
    </row>
    <row r="1582" spans="1:1">
      <c r="A1582" s="101"/>
    </row>
    <row r="1583" spans="1:1">
      <c r="A1583" s="101"/>
    </row>
    <row r="1584" spans="1:1">
      <c r="A1584" s="101"/>
    </row>
    <row r="1585" spans="1:1">
      <c r="A1585" s="101"/>
    </row>
    <row r="1586" spans="1:1">
      <c r="A1586" s="101"/>
    </row>
    <row r="1587" spans="1:1">
      <c r="A1587" s="101"/>
    </row>
    <row r="1588" spans="1:1">
      <c r="A1588" s="101"/>
    </row>
    <row r="1589" spans="1:1">
      <c r="A1589" s="101"/>
    </row>
    <row r="1590" spans="1:1">
      <c r="A1590" s="101"/>
    </row>
    <row r="1591" spans="1:1">
      <c r="A1591" s="101"/>
    </row>
    <row r="1592" spans="1:1">
      <c r="A1592" s="101"/>
    </row>
    <row r="1593" spans="1:1">
      <c r="A1593" s="101"/>
    </row>
    <row r="1594" spans="1:1">
      <c r="A1594" s="101"/>
    </row>
    <row r="1595" spans="1:1">
      <c r="A1595" s="101"/>
    </row>
    <row r="1596" spans="1:1">
      <c r="A1596" s="101"/>
    </row>
    <row r="1597" spans="1:1">
      <c r="A1597" s="101"/>
    </row>
    <row r="1598" spans="1:1">
      <c r="A1598" s="101"/>
    </row>
    <row r="1599" spans="1:1">
      <c r="A1599" s="101"/>
    </row>
    <row r="1600" spans="1:1">
      <c r="A1600" s="101"/>
    </row>
    <row r="1601" spans="1:1">
      <c r="A1601" s="101"/>
    </row>
    <row r="1602" spans="1:1">
      <c r="A1602" s="101"/>
    </row>
    <row r="1603" spans="1:1">
      <c r="A1603" s="101"/>
    </row>
    <row r="1604" spans="1:1">
      <c r="A1604" s="101"/>
    </row>
    <row r="1605" spans="1:1">
      <c r="A1605" s="101"/>
    </row>
    <row r="1606" spans="1:1">
      <c r="A1606" s="101"/>
    </row>
    <row r="1607" spans="1:1">
      <c r="A1607" s="101"/>
    </row>
    <row r="1608" spans="1:1">
      <c r="A1608" s="101"/>
    </row>
    <row r="1609" spans="1:1">
      <c r="A1609" s="101"/>
    </row>
    <row r="1610" spans="1:1">
      <c r="A1610" s="101"/>
    </row>
    <row r="1611" spans="1:1">
      <c r="A1611" s="101"/>
    </row>
    <row r="1612" spans="1:1">
      <c r="A1612" s="101"/>
    </row>
    <row r="1613" spans="1:1">
      <c r="A1613" s="101"/>
    </row>
    <row r="1614" spans="1:1">
      <c r="A1614" s="101"/>
    </row>
    <row r="1615" spans="1:1">
      <c r="A1615" s="101"/>
    </row>
    <row r="1616" spans="1:1">
      <c r="A1616" s="101"/>
    </row>
    <row r="1617" spans="1:1">
      <c r="A1617" s="101"/>
    </row>
    <row r="1618" spans="1:1">
      <c r="A1618" s="101"/>
    </row>
    <row r="1619" spans="1:1">
      <c r="A1619" s="101"/>
    </row>
    <row r="1620" spans="1:1">
      <c r="A1620" s="101"/>
    </row>
    <row r="1621" spans="1:1">
      <c r="A1621" s="101"/>
    </row>
    <row r="1622" spans="1:1">
      <c r="A1622" s="101"/>
    </row>
    <row r="1623" spans="1:1">
      <c r="A1623" s="101"/>
    </row>
    <row r="1624" spans="1:1">
      <c r="A1624" s="101"/>
    </row>
    <row r="1625" spans="1:1">
      <c r="A1625" s="101"/>
    </row>
    <row r="1626" spans="1:1">
      <c r="A1626" s="101"/>
    </row>
    <row r="1627" spans="1:1">
      <c r="A1627" s="101"/>
    </row>
    <row r="1628" spans="1:1">
      <c r="A1628" s="101"/>
    </row>
    <row r="1629" spans="1:1">
      <c r="A1629" s="101"/>
    </row>
    <row r="1630" spans="1:1">
      <c r="A1630" s="101"/>
    </row>
    <row r="1631" spans="1:1">
      <c r="A1631" s="101"/>
    </row>
    <row r="1632" spans="1:1">
      <c r="A1632" s="101"/>
    </row>
    <row r="1633" spans="1:1">
      <c r="A1633" s="101"/>
    </row>
    <row r="1634" spans="1:1">
      <c r="A1634" s="101"/>
    </row>
    <row r="1635" spans="1:1">
      <c r="A1635" s="101"/>
    </row>
    <row r="1636" spans="1:1">
      <c r="A1636" s="101"/>
    </row>
    <row r="1637" spans="1:1">
      <c r="A1637" s="101"/>
    </row>
    <row r="1638" spans="1:1">
      <c r="A1638" s="101"/>
    </row>
    <row r="1639" spans="1:1">
      <c r="A1639" s="101"/>
    </row>
    <row r="1640" spans="1:1">
      <c r="A1640" s="101"/>
    </row>
    <row r="1641" spans="1:1">
      <c r="A1641" s="101"/>
    </row>
    <row r="1642" spans="1:1">
      <c r="A1642" s="101"/>
    </row>
    <row r="1643" spans="1:1">
      <c r="A1643" s="101"/>
    </row>
    <row r="1644" spans="1:1">
      <c r="A1644" s="101"/>
    </row>
    <row r="1645" spans="1:1">
      <c r="A1645" s="101"/>
    </row>
    <row r="1646" spans="1:1">
      <c r="A1646" s="101"/>
    </row>
    <row r="1647" spans="1:1">
      <c r="A1647" s="101"/>
    </row>
    <row r="1648" spans="1:1">
      <c r="A1648" s="101"/>
    </row>
    <row r="1649" spans="1:1">
      <c r="A1649" s="101"/>
    </row>
    <row r="1650" spans="1:1">
      <c r="A1650" s="101"/>
    </row>
    <row r="1651" spans="1:1">
      <c r="A1651" s="101"/>
    </row>
    <row r="1652" spans="1:1">
      <c r="A1652" s="101"/>
    </row>
    <row r="1653" spans="1:1">
      <c r="A1653" s="101"/>
    </row>
    <row r="1654" spans="1:1">
      <c r="A1654" s="101"/>
    </row>
    <row r="1655" spans="1:1">
      <c r="A1655" s="101"/>
    </row>
    <row r="1656" spans="1:1">
      <c r="A1656" s="101"/>
    </row>
    <row r="1657" spans="1:1">
      <c r="A1657" s="101"/>
    </row>
    <row r="1658" spans="1:1">
      <c r="A1658" s="101"/>
    </row>
    <row r="1659" spans="1:1">
      <c r="A1659" s="101"/>
    </row>
    <row r="1660" spans="1:1">
      <c r="A1660" s="101"/>
    </row>
    <row r="1661" spans="1:1">
      <c r="A1661" s="101"/>
    </row>
    <row r="1662" spans="1:1">
      <c r="A1662" s="101"/>
    </row>
    <row r="1663" spans="1:1">
      <c r="A1663" s="101"/>
    </row>
    <row r="1664" spans="1:1">
      <c r="A1664" s="101"/>
    </row>
    <row r="1665" spans="1:1">
      <c r="A1665" s="101"/>
    </row>
    <row r="1666" spans="1:1">
      <c r="A1666" s="101"/>
    </row>
    <row r="1667" spans="1:1">
      <c r="A1667" s="101"/>
    </row>
    <row r="1668" spans="1:1">
      <c r="A1668" s="101"/>
    </row>
    <row r="1669" spans="1:1">
      <c r="A1669" s="101"/>
    </row>
    <row r="1670" spans="1:1">
      <c r="A1670" s="101"/>
    </row>
    <row r="1671" spans="1:1">
      <c r="A1671" s="101"/>
    </row>
    <row r="1672" spans="1:1">
      <c r="A1672" s="101"/>
    </row>
    <row r="1673" spans="1:1">
      <c r="A1673" s="101"/>
    </row>
    <row r="1674" spans="1:1">
      <c r="A1674" s="101"/>
    </row>
    <row r="1675" spans="1:1">
      <c r="A1675" s="101"/>
    </row>
    <row r="1676" spans="1:1">
      <c r="A1676" s="101"/>
    </row>
    <row r="1677" spans="1:1">
      <c r="A1677" s="101"/>
    </row>
    <row r="1678" spans="1:1">
      <c r="A1678" s="101"/>
    </row>
    <row r="1679" spans="1:1">
      <c r="A1679" s="101"/>
    </row>
    <row r="1680" spans="1:1">
      <c r="A1680" s="101"/>
    </row>
    <row r="1681" spans="1:1">
      <c r="A1681" s="101"/>
    </row>
    <row r="1682" spans="1:1">
      <c r="A1682" s="101"/>
    </row>
    <row r="1683" spans="1:1">
      <c r="A1683" s="101"/>
    </row>
    <row r="1684" spans="1:1">
      <c r="A1684" s="101"/>
    </row>
    <row r="1685" spans="1:1">
      <c r="A1685" s="101"/>
    </row>
    <row r="1686" spans="1:1">
      <c r="A1686" s="101"/>
    </row>
    <row r="1687" spans="1:1">
      <c r="A1687" s="101"/>
    </row>
    <row r="1688" spans="1:1">
      <c r="A1688" s="101"/>
    </row>
    <row r="1689" spans="1:1">
      <c r="A1689" s="101"/>
    </row>
    <row r="1690" spans="1:1">
      <c r="A1690" s="101"/>
    </row>
    <row r="1691" spans="1:1">
      <c r="A1691" s="101"/>
    </row>
    <row r="1692" spans="1:1">
      <c r="A1692" s="101"/>
    </row>
    <row r="1693" spans="1:1">
      <c r="A1693" s="101"/>
    </row>
    <row r="1694" spans="1:1">
      <c r="A1694" s="101"/>
    </row>
    <row r="1695" spans="1:1">
      <c r="A1695" s="101"/>
    </row>
    <row r="1696" spans="1:1">
      <c r="A1696" s="101"/>
    </row>
    <row r="1697" spans="1:1">
      <c r="A1697" s="101"/>
    </row>
    <row r="1698" spans="1:1">
      <c r="A1698" s="101"/>
    </row>
    <row r="1699" spans="1:1">
      <c r="A1699" s="101"/>
    </row>
    <row r="1700" spans="1:1">
      <c r="A1700" s="101"/>
    </row>
    <row r="1701" spans="1:1">
      <c r="A1701" s="101"/>
    </row>
    <row r="1702" spans="1:1">
      <c r="A1702" s="101"/>
    </row>
    <row r="1703" spans="1:1">
      <c r="A1703" s="101"/>
    </row>
    <row r="1704" spans="1:1">
      <c r="A1704" s="101"/>
    </row>
    <row r="1705" spans="1:1">
      <c r="A1705" s="101"/>
    </row>
    <row r="1706" spans="1:1">
      <c r="A1706" s="101"/>
    </row>
    <row r="1707" spans="1:1">
      <c r="A1707" s="101"/>
    </row>
    <row r="1708" spans="1:1">
      <c r="A1708" s="101"/>
    </row>
    <row r="1709" spans="1:1">
      <c r="A1709" s="101"/>
    </row>
    <row r="1710" spans="1:1">
      <c r="A1710" s="101"/>
    </row>
    <row r="1711" spans="1:1">
      <c r="A1711" s="101"/>
    </row>
    <row r="1712" spans="1:1">
      <c r="A1712" s="101"/>
    </row>
    <row r="1713" spans="1:1">
      <c r="A1713" s="101"/>
    </row>
    <row r="1714" spans="1:1">
      <c r="A1714" s="101"/>
    </row>
    <row r="1715" spans="1:1">
      <c r="A1715" s="101"/>
    </row>
    <row r="1716" spans="1:1">
      <c r="A1716" s="101"/>
    </row>
    <row r="1717" spans="1:1">
      <c r="A1717" s="101"/>
    </row>
    <row r="1718" spans="1:1">
      <c r="A1718" s="101"/>
    </row>
    <row r="1719" spans="1:1">
      <c r="A1719" s="101"/>
    </row>
    <row r="1720" spans="1:1">
      <c r="A1720" s="101"/>
    </row>
    <row r="1721" spans="1:1">
      <c r="A1721" s="101"/>
    </row>
    <row r="1722" spans="1:1">
      <c r="A1722" s="101"/>
    </row>
    <row r="1723" spans="1:1">
      <c r="A1723" s="101"/>
    </row>
    <row r="1724" spans="1:1">
      <c r="A1724" s="101"/>
    </row>
    <row r="1725" spans="1:1">
      <c r="A1725" s="101"/>
    </row>
    <row r="1726" spans="1:1">
      <c r="A1726" s="101"/>
    </row>
    <row r="1727" spans="1:1">
      <c r="A1727" s="101"/>
    </row>
    <row r="1728" spans="1:1">
      <c r="A1728" s="101"/>
    </row>
    <row r="1729" spans="1:1">
      <c r="A1729" s="101"/>
    </row>
    <row r="1730" spans="1:1">
      <c r="A1730" s="101"/>
    </row>
    <row r="1731" spans="1:1">
      <c r="A1731" s="101"/>
    </row>
    <row r="1732" spans="1:1">
      <c r="A1732" s="101"/>
    </row>
    <row r="1733" spans="1:1">
      <c r="A1733" s="101"/>
    </row>
    <row r="1734" spans="1:1">
      <c r="A1734" s="101"/>
    </row>
    <row r="1735" spans="1:1">
      <c r="A1735" s="101"/>
    </row>
    <row r="1736" spans="1:1">
      <c r="A1736" s="101"/>
    </row>
    <row r="1737" spans="1:1">
      <c r="A1737" s="101"/>
    </row>
    <row r="1738" spans="1:1">
      <c r="A1738" s="101"/>
    </row>
    <row r="1739" spans="1:1">
      <c r="A1739" s="101"/>
    </row>
    <row r="1740" spans="1:1">
      <c r="A1740" s="101"/>
    </row>
    <row r="1741" spans="1:1">
      <c r="A1741" s="101"/>
    </row>
    <row r="1742" spans="1:1">
      <c r="A1742" s="101"/>
    </row>
    <row r="1743" spans="1:1">
      <c r="A1743" s="101"/>
    </row>
    <row r="1744" spans="1:1">
      <c r="A1744" s="101"/>
    </row>
    <row r="1745" spans="1:1">
      <c r="A1745" s="101"/>
    </row>
    <row r="1746" spans="1:1">
      <c r="A1746" s="101"/>
    </row>
    <row r="1747" spans="1:1">
      <c r="A1747" s="101"/>
    </row>
    <row r="1748" spans="1:1">
      <c r="A1748" s="101"/>
    </row>
    <row r="1749" spans="1:1">
      <c r="A1749" s="101"/>
    </row>
    <row r="1750" spans="1:1">
      <c r="A1750" s="101"/>
    </row>
    <row r="1751" spans="1:1">
      <c r="A1751" s="101"/>
    </row>
    <row r="1752" spans="1:1">
      <c r="A1752" s="101"/>
    </row>
    <row r="1753" spans="1:1">
      <c r="A1753" s="101"/>
    </row>
    <row r="1754" spans="1:1">
      <c r="A1754" s="101"/>
    </row>
    <row r="1755" spans="1:1">
      <c r="A1755" s="101"/>
    </row>
    <row r="1756" spans="1:1">
      <c r="A1756" s="101"/>
    </row>
    <row r="1757" spans="1:1">
      <c r="A1757" s="101"/>
    </row>
    <row r="1758" spans="1:1">
      <c r="A1758" s="101"/>
    </row>
    <row r="1759" spans="1:1">
      <c r="A1759" s="101"/>
    </row>
    <row r="1760" spans="1:1">
      <c r="A1760" s="101"/>
    </row>
    <row r="1761" spans="1:1">
      <c r="A1761" s="101"/>
    </row>
    <row r="1762" spans="1:1">
      <c r="A1762" s="101"/>
    </row>
    <row r="1763" spans="1:1">
      <c r="A1763" s="101"/>
    </row>
    <row r="1764" spans="1:1">
      <c r="A1764" s="101"/>
    </row>
    <row r="1765" spans="1:1">
      <c r="A1765" s="101"/>
    </row>
    <row r="1766" spans="1:1">
      <c r="A1766" s="101"/>
    </row>
    <row r="1767" spans="1:1">
      <c r="A1767" s="101"/>
    </row>
    <row r="1768" spans="1:1">
      <c r="A1768" s="101"/>
    </row>
    <row r="1769" spans="1:1">
      <c r="A1769" s="101"/>
    </row>
    <row r="1770" spans="1:1">
      <c r="A1770" s="101"/>
    </row>
    <row r="1771" spans="1:1">
      <c r="A1771" s="101"/>
    </row>
    <row r="1772" spans="1:1">
      <c r="A1772" s="101"/>
    </row>
    <row r="1773" spans="1:1">
      <c r="A1773" s="101"/>
    </row>
    <row r="1774" spans="1:1">
      <c r="A1774" s="101"/>
    </row>
    <row r="1775" spans="1:1">
      <c r="A1775" s="101"/>
    </row>
    <row r="1776" spans="1:1">
      <c r="A1776" s="101"/>
    </row>
    <row r="1777" spans="1:1">
      <c r="A1777" s="101"/>
    </row>
    <row r="1778" spans="1:1">
      <c r="A1778" s="101"/>
    </row>
    <row r="1779" spans="1:1">
      <c r="A1779" s="101"/>
    </row>
    <row r="1780" spans="1:1">
      <c r="A1780" s="101"/>
    </row>
    <row r="1781" spans="1:1">
      <c r="A1781" s="101"/>
    </row>
    <row r="1782" spans="1:1">
      <c r="A1782" s="101"/>
    </row>
    <row r="1783" spans="1:1">
      <c r="A1783" s="101"/>
    </row>
    <row r="1784" spans="1:1">
      <c r="A1784" s="101"/>
    </row>
    <row r="1785" spans="1:1">
      <c r="A1785" s="101"/>
    </row>
    <row r="1786" spans="1:1">
      <c r="A1786" s="101"/>
    </row>
    <row r="1787" spans="1:1">
      <c r="A1787" s="101"/>
    </row>
    <row r="1788" spans="1:1">
      <c r="A1788" s="101"/>
    </row>
    <row r="1789" spans="1:1">
      <c r="A1789" s="101"/>
    </row>
    <row r="1790" spans="1:1">
      <c r="A1790" s="101"/>
    </row>
    <row r="1791" spans="1:1">
      <c r="A1791" s="101"/>
    </row>
    <row r="1792" spans="1:1">
      <c r="A1792" s="101"/>
    </row>
    <row r="1793" spans="1:1">
      <c r="A1793" s="101"/>
    </row>
    <row r="1794" spans="1:1">
      <c r="A1794" s="101"/>
    </row>
    <row r="1795" spans="1:1">
      <c r="A1795" s="101"/>
    </row>
    <row r="1796" spans="1:1">
      <c r="A1796" s="101"/>
    </row>
    <row r="1797" spans="1:1">
      <c r="A1797" s="101"/>
    </row>
    <row r="1798" spans="1:1">
      <c r="A1798" s="101"/>
    </row>
    <row r="1799" spans="1:1">
      <c r="A1799" s="101"/>
    </row>
    <row r="1800" spans="1:1">
      <c r="A1800" s="101"/>
    </row>
    <row r="1801" spans="1:1">
      <c r="A1801" s="101"/>
    </row>
    <row r="1802" spans="1:1">
      <c r="A1802" s="101"/>
    </row>
    <row r="1803" spans="1:1">
      <c r="A1803" s="101"/>
    </row>
    <row r="1804" spans="1:1">
      <c r="A1804" s="101"/>
    </row>
    <row r="1805" spans="1:1">
      <c r="A1805" s="101"/>
    </row>
    <row r="1806" spans="1:1">
      <c r="A1806" s="101"/>
    </row>
    <row r="1807" spans="1:1">
      <c r="A1807" s="101"/>
    </row>
    <row r="1808" spans="1:1">
      <c r="A1808" s="101"/>
    </row>
    <row r="1809" spans="1:1">
      <c r="A1809" s="101"/>
    </row>
    <row r="1810" spans="1:1">
      <c r="A1810" s="101"/>
    </row>
    <row r="1811" spans="1:1">
      <c r="A1811" s="101"/>
    </row>
    <row r="1812" spans="1:1">
      <c r="A1812" s="101"/>
    </row>
    <row r="1813" spans="1:1">
      <c r="A1813" s="101"/>
    </row>
    <row r="1814" spans="1:1">
      <c r="A1814" s="101"/>
    </row>
    <row r="1815" spans="1:1">
      <c r="A1815" s="101"/>
    </row>
    <row r="1816" spans="1:1">
      <c r="A1816" s="101"/>
    </row>
    <row r="1817" spans="1:1">
      <c r="A1817" s="101"/>
    </row>
    <row r="1818" spans="1:1">
      <c r="A1818" s="101"/>
    </row>
    <row r="1819" spans="1:1">
      <c r="A1819" s="101"/>
    </row>
    <row r="1820" spans="1:1">
      <c r="A1820" s="101"/>
    </row>
    <row r="1821" spans="1:1">
      <c r="A1821" s="101"/>
    </row>
    <row r="1822" spans="1:1">
      <c r="A1822" s="101"/>
    </row>
    <row r="1823" spans="1:1">
      <c r="A1823" s="101"/>
    </row>
    <row r="1824" spans="1:1">
      <c r="A1824" s="101"/>
    </row>
    <row r="1825" spans="1:1">
      <c r="A1825" s="101"/>
    </row>
    <row r="1826" spans="1:1">
      <c r="A1826" s="101"/>
    </row>
    <row r="1827" spans="1:1">
      <c r="A1827" s="101"/>
    </row>
    <row r="1828" spans="1:1">
      <c r="A1828" s="101"/>
    </row>
    <row r="1829" spans="1:1">
      <c r="A1829" s="101"/>
    </row>
    <row r="1830" spans="1:1">
      <c r="A1830" s="101"/>
    </row>
    <row r="1831" spans="1:1">
      <c r="A1831" s="101"/>
    </row>
    <row r="1832" spans="1:1">
      <c r="A1832" s="101"/>
    </row>
    <row r="1833" spans="1:1">
      <c r="A1833" s="101"/>
    </row>
    <row r="1834" spans="1:1">
      <c r="A1834" s="101"/>
    </row>
    <row r="1835" spans="1:1">
      <c r="A1835" s="101"/>
    </row>
    <row r="1836" spans="1:1">
      <c r="A1836" s="101"/>
    </row>
    <row r="1837" spans="1:1">
      <c r="A1837" s="101"/>
    </row>
    <row r="1838" spans="1:1">
      <c r="A1838" s="101"/>
    </row>
    <row r="1839" spans="1:1">
      <c r="A1839" s="101"/>
    </row>
    <row r="1840" spans="1:1">
      <c r="A1840" s="101"/>
    </row>
    <row r="1841" spans="1:1">
      <c r="A1841" s="101"/>
    </row>
    <row r="1842" spans="1:1">
      <c r="A1842" s="101"/>
    </row>
    <row r="1843" spans="1:1">
      <c r="A1843" s="101"/>
    </row>
    <row r="1844" spans="1:1">
      <c r="A1844" s="101"/>
    </row>
    <row r="1845" spans="1:1">
      <c r="A1845" s="101"/>
    </row>
    <row r="1846" spans="1:1">
      <c r="A1846" s="101"/>
    </row>
    <row r="1847" spans="1:1">
      <c r="A1847" s="101"/>
    </row>
    <row r="1848" spans="1:1">
      <c r="A1848" s="101"/>
    </row>
    <row r="1849" spans="1:1">
      <c r="A1849" s="101"/>
    </row>
    <row r="1850" spans="1:1">
      <c r="A1850" s="101"/>
    </row>
    <row r="1851" spans="1:1">
      <c r="A1851" s="101"/>
    </row>
    <row r="1852" spans="1:1">
      <c r="A1852" s="101"/>
    </row>
    <row r="1853" spans="1:1">
      <c r="A1853" s="101"/>
    </row>
    <row r="1854" spans="1:1">
      <c r="A1854" s="101"/>
    </row>
    <row r="1855" spans="1:1">
      <c r="A1855" s="101"/>
    </row>
    <row r="1856" spans="1:1">
      <c r="A1856" s="101"/>
    </row>
    <row r="1857" spans="1:1">
      <c r="A1857" s="101"/>
    </row>
    <row r="1858" spans="1:1">
      <c r="A1858" s="101"/>
    </row>
    <row r="1859" spans="1:1">
      <c r="A1859" s="101"/>
    </row>
    <row r="1860" spans="1:1">
      <c r="A1860" s="101"/>
    </row>
    <row r="1861" spans="1:1">
      <c r="A1861" s="101"/>
    </row>
    <row r="1862" spans="1:1">
      <c r="A1862" s="101"/>
    </row>
    <row r="1863" spans="1:1">
      <c r="A1863" s="101"/>
    </row>
    <row r="1864" spans="1:1">
      <c r="A1864" s="101"/>
    </row>
    <row r="1865" spans="1:1">
      <c r="A1865" s="101"/>
    </row>
    <row r="1866" spans="1:1">
      <c r="A1866" s="101"/>
    </row>
    <row r="1867" spans="1:1">
      <c r="A1867" s="101"/>
    </row>
    <row r="1868" spans="1:1">
      <c r="A1868" s="101"/>
    </row>
    <row r="1869" spans="1:1">
      <c r="A1869" s="101"/>
    </row>
    <row r="1870" spans="1:1">
      <c r="A1870" s="101"/>
    </row>
    <row r="1871" spans="1:1">
      <c r="A1871" s="101"/>
    </row>
    <row r="1872" spans="1:1">
      <c r="A1872" s="101"/>
    </row>
    <row r="1873" spans="1:1">
      <c r="A1873" s="101"/>
    </row>
    <row r="1874" spans="1:1">
      <c r="A1874" s="101"/>
    </row>
    <row r="1875" spans="1:1">
      <c r="A1875" s="101"/>
    </row>
    <row r="1876" spans="1:1">
      <c r="A1876" s="101"/>
    </row>
    <row r="1877" spans="1:1">
      <c r="A1877" s="101"/>
    </row>
    <row r="1878" spans="1:1">
      <c r="A1878" s="101"/>
    </row>
    <row r="1879" spans="1:1">
      <c r="A1879" s="101"/>
    </row>
    <row r="1880" spans="1:1">
      <c r="A1880" s="101"/>
    </row>
    <row r="1881" spans="1:1">
      <c r="A1881" s="101"/>
    </row>
    <row r="1882" spans="1:1">
      <c r="A1882" s="101"/>
    </row>
    <row r="1883" spans="1:1">
      <c r="A1883" s="101"/>
    </row>
    <row r="1884" spans="1:1">
      <c r="A1884" s="101"/>
    </row>
    <row r="1885" spans="1:1">
      <c r="A1885" s="101"/>
    </row>
    <row r="1886" spans="1:1">
      <c r="A1886" s="101"/>
    </row>
    <row r="1887" spans="1:1">
      <c r="A1887" s="101"/>
    </row>
    <row r="1888" spans="1:1">
      <c r="A1888" s="101"/>
    </row>
    <row r="1889" spans="1:1">
      <c r="A1889" s="101"/>
    </row>
    <row r="1890" spans="1:1">
      <c r="A1890" s="101"/>
    </row>
    <row r="1891" spans="1:1">
      <c r="A1891" s="101"/>
    </row>
    <row r="1892" spans="1:1">
      <c r="A1892" s="101"/>
    </row>
    <row r="1893" spans="1:1">
      <c r="A1893" s="101"/>
    </row>
    <row r="1894" spans="1:1">
      <c r="A1894" s="101"/>
    </row>
    <row r="1895" spans="1:1">
      <c r="A1895" s="101"/>
    </row>
    <row r="1896" spans="1:1">
      <c r="A1896" s="101"/>
    </row>
    <row r="1897" spans="1:1">
      <c r="A1897" s="101"/>
    </row>
    <row r="1898" spans="1:1">
      <c r="A1898" s="101"/>
    </row>
    <row r="1899" spans="1:1">
      <c r="A1899" s="101"/>
    </row>
    <row r="1900" spans="1:1">
      <c r="A1900" s="101"/>
    </row>
    <row r="1901" spans="1:1">
      <c r="A1901" s="101"/>
    </row>
    <row r="1902" spans="1:1">
      <c r="A1902" s="101"/>
    </row>
    <row r="1903" spans="1:1">
      <c r="A1903" s="101"/>
    </row>
    <row r="1904" spans="1:1">
      <c r="A1904" s="101"/>
    </row>
    <row r="1905" spans="1:1">
      <c r="A1905" s="101"/>
    </row>
    <row r="1906" spans="1:1">
      <c r="A1906" s="101"/>
    </row>
    <row r="1907" spans="1:1">
      <c r="A1907" s="101"/>
    </row>
    <row r="1908" spans="1:1">
      <c r="A1908" s="101"/>
    </row>
    <row r="1909" spans="1:1">
      <c r="A1909" s="101"/>
    </row>
    <row r="1910" spans="1:1">
      <c r="A1910" s="101"/>
    </row>
    <row r="1911" spans="1:1">
      <c r="A1911" s="101"/>
    </row>
    <row r="1912" spans="1:1">
      <c r="A1912" s="101"/>
    </row>
    <row r="1913" spans="1:1">
      <c r="A1913" s="101"/>
    </row>
    <row r="1914" spans="1:1">
      <c r="A1914" s="101"/>
    </row>
    <row r="1915" spans="1:1">
      <c r="A1915" s="101"/>
    </row>
    <row r="1916" spans="1:1">
      <c r="A1916" s="101"/>
    </row>
    <row r="1917" spans="1:1">
      <c r="A1917" s="101"/>
    </row>
    <row r="1918" spans="1:1">
      <c r="A1918" s="101"/>
    </row>
    <row r="1919" spans="1:1">
      <c r="A1919" s="101"/>
    </row>
    <row r="1920" spans="1:1">
      <c r="A1920" s="101"/>
    </row>
    <row r="1921" spans="1:1">
      <c r="A1921" s="101"/>
    </row>
    <row r="1922" spans="1:1">
      <c r="A1922" s="101"/>
    </row>
    <row r="1923" spans="1:1">
      <c r="A1923" s="101"/>
    </row>
    <row r="1924" spans="1:1">
      <c r="A1924" s="101"/>
    </row>
    <row r="1925" spans="1:1">
      <c r="A1925" s="101"/>
    </row>
    <row r="1926" spans="1:1">
      <c r="A1926" s="101"/>
    </row>
    <row r="1927" spans="1:1">
      <c r="A1927" s="101"/>
    </row>
    <row r="1928" spans="1:1">
      <c r="A1928" s="101"/>
    </row>
    <row r="1929" spans="1:1">
      <c r="A1929" s="101"/>
    </row>
    <row r="1930" spans="1:1">
      <c r="A1930" s="101"/>
    </row>
    <row r="1931" spans="1:1">
      <c r="A1931" s="101"/>
    </row>
    <row r="1932" spans="1:1">
      <c r="A1932" s="101"/>
    </row>
    <row r="1933" spans="1:1">
      <c r="A1933" s="101"/>
    </row>
    <row r="1934" spans="1:1">
      <c r="A1934" s="101"/>
    </row>
    <row r="1935" spans="1:1">
      <c r="A1935" s="101"/>
    </row>
    <row r="1936" spans="1:1">
      <c r="A1936" s="101"/>
    </row>
    <row r="1937" spans="1:1">
      <c r="A1937" s="101"/>
    </row>
    <row r="1938" spans="1:1">
      <c r="A1938" s="101"/>
    </row>
    <row r="1939" spans="1:1">
      <c r="A1939" s="101"/>
    </row>
    <row r="1940" spans="1:1">
      <c r="A1940" s="101"/>
    </row>
    <row r="1941" spans="1:1">
      <c r="A1941" s="101"/>
    </row>
    <row r="1942" spans="1:1">
      <c r="A1942" s="101"/>
    </row>
    <row r="1943" spans="1:1">
      <c r="A1943" s="101"/>
    </row>
    <row r="1944" spans="1:1">
      <c r="A1944" s="101"/>
    </row>
    <row r="1945" spans="1:1">
      <c r="A1945" s="101"/>
    </row>
    <row r="1946" spans="1:1">
      <c r="A1946" s="101"/>
    </row>
    <row r="1947" spans="1:1">
      <c r="A1947" s="101"/>
    </row>
    <row r="1948" spans="1:1">
      <c r="A1948" s="101"/>
    </row>
    <row r="1949" spans="1:1">
      <c r="A1949" s="101"/>
    </row>
    <row r="1950" spans="1:1">
      <c r="A1950" s="101"/>
    </row>
    <row r="1951" spans="1:1">
      <c r="A1951" s="101"/>
    </row>
    <row r="1952" spans="1:1">
      <c r="A1952" s="101"/>
    </row>
    <row r="1953" spans="1:1">
      <c r="A1953" s="101"/>
    </row>
    <row r="1954" spans="1:1">
      <c r="A1954" s="101"/>
    </row>
    <row r="1955" spans="1:1">
      <c r="A1955" s="101"/>
    </row>
    <row r="1956" spans="1:1">
      <c r="A1956" s="101"/>
    </row>
    <row r="1957" spans="1:1">
      <c r="A1957" s="101"/>
    </row>
    <row r="1958" spans="1:1">
      <c r="A1958" s="101"/>
    </row>
    <row r="1959" spans="1:1">
      <c r="A1959" s="101"/>
    </row>
    <row r="1960" spans="1:1">
      <c r="A1960" s="101"/>
    </row>
    <row r="1961" spans="1:1">
      <c r="A1961" s="101"/>
    </row>
    <row r="1962" spans="1:1">
      <c r="A1962" s="101"/>
    </row>
    <row r="1963" spans="1:1">
      <c r="A1963" s="101"/>
    </row>
    <row r="1964" spans="1:1">
      <c r="A1964" s="101"/>
    </row>
    <row r="1965" spans="1:1">
      <c r="A1965" s="101"/>
    </row>
    <row r="1966" spans="1:1">
      <c r="A1966" s="101"/>
    </row>
    <row r="1967" spans="1:1">
      <c r="A1967" s="101"/>
    </row>
    <row r="1968" spans="1:1">
      <c r="A1968" s="101"/>
    </row>
    <row r="1969" spans="1:1">
      <c r="A1969" s="101"/>
    </row>
    <row r="1970" spans="1:1">
      <c r="A1970" s="101"/>
    </row>
    <row r="1971" spans="1:1">
      <c r="A1971" s="101"/>
    </row>
    <row r="1972" spans="1:1">
      <c r="A1972" s="101"/>
    </row>
    <row r="1973" spans="1:1">
      <c r="A1973" s="101"/>
    </row>
    <row r="1974" spans="1:1">
      <c r="A1974" s="101"/>
    </row>
    <row r="1975" spans="1:1">
      <c r="A1975" s="101"/>
    </row>
    <row r="1976" spans="1:1">
      <c r="A1976" s="101"/>
    </row>
    <row r="1977" spans="1:1">
      <c r="A1977" s="101"/>
    </row>
    <row r="1978" spans="1:1">
      <c r="A1978" s="101"/>
    </row>
    <row r="1979" spans="1:1">
      <c r="A1979" s="101"/>
    </row>
    <row r="1980" spans="1:1">
      <c r="A1980" s="101"/>
    </row>
    <row r="1981" spans="1:1">
      <c r="A1981" s="101"/>
    </row>
    <row r="1982" spans="1:1">
      <c r="A1982" s="101"/>
    </row>
    <row r="1983" spans="1:1">
      <c r="A1983" s="101"/>
    </row>
    <row r="1984" spans="1:1">
      <c r="A1984" s="101"/>
    </row>
    <row r="1985" spans="1:1">
      <c r="A1985" s="101"/>
    </row>
    <row r="1986" spans="1:1">
      <c r="A1986" s="101"/>
    </row>
    <row r="1987" spans="1:1">
      <c r="A1987" s="101"/>
    </row>
    <row r="1988" spans="1:1">
      <c r="A1988" s="101"/>
    </row>
    <row r="1989" spans="1:1">
      <c r="A1989" s="101"/>
    </row>
    <row r="1990" spans="1:1">
      <c r="A1990" s="101"/>
    </row>
    <row r="1991" spans="1:1">
      <c r="A1991" s="101"/>
    </row>
    <row r="1992" spans="1:1">
      <c r="A1992" s="101"/>
    </row>
    <row r="1993" spans="1:1">
      <c r="A1993" s="101"/>
    </row>
    <row r="1994" spans="1:1">
      <c r="A1994" s="101"/>
    </row>
    <row r="1995" spans="1:1">
      <c r="A1995" s="101"/>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8"/>
  <dimension ref="A1:C11"/>
  <sheetViews>
    <sheetView showRowColHeaders="0" workbookViewId="0">
      <selection activeCell="A2" sqref="A2:A12"/>
    </sheetView>
  </sheetViews>
  <sheetFormatPr baseColWidth="10" defaultRowHeight="12"/>
  <cols>
    <col min="1" max="1" width="29.6640625" style="112" bestFit="1" customWidth="1"/>
  </cols>
  <sheetData>
    <row r="1" spans="1:3">
      <c r="A1"/>
      <c r="C1" s="111"/>
    </row>
    <row r="2" spans="1:3">
      <c r="A2"/>
    </row>
    <row r="3" spans="1:3">
      <c r="A3" s="115"/>
    </row>
    <row r="4" spans="1:3">
      <c r="A4" s="115"/>
    </row>
    <row r="5" spans="1:3">
      <c r="A5" s="115"/>
    </row>
    <row r="6" spans="1:3">
      <c r="A6" s="115"/>
    </row>
    <row r="7" spans="1:3">
      <c r="A7" s="113"/>
    </row>
    <row r="8" spans="1:3">
      <c r="A8"/>
    </row>
    <row r="9" spans="1:3">
      <c r="A9"/>
    </row>
    <row r="10" spans="1:3">
      <c r="A10"/>
    </row>
    <row r="11" spans="1:3">
      <c r="A11"/>
    </row>
  </sheetData>
  <sortState xmlns:xlrd2="http://schemas.microsoft.com/office/spreadsheetml/2017/richdata2" ref="A2:A8">
    <sortCondition ref="A2"/>
  </sortState>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_calendrier">
    <tabColor rgb="FFF39303"/>
    <pageSetUpPr autoPageBreaks="0" fitToPage="1"/>
  </sheetPr>
  <dimension ref="A1:AB37"/>
  <sheetViews>
    <sheetView showRowColHeaders="0" tabSelected="1" topLeftCell="A2" zoomScaleNormal="100" workbookViewId="0">
      <selection activeCell="D8" sqref="D8"/>
    </sheetView>
  </sheetViews>
  <sheetFormatPr baseColWidth="10" defaultColWidth="0" defaultRowHeight="12" customHeight="1" zeroHeight="1"/>
  <cols>
    <col min="1" max="1" width="3.33203125" style="8" customWidth="1"/>
    <col min="2" max="2" width="45" style="8" customWidth="1"/>
    <col min="3" max="3" width="3.33203125" style="8" customWidth="1"/>
    <col min="4" max="4" width="6.6640625" style="14" customWidth="1"/>
    <col min="5" max="5" width="53.83203125" style="15" customWidth="1"/>
    <col min="6" max="6" width="12" style="15" hidden="1" customWidth="1"/>
    <col min="7" max="8" width="12" style="8" hidden="1" customWidth="1"/>
    <col min="9" max="9" width="25" style="8" hidden="1" customWidth="1"/>
    <col min="10" max="10" width="3.1640625" style="8" hidden="1" customWidth="1"/>
    <col min="11" max="11" width="3.33203125" style="8" customWidth="1"/>
    <col min="12" max="12" width="19" style="8" customWidth="1"/>
    <col min="13" max="14" width="6.1640625" style="16" customWidth="1"/>
    <col min="15" max="15" width="46.83203125" style="8" customWidth="1"/>
    <col min="16" max="16" width="11.33203125" style="8" hidden="1" customWidth="1"/>
    <col min="17" max="17" width="8.5" style="8" hidden="1" customWidth="1"/>
    <col min="18" max="18" width="1.6640625" style="8" bestFit="1" customWidth="1"/>
    <col min="19" max="16384" width="9.5" style="8" hidden="1"/>
  </cols>
  <sheetData>
    <row r="1" spans="1:28" ht="44.25" customHeight="1">
      <c r="A1" s="28" t="s">
        <v>0</v>
      </c>
      <c r="B1" s="124" t="str">
        <f>"Planning de réservation   |   " &amp; B6</f>
        <v>Planning de réservation   |   Véhicule 1</v>
      </c>
      <c r="C1" s="124"/>
      <c r="D1" s="124"/>
      <c r="E1" s="124"/>
      <c r="F1" s="124"/>
      <c r="G1" s="124"/>
      <c r="H1" s="124"/>
      <c r="I1" s="124"/>
      <c r="J1" s="124"/>
      <c r="K1" s="124"/>
      <c r="L1" s="124"/>
      <c r="M1" s="124"/>
      <c r="N1" s="124"/>
      <c r="O1" s="124"/>
      <c r="P1" s="93"/>
      <c r="Q1" s="93"/>
      <c r="R1" s="93"/>
      <c r="S1" s="93"/>
      <c r="T1" s="93"/>
      <c r="U1" s="93"/>
      <c r="V1" s="93"/>
      <c r="W1" s="93"/>
      <c r="X1" s="93"/>
      <c r="Y1" s="93"/>
      <c r="Z1" s="93"/>
      <c r="AA1" s="93"/>
      <c r="AB1" s="93"/>
    </row>
    <row r="2" spans="1:28" ht="25.5" customHeight="1">
      <c r="A2" s="28" t="s">
        <v>0</v>
      </c>
      <c r="B2" s="54"/>
      <c r="C2" s="28" t="s">
        <v>0</v>
      </c>
      <c r="D2" s="56"/>
      <c r="E2" s="57" t="str">
        <f>"AGENDA DU "&amp;UPPER(TEXT(E3,"jjjj"))</f>
        <v>AGENDA DU MERCREDI</v>
      </c>
      <c r="F2" s="10" t="str">
        <f ca="1">IF(COUNTIF(fermetures,E3)&gt;0,"Fermé ce jour","")</f>
        <v/>
      </c>
      <c r="G2" s="10"/>
      <c r="H2" s="10"/>
      <c r="I2" s="27"/>
      <c r="J2" s="27"/>
      <c r="K2" s="28" t="s">
        <v>0</v>
      </c>
      <c r="L2" s="43"/>
      <c r="M2" s="125" t="s">
        <v>12</v>
      </c>
      <c r="N2" s="125"/>
      <c r="O2" s="126"/>
      <c r="P2" s="28" t="s">
        <v>0</v>
      </c>
      <c r="Q2" s="28" t="s">
        <v>0</v>
      </c>
      <c r="R2" s="28" t="s">
        <v>0</v>
      </c>
    </row>
    <row r="3" spans="1:28" ht="24" customHeight="1">
      <c r="A3" s="28" t="s">
        <v>0</v>
      </c>
      <c r="B3" s="54"/>
      <c r="C3" s="28" t="s">
        <v>0</v>
      </c>
      <c r="D3" s="81"/>
      <c r="E3" s="83">
        <v>43754</v>
      </c>
      <c r="F3" s="11"/>
      <c r="G3" s="13">
        <f t="shared" ref="G3:G4" ca="1" si="0">IF(AND(F3&lt;&gt;"",OR(F4="",F3&lt;&gt;F4)),F3,IF(G2&gt;=D3,G2,""))</f>
        <v>0</v>
      </c>
      <c r="H3" s="29"/>
      <c r="I3" s="30"/>
      <c r="J3" s="30"/>
      <c r="K3" s="28" t="s">
        <v>0</v>
      </c>
      <c r="L3" s="42"/>
      <c r="M3" s="127" t="str">
        <f>UPPER(TEXT($E$3,"jj/mm/aaaa"))&amp;" au "&amp;UPPER(TEXT($E$3+5,"jj/mm/aaaa"))</f>
        <v>16/10/2019 au 21/10/2019</v>
      </c>
      <c r="N3" s="127"/>
      <c r="O3" s="128"/>
      <c r="P3" s="28" t="s">
        <v>0</v>
      </c>
      <c r="Q3" s="28" t="s">
        <v>0</v>
      </c>
      <c r="R3" s="28" t="s">
        <v>0</v>
      </c>
    </row>
    <row r="4" spans="1:28" ht="15" customHeight="1">
      <c r="A4" s="28" t="s">
        <v>0</v>
      </c>
      <c r="B4" s="54"/>
      <c r="C4" s="28" t="s">
        <v>0</v>
      </c>
      <c r="D4" s="82">
        <v>0.33333333333333331</v>
      </c>
      <c r="E4" s="84" t="str">
        <f t="shared" ref="E4:E8" ca="1" si="1">IFERROR(IF(INDEX(saisie,MATCH(I4,RechDateEtHeure,0),5)="Interne",INDEX(saisie,MATCH(I4,RechDateEtHeure,0),4)&amp;" : "&amp;INDEX(saisie,MATCH(I4,RechDateEtHeure,0),6),INDEX(saisie,MATCH(I4,RechDateEtHeure,0),4)&amp;" : "&amp;INDEX(saisie,MATCH(I4,RechDateEtHeure,0),5)&amp;" - "&amp;INDEX(saisie,MATCH(I4,RechDateEtHeure,0),6)),"")</f>
        <v/>
      </c>
      <c r="F4" s="13" t="str">
        <f t="shared" ref="F4:F6" ca="1" si="2">IFERROR(IF(E4&lt;&gt;"",INDEX(saisie,MATCH(I4,RechDateEtHeure,0),3),""),"")</f>
        <v/>
      </c>
      <c r="G4" s="13" t="str">
        <f t="shared" ca="1" si="0"/>
        <v/>
      </c>
      <c r="H4" s="13" t="str">
        <f t="shared" ref="H4:H6" ca="1" si="3">IFERROR(IF(E4&lt;&gt;"",INDEX(saisie,MATCH(I4,RechDateEtHeure,0),2),""),"")</f>
        <v/>
      </c>
      <c r="I4" s="120" t="str">
        <f>$B$6&amp;$E$3&amp;ROUND(D4,4)</f>
        <v>Véhicule 1437540,3333</v>
      </c>
      <c r="J4" s="13"/>
      <c r="K4" s="28" t="s">
        <v>0</v>
      </c>
      <c r="L4" s="76" t="str">
        <f>PROPER(TEXT(E3,"jjjj"))</f>
        <v>Mercredi</v>
      </c>
      <c r="M4" s="45">
        <f t="shared" ref="M4" ca="1" si="4">IFERROR(INDEX(saisie,MATCH($B$6&amp;P4&amp;"|"&amp;(ROW()-Q4),valunique,0),2),"")</f>
        <v>0.39583333333333331</v>
      </c>
      <c r="N4" s="45">
        <f ca="1">IFERROR(INDEX(saisie,MATCH($B$6&amp;P4&amp;"|"&amp;(ROW()-Q4),valunique,0),3),"")</f>
        <v>0.52083333333333337</v>
      </c>
      <c r="O4" s="69" t="str">
        <f ca="1">IFERROR(IF(INDEX(saisie,MATCH($B$6&amp;P4&amp;"|"&amp;(ROW()-Q4),valunique,0),5)="interne",INDEX(saisie,MATCH($B$6&amp;P4&amp;"|"&amp;(ROW()-Q4),valunique,0),4)&amp;" : "&amp;INDEX(saisie,MATCH($B$6&amp;P4&amp;"|"&amp;(ROW()-Q4),valunique,0),6),INDEX(saisie,MATCH($B$6&amp;P4&amp;"|"&amp;(ROW()-Q4),valunique,0),4)&amp;" : "&amp;INDEX(saisie,MATCH($B$6&amp;P4&amp;"|"&amp;(ROW()-Q4),valunique,0),5)&amp;" - "&amp;INDEX(saisie,MATCH($B$6&amp;P4&amp;"|"&amp;(ROW()-Q4),valunique,0),6)),"")</f>
        <v>Equipe : Site 1</v>
      </c>
      <c r="P4" s="18">
        <f>$E$3</f>
        <v>43754</v>
      </c>
      <c r="Q4" s="8">
        <v>3</v>
      </c>
      <c r="R4" s="28" t="s">
        <v>0</v>
      </c>
      <c r="S4" s="92" t="str">
        <f t="shared" ref="S4:S33" ca="1" si="5">IF(COUNTIF(fermetures,P4)&gt;0,"Fermé ce jour","")</f>
        <v/>
      </c>
    </row>
    <row r="5" spans="1:28" ht="15" customHeight="1">
      <c r="A5" s="28" t="s">
        <v>0</v>
      </c>
      <c r="B5" s="55"/>
      <c r="C5" s="28" t="s">
        <v>0</v>
      </c>
      <c r="D5" s="79">
        <v>0.35416666666666502</v>
      </c>
      <c r="E5" s="67" t="str">
        <f t="shared" ca="1" si="1"/>
        <v/>
      </c>
      <c r="F5" s="13" t="str">
        <f t="shared" ca="1" si="2"/>
        <v/>
      </c>
      <c r="G5" s="13" t="str">
        <f t="shared" ref="G5:G6" ca="1" si="6">IF(AND(F5&lt;&gt;"",OR(F6="",F5&lt;&gt;F6)),F5,IF(G4&gt;=D5,G4,""))</f>
        <v/>
      </c>
      <c r="H5" s="13" t="str">
        <f t="shared" ca="1" si="3"/>
        <v/>
      </c>
      <c r="I5" s="120" t="str">
        <f t="shared" ref="I5:I33" si="7">$B$6&amp;$E$3&amp;ROUND(D5,4)</f>
        <v>Véhicule 1437540,3542</v>
      </c>
      <c r="J5" s="13"/>
      <c r="K5" s="28" t="s">
        <v>0</v>
      </c>
      <c r="L5" s="123" t="str">
        <f>TEXT($E$3,"j-mmm")</f>
        <v>16-oct</v>
      </c>
      <c r="M5" s="45" t="str">
        <f t="shared" ref="M5:M33" ca="1" si="8">IFERROR(INDEX(saisie,MATCH($B$6&amp;P5&amp;"|"&amp;(ROW()-Q5),valunique,0),2),"")</f>
        <v/>
      </c>
      <c r="N5" s="45" t="str">
        <f ca="1">IFERROR(INDEX(saisie,MATCH($B$6&amp;P5&amp;"|"&amp;(ROW()-Q5),valunique,0),3),"")</f>
        <v/>
      </c>
      <c r="O5" s="69" t="str">
        <f ca="1">IFERROR(IF(INDEX(saisie,MATCH($B$6&amp;P5&amp;"|"&amp;(ROW()-Q5),valunique,0),5)="interne",INDEX(saisie,MATCH($B$6&amp;P5&amp;"|"&amp;(ROW()-Q5),valunique,0),4)&amp;" : "&amp;INDEX(saisie,MATCH($B$6&amp;P5&amp;"|"&amp;(ROW()-Q5),valunique,0),6),INDEX(saisie,MATCH($B$6&amp;P5&amp;"|"&amp;(ROW()-Q5),valunique,0),4)&amp;" : "&amp;INDEX(saisie,MATCH($B$6&amp;P5&amp;"|"&amp;(ROW()-Q5),valunique,0),5)&amp;" - "&amp;INDEX(saisie,MATCH($B$6&amp;P5&amp;"|"&amp;(ROW()-Q5),valunique,0),6)),"")</f>
        <v/>
      </c>
      <c r="P5" s="18">
        <f>$E$3</f>
        <v>43754</v>
      </c>
      <c r="Q5" s="8">
        <v>3</v>
      </c>
      <c r="R5" s="28" t="s">
        <v>0</v>
      </c>
      <c r="S5" s="92" t="str">
        <f t="shared" ca="1" si="5"/>
        <v/>
      </c>
    </row>
    <row r="6" spans="1:28" ht="15" customHeight="1">
      <c r="A6" s="28" t="s">
        <v>0</v>
      </c>
      <c r="B6" s="107" t="s">
        <v>223</v>
      </c>
      <c r="C6" s="28" t="s">
        <v>0</v>
      </c>
      <c r="D6" s="78">
        <v>0.374999999999997</v>
      </c>
      <c r="E6" s="66" t="str">
        <f ca="1">IFERROR(IF(INDEX(saisie,MATCH(I6,RechDateEtHeure,0),5)="Interne",INDEX(saisie,MATCH(I6,RechDateEtHeure,0),4)&amp;" : "&amp;INDEX(saisie,MATCH(I6,RechDateEtHeure,0),6),INDEX(saisie,MATCH(I6,RechDateEtHeure,0),4)&amp;" : "&amp;INDEX(saisie,MATCH(I6,RechDateEtHeure,0),5)&amp;" - "&amp;INDEX(saisie,MATCH(I6,RechDateEtHeure,0),6)),"")</f>
        <v/>
      </c>
      <c r="F6" s="13" t="str">
        <f t="shared" ca="1" si="2"/>
        <v/>
      </c>
      <c r="G6" s="13" t="str">
        <f t="shared" ca="1" si="6"/>
        <v/>
      </c>
      <c r="H6" s="13" t="str">
        <f t="shared" ca="1" si="3"/>
        <v/>
      </c>
      <c r="I6" s="120" t="str">
        <f t="shared" si="7"/>
        <v>Véhicule 1437540,375</v>
      </c>
      <c r="J6" s="13"/>
      <c r="K6" s="28" t="s">
        <v>0</v>
      </c>
      <c r="L6" s="123"/>
      <c r="M6" s="45" t="str">
        <f t="shared" ca="1" si="8"/>
        <v/>
      </c>
      <c r="N6" s="45" t="str">
        <f t="shared" ref="N6:N33" ca="1" si="9">IFERROR(INDEX(saisie,MATCH($B$6&amp;P6&amp;"|"&amp;(ROW()-Q6),valunique,0),3),"")</f>
        <v/>
      </c>
      <c r="O6" s="69" t="str">
        <f t="shared" ref="O6:O33" ca="1" si="10">IFERROR(IF(INDEX(saisie,MATCH($B$6&amp;P6&amp;"|"&amp;(ROW()-Q6),valunique,0),5)="interne",INDEX(saisie,MATCH($B$6&amp;P6&amp;"|"&amp;(ROW()-Q6),valunique,0),4)&amp;" : "&amp;INDEX(saisie,MATCH($B$6&amp;P6&amp;"|"&amp;(ROW()-Q6),valunique,0),6),INDEX(saisie,MATCH($B$6&amp;P6&amp;"|"&amp;(ROW()-Q6),valunique,0),4)&amp;" : "&amp;INDEX(saisie,MATCH($B$6&amp;P6&amp;"|"&amp;(ROW()-Q6),valunique,0),5)&amp;" - "&amp;INDEX(saisie,MATCH($B$6&amp;P6&amp;"|"&amp;(ROW()-Q6),valunique,0),6)),"")</f>
        <v/>
      </c>
      <c r="P6" s="18">
        <f>$E$3</f>
        <v>43754</v>
      </c>
      <c r="Q6" s="8">
        <v>3</v>
      </c>
      <c r="R6" s="28" t="s">
        <v>0</v>
      </c>
      <c r="S6" s="92" t="str">
        <f t="shared" ca="1" si="5"/>
        <v/>
      </c>
    </row>
    <row r="7" spans="1:28" ht="15" customHeight="1">
      <c r="A7" s="28" t="s">
        <v>0</v>
      </c>
      <c r="B7" s="55"/>
      <c r="C7" s="28" t="s">
        <v>0</v>
      </c>
      <c r="D7" s="79">
        <v>0.39583333333332799</v>
      </c>
      <c r="E7" s="67" t="str">
        <f t="shared" ca="1" si="1"/>
        <v>Equipe : Site 1</v>
      </c>
      <c r="F7" s="13">
        <f t="shared" ref="F7:F33" ca="1" si="11">IFERROR(IF(E7&lt;&gt;"",INDEX(saisie,MATCH(I7,RechDateEtHeure,0),3),""),"")</f>
        <v>0.52083333333333337</v>
      </c>
      <c r="G7" s="13">
        <f t="shared" ref="G7:G33" ca="1" si="12">IF(AND(F7&lt;&gt;"",OR(F8="",F7&lt;&gt;F8)),F7,IF(G6&gt;=D7,G6,""))</f>
        <v>0.52083333333333337</v>
      </c>
      <c r="H7" s="13">
        <f t="shared" ref="H7:H33" ca="1" si="13">IFERROR(IF(E7&lt;&gt;"",INDEX(saisie,MATCH(I7,RechDateEtHeure,0),2),""),"")</f>
        <v>0.39583333333333331</v>
      </c>
      <c r="I7" s="120" t="str">
        <f t="shared" si="7"/>
        <v>Véhicule 1437540,3958</v>
      </c>
      <c r="J7" s="13"/>
      <c r="K7" s="28" t="s">
        <v>0</v>
      </c>
      <c r="L7" s="121" t="str">
        <f ca="1">IFERROR(OFFSET(JFer2!$A$1,MATCH(J8,JFer2!$A$2:$A$25,0),1,,),"")</f>
        <v/>
      </c>
      <c r="M7" s="45" t="str">
        <f t="shared" ca="1" si="8"/>
        <v/>
      </c>
      <c r="N7" s="45" t="str">
        <f t="shared" ca="1" si="9"/>
        <v/>
      </c>
      <c r="O7" s="69" t="str">
        <f t="shared" ca="1" si="10"/>
        <v/>
      </c>
      <c r="P7" s="18">
        <f>$E$3</f>
        <v>43754</v>
      </c>
      <c r="Q7" s="8">
        <v>3</v>
      </c>
      <c r="R7" s="28" t="s">
        <v>0</v>
      </c>
      <c r="S7" s="92" t="str">
        <f t="shared" ca="1" si="5"/>
        <v/>
      </c>
    </row>
    <row r="8" spans="1:28" ht="15" customHeight="1">
      <c r="A8" s="28" t="s">
        <v>0</v>
      </c>
      <c r="B8" s="55"/>
      <c r="C8" s="28" t="s">
        <v>0</v>
      </c>
      <c r="D8" s="78">
        <v>0.41666666666666002</v>
      </c>
      <c r="E8" s="66" t="str">
        <f t="shared" ca="1" si="1"/>
        <v/>
      </c>
      <c r="F8" s="13" t="str">
        <f t="shared" ca="1" si="11"/>
        <v/>
      </c>
      <c r="G8" s="13">
        <f t="shared" ca="1" si="12"/>
        <v>0.52083333333333337</v>
      </c>
      <c r="H8" s="13" t="str">
        <f t="shared" ca="1" si="13"/>
        <v/>
      </c>
      <c r="I8" s="120" t="str">
        <f t="shared" si="7"/>
        <v>Véhicule 1437540,4167</v>
      </c>
      <c r="J8" s="36">
        <f>$E$3</f>
        <v>43754</v>
      </c>
      <c r="K8" s="28" t="s">
        <v>0</v>
      </c>
      <c r="L8" s="122"/>
      <c r="M8" s="47" t="str">
        <f t="shared" ca="1" si="8"/>
        <v/>
      </c>
      <c r="N8" s="47" t="str">
        <f t="shared" ca="1" si="9"/>
        <v/>
      </c>
      <c r="O8" s="70" t="str">
        <f t="shared" ca="1" si="10"/>
        <v/>
      </c>
      <c r="P8" s="18">
        <f>$E$3</f>
        <v>43754</v>
      </c>
      <c r="Q8" s="8">
        <v>3</v>
      </c>
      <c r="R8" s="28" t="s">
        <v>0</v>
      </c>
      <c r="S8" s="92" t="str">
        <f t="shared" ca="1" si="5"/>
        <v/>
      </c>
    </row>
    <row r="9" spans="1:28" ht="15" customHeight="1">
      <c r="A9" s="28" t="s">
        <v>0</v>
      </c>
      <c r="B9" s="55"/>
      <c r="C9" s="28" t="s">
        <v>0</v>
      </c>
      <c r="D9" s="79">
        <v>0.43749999999999201</v>
      </c>
      <c r="E9" s="67" t="str">
        <f t="shared" ref="E9:E33" ca="1" si="14">IFERROR(IF(INDEX(saisie,MATCH(I9,RechDateEtHeure,0),5)="Interne",INDEX(saisie,MATCH(I9,RechDateEtHeure,0),4)&amp;" : "&amp;INDEX(saisie,MATCH(I9,RechDateEtHeure,0),6),INDEX(saisie,MATCH(I9,RechDateEtHeure,0),4)&amp;" : "&amp;INDEX(saisie,MATCH(I9,RechDateEtHeure,0),5)&amp;" - "&amp;INDEX(saisie,MATCH(I9,RechDateEtHeure,0),6)),"")</f>
        <v/>
      </c>
      <c r="F9" s="13" t="str">
        <f t="shared" ca="1" si="11"/>
        <v/>
      </c>
      <c r="G9" s="13">
        <f t="shared" ca="1" si="12"/>
        <v>0.52083333333333337</v>
      </c>
      <c r="H9" s="13" t="str">
        <f t="shared" ca="1" si="13"/>
        <v/>
      </c>
      <c r="I9" s="120" t="str">
        <f t="shared" si="7"/>
        <v>Véhicule 1437540,4375</v>
      </c>
      <c r="J9" s="13"/>
      <c r="K9" s="28" t="s">
        <v>0</v>
      </c>
      <c r="L9" s="75" t="str">
        <f>PROPER(TEXT($E$3+1,"jjjj"))</f>
        <v>Jeudi</v>
      </c>
      <c r="M9" s="45" t="str">
        <f t="shared" ca="1" si="8"/>
        <v/>
      </c>
      <c r="N9" s="45" t="str">
        <f ca="1">IFERROR(INDEX(saisie,MATCH($B$6&amp;P9&amp;"|"&amp;(ROW()-Q9),valunique,0),3),"")</f>
        <v/>
      </c>
      <c r="O9" s="69" t="str">
        <f ca="1">IFERROR(IF(INDEX(saisie,MATCH($B$6&amp;P9&amp;"|"&amp;(ROW()-Q9),valunique,0),5)="interne",INDEX(saisie,MATCH($B$6&amp;P9&amp;"|"&amp;(ROW()-Q9),valunique,0),4)&amp;" : "&amp;INDEX(saisie,MATCH($B$6&amp;P9&amp;"|"&amp;(ROW()-Q9),valunique,0),6),INDEX(saisie,MATCH($B$6&amp;P9&amp;"|"&amp;(ROW()-Q9),valunique,0),4)&amp;" : "&amp;INDEX(saisie,MATCH($B$6&amp;P9&amp;"|"&amp;(ROW()-Q9),valunique,0),5)&amp;" - "&amp;INDEX(saisie,MATCH($B$6&amp;P9&amp;"|"&amp;(ROW()-Q9),valunique,0),6)),"")</f>
        <v/>
      </c>
      <c r="P9" s="18">
        <f>$E$3+1</f>
        <v>43755</v>
      </c>
      <c r="Q9" s="8">
        <v>8</v>
      </c>
      <c r="R9" s="28" t="s">
        <v>0</v>
      </c>
      <c r="S9" s="92" t="str">
        <f t="shared" ca="1" si="5"/>
        <v/>
      </c>
    </row>
    <row r="10" spans="1:28" ht="15" customHeight="1">
      <c r="A10" s="28" t="s">
        <v>0</v>
      </c>
      <c r="B10" s="107">
        <v>1</v>
      </c>
      <c r="C10" s="28" t="s">
        <v>0</v>
      </c>
      <c r="D10" s="78">
        <v>0.45833333333332299</v>
      </c>
      <c r="E10" s="66" t="str">
        <f t="shared" ca="1" si="14"/>
        <v/>
      </c>
      <c r="F10" s="13" t="str">
        <f t="shared" ca="1" si="11"/>
        <v/>
      </c>
      <c r="G10" s="13">
        <f t="shared" ca="1" si="12"/>
        <v>0.52083333333333337</v>
      </c>
      <c r="H10" s="13" t="str">
        <f t="shared" ca="1" si="13"/>
        <v/>
      </c>
      <c r="I10" s="120" t="str">
        <f t="shared" si="7"/>
        <v>Véhicule 1437540,4583</v>
      </c>
      <c r="J10" s="13"/>
      <c r="K10" s="28" t="s">
        <v>0</v>
      </c>
      <c r="L10" s="123" t="str">
        <f>TEXT($E$3+1,"j-mmm")</f>
        <v>17-oct</v>
      </c>
      <c r="M10" s="45" t="str">
        <f t="shared" ca="1" si="8"/>
        <v/>
      </c>
      <c r="N10" s="45" t="str">
        <f t="shared" ca="1" si="9"/>
        <v/>
      </c>
      <c r="O10" s="69" t="str">
        <f t="shared" ca="1" si="10"/>
        <v/>
      </c>
      <c r="P10" s="18">
        <f>$E$3+1</f>
        <v>43755</v>
      </c>
      <c r="Q10" s="8">
        <v>8</v>
      </c>
      <c r="R10" s="28" t="s">
        <v>0</v>
      </c>
      <c r="S10" s="92" t="str">
        <f t="shared" ca="1" si="5"/>
        <v/>
      </c>
    </row>
    <row r="11" spans="1:28" ht="15" customHeight="1">
      <c r="A11" s="28" t="s">
        <v>0</v>
      </c>
      <c r="B11" s="55"/>
      <c r="C11" s="28" t="s">
        <v>0</v>
      </c>
      <c r="D11" s="79">
        <v>0.47916666666665497</v>
      </c>
      <c r="E11" s="67" t="str">
        <f t="shared" ca="1" si="14"/>
        <v/>
      </c>
      <c r="F11" s="13" t="str">
        <f t="shared" ca="1" si="11"/>
        <v/>
      </c>
      <c r="G11" s="13">
        <f t="shared" ca="1" si="12"/>
        <v>0.52083333333333337</v>
      </c>
      <c r="H11" s="13" t="str">
        <f t="shared" ca="1" si="13"/>
        <v/>
      </c>
      <c r="I11" s="120" t="str">
        <f t="shared" si="7"/>
        <v>Véhicule 1437540,4792</v>
      </c>
      <c r="J11" s="13"/>
      <c r="K11" s="28" t="s">
        <v>0</v>
      </c>
      <c r="L11" s="123"/>
      <c r="M11" s="45" t="str">
        <f t="shared" ca="1" si="8"/>
        <v/>
      </c>
      <c r="N11" s="45" t="str">
        <f t="shared" ca="1" si="9"/>
        <v/>
      </c>
      <c r="O11" s="69" t="str">
        <f t="shared" ca="1" si="10"/>
        <v/>
      </c>
      <c r="P11" s="18">
        <f>$E$3+1</f>
        <v>43755</v>
      </c>
      <c r="Q11" s="8">
        <v>8</v>
      </c>
      <c r="R11" s="28" t="s">
        <v>0</v>
      </c>
      <c r="S11" s="92" t="str">
        <f t="shared" ca="1" si="5"/>
        <v/>
      </c>
    </row>
    <row r="12" spans="1:28" ht="15" customHeight="1">
      <c r="A12" s="28" t="s">
        <v>0</v>
      </c>
      <c r="B12" s="58">
        <v>1</v>
      </c>
      <c r="C12" s="28" t="s">
        <v>0</v>
      </c>
      <c r="D12" s="78">
        <v>0.49999999999998701</v>
      </c>
      <c r="E12" s="66" t="str">
        <f t="shared" ca="1" si="14"/>
        <v/>
      </c>
      <c r="F12" s="13" t="str">
        <f t="shared" ca="1" si="11"/>
        <v/>
      </c>
      <c r="G12" s="13">
        <f t="shared" ca="1" si="12"/>
        <v>0.52083333333333337</v>
      </c>
      <c r="H12" s="13" t="str">
        <f t="shared" ca="1" si="13"/>
        <v/>
      </c>
      <c r="I12" s="120" t="str">
        <f t="shared" si="7"/>
        <v>Véhicule 1437540,5</v>
      </c>
      <c r="J12" s="13"/>
      <c r="K12" s="28" t="s">
        <v>0</v>
      </c>
      <c r="L12" s="121" t="str">
        <f ca="1">IFERROR(OFFSET(JFer2!$A$1,MATCH(J13,JFer2!$A$2:$A$25,0),1,,),"")</f>
        <v/>
      </c>
      <c r="M12" s="45" t="str">
        <f t="shared" ca="1" si="8"/>
        <v/>
      </c>
      <c r="N12" s="45" t="str">
        <f t="shared" ca="1" si="9"/>
        <v/>
      </c>
      <c r="O12" s="69" t="str">
        <f t="shared" ca="1" si="10"/>
        <v/>
      </c>
      <c r="P12" s="18">
        <f>$E$3+1</f>
        <v>43755</v>
      </c>
      <c r="Q12" s="8">
        <v>8</v>
      </c>
      <c r="R12" s="28" t="s">
        <v>0</v>
      </c>
      <c r="S12" s="92" t="str">
        <f t="shared" ca="1" si="5"/>
        <v/>
      </c>
    </row>
    <row r="13" spans="1:28" ht="15" customHeight="1">
      <c r="A13" s="28" t="s">
        <v>0</v>
      </c>
      <c r="B13" s="55"/>
      <c r="C13" s="28" t="s">
        <v>0</v>
      </c>
      <c r="D13" s="79">
        <v>0.52083333333331805</v>
      </c>
      <c r="E13" s="67" t="str">
        <f t="shared" ca="1" si="14"/>
        <v/>
      </c>
      <c r="F13" s="13" t="str">
        <f t="shared" ca="1" si="11"/>
        <v/>
      </c>
      <c r="G13" s="13">
        <f t="shared" ca="1" si="12"/>
        <v>0.52083333333333337</v>
      </c>
      <c r="H13" s="13" t="str">
        <f t="shared" ca="1" si="13"/>
        <v/>
      </c>
      <c r="I13" s="120" t="str">
        <f t="shared" si="7"/>
        <v>Véhicule 1437540,5208</v>
      </c>
      <c r="J13" s="36">
        <f>$E$3+1</f>
        <v>43755</v>
      </c>
      <c r="K13" s="28" t="s">
        <v>0</v>
      </c>
      <c r="L13" s="122"/>
      <c r="M13" s="47" t="str">
        <f t="shared" ca="1" si="8"/>
        <v/>
      </c>
      <c r="N13" s="47" t="str">
        <f t="shared" ca="1" si="9"/>
        <v/>
      </c>
      <c r="O13" s="70" t="str">
        <f t="shared" ca="1" si="10"/>
        <v/>
      </c>
      <c r="P13" s="18">
        <f>$E$3+1</f>
        <v>43755</v>
      </c>
      <c r="Q13" s="8">
        <v>8</v>
      </c>
      <c r="R13" s="28" t="s">
        <v>0</v>
      </c>
      <c r="S13" s="92" t="str">
        <f t="shared" ca="1" si="5"/>
        <v/>
      </c>
    </row>
    <row r="14" spans="1:28" ht="15" customHeight="1">
      <c r="A14" s="28" t="s">
        <v>0</v>
      </c>
      <c r="B14" s="28" t="s">
        <v>0</v>
      </c>
      <c r="C14" s="28" t="s">
        <v>0</v>
      </c>
      <c r="D14" s="78">
        <v>0.54166666666664998</v>
      </c>
      <c r="E14" s="66" t="str">
        <f t="shared" ca="1" si="14"/>
        <v/>
      </c>
      <c r="F14" s="13" t="str">
        <f t="shared" ca="1" si="11"/>
        <v/>
      </c>
      <c r="G14" s="13" t="str">
        <f t="shared" ca="1" si="12"/>
        <v/>
      </c>
      <c r="H14" s="13" t="str">
        <f t="shared" ca="1" si="13"/>
        <v/>
      </c>
      <c r="I14" s="120" t="str">
        <f t="shared" si="7"/>
        <v>Véhicule 1437540,5417</v>
      </c>
      <c r="J14" s="13"/>
      <c r="K14" s="28" t="s">
        <v>0</v>
      </c>
      <c r="L14" s="75" t="str">
        <f>PROPER(TEXT($E$3+2,"jjjj"))</f>
        <v>Vendredi</v>
      </c>
      <c r="M14" s="45" t="str">
        <f t="shared" ca="1" si="8"/>
        <v/>
      </c>
      <c r="N14" s="45" t="str">
        <f t="shared" ca="1" si="9"/>
        <v/>
      </c>
      <c r="O14" s="69" t="str">
        <f t="shared" ca="1" si="10"/>
        <v/>
      </c>
      <c r="P14" s="18">
        <f>$E$3+2</f>
        <v>43756</v>
      </c>
      <c r="Q14" s="8">
        <v>13</v>
      </c>
      <c r="R14" s="28" t="s">
        <v>0</v>
      </c>
      <c r="S14" s="92" t="str">
        <f t="shared" ca="1" si="5"/>
        <v/>
      </c>
    </row>
    <row r="15" spans="1:28" ht="15" customHeight="1">
      <c r="A15" s="28" t="s">
        <v>0</v>
      </c>
      <c r="B15" s="98"/>
      <c r="C15" s="28" t="s">
        <v>0</v>
      </c>
      <c r="D15" s="79">
        <v>0.56249999999998201</v>
      </c>
      <c r="E15" s="67" t="str">
        <f ca="1">IFERROR(IF(INDEX(saisie,MATCH(I15,RechDateEtHeure,0),5)="Interne",INDEX(saisie,MATCH(I15,RechDateEtHeure,0),4)&amp;" : "&amp;INDEX(saisie,MATCH(I15,RechDateEtHeure,0),6),INDEX(saisie,MATCH(I15,RechDateEtHeure,0),4)&amp;" : "&amp;INDEX(saisie,MATCH(I15,RechDateEtHeure,0),5)&amp;" - "&amp;INDEX(saisie,MATCH(I15,RechDateEtHeure,0),6)),"")</f>
        <v/>
      </c>
      <c r="F15" s="13" t="str">
        <f t="shared" ca="1" si="11"/>
        <v/>
      </c>
      <c r="G15" s="13" t="str">
        <f t="shared" ca="1" si="12"/>
        <v/>
      </c>
      <c r="H15" s="13" t="str">
        <f t="shared" ca="1" si="13"/>
        <v/>
      </c>
      <c r="I15" s="120" t="str">
        <f t="shared" si="7"/>
        <v>Véhicule 1437540,5625</v>
      </c>
      <c r="J15" s="13"/>
      <c r="K15" s="28" t="s">
        <v>0</v>
      </c>
      <c r="L15" s="123" t="str">
        <f>TEXT($E$3+2,"j-mmm")</f>
        <v>18-oct</v>
      </c>
      <c r="M15" s="45" t="str">
        <f t="shared" ca="1" si="8"/>
        <v/>
      </c>
      <c r="N15" s="45" t="str">
        <f t="shared" ca="1" si="9"/>
        <v/>
      </c>
      <c r="O15" s="69" t="str">
        <f t="shared" ca="1" si="10"/>
        <v/>
      </c>
      <c r="P15" s="18">
        <f>$E$3+2</f>
        <v>43756</v>
      </c>
      <c r="Q15" s="8">
        <v>13</v>
      </c>
      <c r="R15" s="28" t="s">
        <v>0</v>
      </c>
      <c r="S15" s="92" t="str">
        <f t="shared" ca="1" si="5"/>
        <v/>
      </c>
    </row>
    <row r="16" spans="1:28" ht="15" customHeight="1">
      <c r="A16" s="28" t="s">
        <v>0</v>
      </c>
      <c r="B16" s="28" t="s">
        <v>0</v>
      </c>
      <c r="C16" s="28" t="s">
        <v>0</v>
      </c>
      <c r="D16" s="78">
        <v>0.58333333333331305</v>
      </c>
      <c r="E16" s="66" t="str">
        <f ca="1">IFERROR(IF(INDEX(saisie,MATCH(I16,RechDateEtHeure,0),5)="Interne",INDEX(saisie,MATCH(I16,RechDateEtHeure,0),4)&amp;" : "&amp;INDEX(saisie,MATCH(I16,RechDateEtHeure,0),6),INDEX(saisie,MATCH(I16,RechDateEtHeure,0),4)&amp;" : "&amp;INDEX(saisie,MATCH(I16,RechDateEtHeure,0),5)&amp;" - "&amp;INDEX(saisie,MATCH(I16,RechDateEtHeure,0),6)),"")</f>
        <v/>
      </c>
      <c r="F16" s="13" t="str">
        <f t="shared" ca="1" si="11"/>
        <v/>
      </c>
      <c r="G16" s="13" t="str">
        <f t="shared" ca="1" si="12"/>
        <v/>
      </c>
      <c r="H16" s="13" t="str">
        <f t="shared" ca="1" si="13"/>
        <v/>
      </c>
      <c r="I16" s="120" t="str">
        <f t="shared" si="7"/>
        <v>Véhicule 1437540,5833</v>
      </c>
      <c r="J16" s="13"/>
      <c r="K16" s="28" t="s">
        <v>0</v>
      </c>
      <c r="L16" s="123"/>
      <c r="M16" s="45" t="str">
        <f t="shared" ca="1" si="8"/>
        <v/>
      </c>
      <c r="N16" s="45" t="str">
        <f t="shared" ca="1" si="9"/>
        <v/>
      </c>
      <c r="O16" s="69" t="str">
        <f t="shared" ca="1" si="10"/>
        <v/>
      </c>
      <c r="P16" s="18">
        <f>$E$3+2</f>
        <v>43756</v>
      </c>
      <c r="Q16" s="8">
        <v>13</v>
      </c>
      <c r="R16" s="28" t="s">
        <v>0</v>
      </c>
      <c r="S16" s="92" t="str">
        <f t="shared" ca="1" si="5"/>
        <v/>
      </c>
    </row>
    <row r="17" spans="1:19" ht="15" customHeight="1">
      <c r="A17" s="28" t="s">
        <v>0</v>
      </c>
      <c r="B17" s="28" t="s">
        <v>0</v>
      </c>
      <c r="C17" s="28" t="s">
        <v>0</v>
      </c>
      <c r="D17" s="79">
        <v>0.60416666666664498</v>
      </c>
      <c r="E17" s="67" t="str">
        <f t="shared" ca="1" si="14"/>
        <v/>
      </c>
      <c r="F17" s="13" t="str">
        <f t="shared" ca="1" si="11"/>
        <v/>
      </c>
      <c r="G17" s="13" t="str">
        <f t="shared" ca="1" si="12"/>
        <v/>
      </c>
      <c r="H17" s="13" t="str">
        <f t="shared" ca="1" si="13"/>
        <v/>
      </c>
      <c r="I17" s="120" t="str">
        <f t="shared" si="7"/>
        <v>Véhicule 1437540,6042</v>
      </c>
      <c r="J17" s="13"/>
      <c r="K17" s="28" t="s">
        <v>0</v>
      </c>
      <c r="L17" s="121" t="str">
        <f ca="1">IFERROR(OFFSET(JFer2!$A$1,MATCH(J18,JFer2!$A$2:$A$25,0),1,,),"")</f>
        <v/>
      </c>
      <c r="M17" s="45" t="str">
        <f t="shared" ca="1" si="8"/>
        <v/>
      </c>
      <c r="N17" s="45" t="str">
        <f t="shared" ca="1" si="9"/>
        <v/>
      </c>
      <c r="O17" s="69" t="str">
        <f t="shared" ca="1" si="10"/>
        <v/>
      </c>
      <c r="P17" s="18">
        <f>$E$3+2</f>
        <v>43756</v>
      </c>
      <c r="Q17" s="8">
        <v>13</v>
      </c>
      <c r="R17" s="28" t="s">
        <v>0</v>
      </c>
      <c r="S17" s="92" t="str">
        <f t="shared" ca="1" si="5"/>
        <v/>
      </c>
    </row>
    <row r="18" spans="1:19" ht="15" customHeight="1">
      <c r="A18" s="28" t="s">
        <v>0</v>
      </c>
      <c r="B18" s="28" t="s">
        <v>0</v>
      </c>
      <c r="C18" s="28" t="s">
        <v>0</v>
      </c>
      <c r="D18" s="78">
        <v>0.62499999999997702</v>
      </c>
      <c r="E18" s="66" t="str">
        <f t="shared" ca="1" si="14"/>
        <v/>
      </c>
      <c r="F18" s="13" t="str">
        <f t="shared" ca="1" si="11"/>
        <v/>
      </c>
      <c r="G18" s="13" t="str">
        <f t="shared" ca="1" si="12"/>
        <v/>
      </c>
      <c r="H18" s="13" t="str">
        <f t="shared" ca="1" si="13"/>
        <v/>
      </c>
      <c r="I18" s="120" t="str">
        <f t="shared" si="7"/>
        <v>Véhicule 1437540,625</v>
      </c>
      <c r="J18" s="36">
        <f>$E$3+2</f>
        <v>43756</v>
      </c>
      <c r="K18" s="28" t="s">
        <v>0</v>
      </c>
      <c r="L18" s="122"/>
      <c r="M18" s="47" t="str">
        <f t="shared" ca="1" si="8"/>
        <v/>
      </c>
      <c r="N18" s="47" t="str">
        <f t="shared" ca="1" si="9"/>
        <v/>
      </c>
      <c r="O18" s="70" t="str">
        <f t="shared" ca="1" si="10"/>
        <v/>
      </c>
      <c r="P18" s="18">
        <f>$E$3+2</f>
        <v>43756</v>
      </c>
      <c r="Q18" s="8">
        <v>13</v>
      </c>
      <c r="R18" s="28" t="s">
        <v>0</v>
      </c>
      <c r="S18" s="92" t="str">
        <f t="shared" ca="1" si="5"/>
        <v/>
      </c>
    </row>
    <row r="19" spans="1:19" ht="15" customHeight="1">
      <c r="A19" s="28" t="s">
        <v>0</v>
      </c>
      <c r="B19" s="28" t="s">
        <v>0</v>
      </c>
      <c r="C19" s="28" t="s">
        <v>0</v>
      </c>
      <c r="D19" s="79">
        <v>0.64583333333330895</v>
      </c>
      <c r="E19" s="67" t="str">
        <f t="shared" ca="1" si="14"/>
        <v/>
      </c>
      <c r="F19" s="13" t="str">
        <f t="shared" ca="1" si="11"/>
        <v/>
      </c>
      <c r="G19" s="13" t="str">
        <f t="shared" ca="1" si="12"/>
        <v/>
      </c>
      <c r="H19" s="13" t="str">
        <f t="shared" ca="1" si="13"/>
        <v/>
      </c>
      <c r="I19" s="120" t="str">
        <f t="shared" si="7"/>
        <v>Véhicule 1437540,6458</v>
      </c>
      <c r="J19" s="13"/>
      <c r="K19" s="28" t="s">
        <v>0</v>
      </c>
      <c r="L19" s="75" t="str">
        <f>PROPER(TEXT($E$3+3,"jjjj"))</f>
        <v>Samedi</v>
      </c>
      <c r="M19" s="45" t="str">
        <f t="shared" ca="1" si="8"/>
        <v/>
      </c>
      <c r="N19" s="45" t="str">
        <f t="shared" ca="1" si="9"/>
        <v/>
      </c>
      <c r="O19" s="69" t="str">
        <f t="shared" ca="1" si="10"/>
        <v/>
      </c>
      <c r="P19" s="18">
        <f>$E$3+3</f>
        <v>43757</v>
      </c>
      <c r="Q19" s="8">
        <v>18</v>
      </c>
      <c r="R19" s="28" t="s">
        <v>0</v>
      </c>
      <c r="S19" s="92" t="str">
        <f t="shared" ca="1" si="5"/>
        <v/>
      </c>
    </row>
    <row r="20" spans="1:19" ht="15" customHeight="1">
      <c r="A20" s="28" t="s">
        <v>0</v>
      </c>
      <c r="B20" s="28" t="s">
        <v>0</v>
      </c>
      <c r="C20" s="28" t="s">
        <v>0</v>
      </c>
      <c r="D20" s="78">
        <v>0.66666666666663998</v>
      </c>
      <c r="E20" s="66" t="str">
        <f t="shared" ca="1" si="14"/>
        <v/>
      </c>
      <c r="F20" s="13" t="str">
        <f t="shared" ca="1" si="11"/>
        <v/>
      </c>
      <c r="G20" s="13" t="str">
        <f t="shared" ca="1" si="12"/>
        <v/>
      </c>
      <c r="H20" s="13" t="str">
        <f t="shared" ca="1" si="13"/>
        <v/>
      </c>
      <c r="I20" s="120" t="str">
        <f t="shared" si="7"/>
        <v>Véhicule 1437540,6667</v>
      </c>
      <c r="J20" s="13"/>
      <c r="K20" s="28" t="s">
        <v>0</v>
      </c>
      <c r="L20" s="123" t="str">
        <f>TEXT($E$3+3,"j-mmm")</f>
        <v>19-oct</v>
      </c>
      <c r="M20" s="45" t="str">
        <f t="shared" ca="1" si="8"/>
        <v/>
      </c>
      <c r="N20" s="45" t="str">
        <f t="shared" ca="1" si="9"/>
        <v/>
      </c>
      <c r="O20" s="69" t="str">
        <f t="shared" ca="1" si="10"/>
        <v/>
      </c>
      <c r="P20" s="18">
        <f>$E$3+3</f>
        <v>43757</v>
      </c>
      <c r="Q20" s="8">
        <v>18</v>
      </c>
      <c r="R20" s="28" t="s">
        <v>0</v>
      </c>
      <c r="S20" s="92" t="str">
        <f t="shared" ca="1" si="5"/>
        <v/>
      </c>
    </row>
    <row r="21" spans="1:19" ht="15" customHeight="1">
      <c r="A21" s="28" t="s">
        <v>0</v>
      </c>
      <c r="B21" s="28" t="s">
        <v>0</v>
      </c>
      <c r="C21" s="28" t="s">
        <v>0</v>
      </c>
      <c r="D21" s="79">
        <v>0.68749999999997202</v>
      </c>
      <c r="E21" s="67" t="str">
        <f t="shared" ca="1" si="14"/>
        <v/>
      </c>
      <c r="F21" s="13" t="str">
        <f t="shared" ca="1" si="11"/>
        <v/>
      </c>
      <c r="G21" s="13" t="str">
        <f t="shared" ca="1" si="12"/>
        <v/>
      </c>
      <c r="H21" s="13" t="str">
        <f t="shared" ca="1" si="13"/>
        <v/>
      </c>
      <c r="I21" s="120" t="str">
        <f t="shared" si="7"/>
        <v>Véhicule 1437540,6875</v>
      </c>
      <c r="J21" s="13"/>
      <c r="K21" s="28" t="s">
        <v>0</v>
      </c>
      <c r="L21" s="123"/>
      <c r="M21" s="45" t="str">
        <f t="shared" ca="1" si="8"/>
        <v/>
      </c>
      <c r="N21" s="45" t="str">
        <f t="shared" ca="1" si="9"/>
        <v/>
      </c>
      <c r="O21" s="69" t="str">
        <f t="shared" ca="1" si="10"/>
        <v/>
      </c>
      <c r="P21" s="18">
        <f>$E$3+3</f>
        <v>43757</v>
      </c>
      <c r="Q21" s="8">
        <v>18</v>
      </c>
      <c r="R21" s="28" t="s">
        <v>0</v>
      </c>
      <c r="S21" s="92" t="str">
        <f t="shared" ca="1" si="5"/>
        <v/>
      </c>
    </row>
    <row r="22" spans="1:19" ht="15" customHeight="1">
      <c r="A22" s="28" t="s">
        <v>0</v>
      </c>
      <c r="B22" s="28" t="s">
        <v>0</v>
      </c>
      <c r="C22" s="28" t="s">
        <v>0</v>
      </c>
      <c r="D22" s="78">
        <v>0.70833333333330395</v>
      </c>
      <c r="E22" s="66" t="str">
        <f t="shared" ca="1" si="14"/>
        <v/>
      </c>
      <c r="F22" s="13" t="str">
        <f t="shared" ca="1" si="11"/>
        <v/>
      </c>
      <c r="G22" s="13" t="str">
        <f t="shared" ca="1" si="12"/>
        <v/>
      </c>
      <c r="H22" s="13" t="str">
        <f t="shared" ca="1" si="13"/>
        <v/>
      </c>
      <c r="I22" s="120" t="str">
        <f t="shared" si="7"/>
        <v>Véhicule 1437540,7083</v>
      </c>
      <c r="J22" s="13"/>
      <c r="K22" s="28" t="s">
        <v>0</v>
      </c>
      <c r="L22" s="121" t="str">
        <f ca="1">IFERROR(OFFSET(JFer2!$A$1,MATCH(J23,JFer2!$A$2:$A$25,0),1,,),"")</f>
        <v/>
      </c>
      <c r="M22" s="45" t="str">
        <f t="shared" ca="1" si="8"/>
        <v/>
      </c>
      <c r="N22" s="45" t="str">
        <f t="shared" ca="1" si="9"/>
        <v/>
      </c>
      <c r="O22" s="69" t="str">
        <f t="shared" ca="1" si="10"/>
        <v/>
      </c>
      <c r="P22" s="18">
        <f>$E$3+3</f>
        <v>43757</v>
      </c>
      <c r="Q22" s="8">
        <v>18</v>
      </c>
      <c r="R22" s="28" t="s">
        <v>0</v>
      </c>
      <c r="S22" s="92" t="str">
        <f t="shared" ca="1" si="5"/>
        <v/>
      </c>
    </row>
    <row r="23" spans="1:19" ht="15" customHeight="1">
      <c r="A23" s="28" t="s">
        <v>0</v>
      </c>
      <c r="B23" s="28" t="s">
        <v>0</v>
      </c>
      <c r="C23" s="28" t="s">
        <v>0</v>
      </c>
      <c r="D23" s="79">
        <v>0.72916666666663499</v>
      </c>
      <c r="E23" s="67" t="str">
        <f t="shared" ca="1" si="14"/>
        <v/>
      </c>
      <c r="F23" s="13" t="str">
        <f t="shared" ca="1" si="11"/>
        <v/>
      </c>
      <c r="G23" s="13" t="str">
        <f t="shared" ca="1" si="12"/>
        <v/>
      </c>
      <c r="H23" s="13" t="str">
        <f t="shared" ca="1" si="13"/>
        <v/>
      </c>
      <c r="I23" s="120" t="str">
        <f t="shared" si="7"/>
        <v>Véhicule 1437540,7292</v>
      </c>
      <c r="J23" s="36">
        <f>$E$3+3</f>
        <v>43757</v>
      </c>
      <c r="K23" s="28" t="s">
        <v>0</v>
      </c>
      <c r="L23" s="122"/>
      <c r="M23" s="47" t="str">
        <f t="shared" ca="1" si="8"/>
        <v/>
      </c>
      <c r="N23" s="47" t="str">
        <f t="shared" ca="1" si="9"/>
        <v/>
      </c>
      <c r="O23" s="70" t="str">
        <f t="shared" ca="1" si="10"/>
        <v/>
      </c>
      <c r="P23" s="18">
        <f>$E$3+3</f>
        <v>43757</v>
      </c>
      <c r="Q23" s="8">
        <v>18</v>
      </c>
      <c r="R23" s="28" t="s">
        <v>0</v>
      </c>
      <c r="S23" s="92" t="str">
        <f t="shared" ca="1" si="5"/>
        <v/>
      </c>
    </row>
    <row r="24" spans="1:19" ht="15" customHeight="1">
      <c r="A24" s="28" t="s">
        <v>0</v>
      </c>
      <c r="B24" s="28" t="s">
        <v>0</v>
      </c>
      <c r="C24" s="28" t="s">
        <v>0</v>
      </c>
      <c r="D24" s="78">
        <v>0.74999999999996703</v>
      </c>
      <c r="E24" s="66" t="str">
        <f t="shared" ca="1" si="14"/>
        <v/>
      </c>
      <c r="F24" s="13" t="str">
        <f t="shared" ca="1" si="11"/>
        <v/>
      </c>
      <c r="G24" s="13" t="str">
        <f t="shared" ca="1" si="12"/>
        <v/>
      </c>
      <c r="H24" s="13" t="str">
        <f t="shared" ca="1" si="13"/>
        <v/>
      </c>
      <c r="I24" s="120" t="str">
        <f t="shared" si="7"/>
        <v>Véhicule 1437540,75</v>
      </c>
      <c r="J24" s="13"/>
      <c r="K24" s="28" t="s">
        <v>0</v>
      </c>
      <c r="L24" s="75" t="str">
        <f>PROPER(TEXT($E$3+4,"jjjj"))</f>
        <v>Dimanche</v>
      </c>
      <c r="M24" s="45" t="str">
        <f t="shared" ca="1" si="8"/>
        <v/>
      </c>
      <c r="N24" s="45" t="str">
        <f t="shared" ca="1" si="9"/>
        <v/>
      </c>
      <c r="O24" s="69" t="str">
        <f t="shared" ca="1" si="10"/>
        <v/>
      </c>
      <c r="P24" s="18">
        <f>$E$3+4</f>
        <v>43758</v>
      </c>
      <c r="Q24" s="8">
        <v>23</v>
      </c>
      <c r="R24" s="28" t="s">
        <v>0</v>
      </c>
      <c r="S24" s="92" t="str">
        <f t="shared" ca="1" si="5"/>
        <v/>
      </c>
    </row>
    <row r="25" spans="1:19" ht="15" customHeight="1">
      <c r="A25" s="28" t="s">
        <v>0</v>
      </c>
      <c r="B25" s="28" t="s">
        <v>0</v>
      </c>
      <c r="C25" s="28" t="s">
        <v>0</v>
      </c>
      <c r="D25" s="79">
        <v>0.77083333333329895</v>
      </c>
      <c r="E25" s="67" t="str">
        <f t="shared" ca="1" si="14"/>
        <v/>
      </c>
      <c r="F25" s="13" t="str">
        <f t="shared" ca="1" si="11"/>
        <v/>
      </c>
      <c r="G25" s="13" t="str">
        <f t="shared" ca="1" si="12"/>
        <v/>
      </c>
      <c r="H25" s="13" t="str">
        <f t="shared" ca="1" si="13"/>
        <v/>
      </c>
      <c r="I25" s="120" t="str">
        <f t="shared" si="7"/>
        <v>Véhicule 1437540,7708</v>
      </c>
      <c r="J25" s="13"/>
      <c r="K25" s="28" t="s">
        <v>0</v>
      </c>
      <c r="L25" s="123" t="str">
        <f>TEXT($E$3+4,"j-mmm")</f>
        <v>20-oct</v>
      </c>
      <c r="M25" s="45" t="str">
        <f t="shared" ca="1" si="8"/>
        <v/>
      </c>
      <c r="N25" s="45" t="str">
        <f t="shared" ca="1" si="9"/>
        <v/>
      </c>
      <c r="O25" s="69" t="str">
        <f t="shared" ca="1" si="10"/>
        <v/>
      </c>
      <c r="P25" s="18">
        <f>$E$3+4</f>
        <v>43758</v>
      </c>
      <c r="Q25" s="8">
        <v>23</v>
      </c>
      <c r="R25" s="28" t="s">
        <v>0</v>
      </c>
      <c r="S25" s="92" t="str">
        <f t="shared" ca="1" si="5"/>
        <v/>
      </c>
    </row>
    <row r="26" spans="1:19" ht="15" customHeight="1">
      <c r="A26" s="28" t="s">
        <v>0</v>
      </c>
      <c r="B26" s="28" t="s">
        <v>0</v>
      </c>
      <c r="C26" s="28" t="s">
        <v>0</v>
      </c>
      <c r="D26" s="78">
        <v>0.79166666666663099</v>
      </c>
      <c r="E26" s="66" t="str">
        <f t="shared" ca="1" si="14"/>
        <v/>
      </c>
      <c r="F26" s="13" t="str">
        <f t="shared" ca="1" si="11"/>
        <v/>
      </c>
      <c r="G26" s="13" t="str">
        <f t="shared" ca="1" si="12"/>
        <v/>
      </c>
      <c r="H26" s="13" t="str">
        <f t="shared" ca="1" si="13"/>
        <v/>
      </c>
      <c r="I26" s="120" t="str">
        <f t="shared" si="7"/>
        <v>Véhicule 1437540,7917</v>
      </c>
      <c r="J26" s="13"/>
      <c r="K26" s="28" t="s">
        <v>0</v>
      </c>
      <c r="L26" s="123"/>
      <c r="M26" s="45" t="str">
        <f t="shared" ca="1" si="8"/>
        <v/>
      </c>
      <c r="N26" s="45" t="str">
        <f t="shared" ca="1" si="9"/>
        <v/>
      </c>
      <c r="O26" s="69" t="str">
        <f t="shared" ca="1" si="10"/>
        <v/>
      </c>
      <c r="P26" s="18">
        <f>$E$3+4</f>
        <v>43758</v>
      </c>
      <c r="Q26" s="8">
        <v>23</v>
      </c>
      <c r="R26" s="28" t="s">
        <v>0</v>
      </c>
      <c r="S26" s="92" t="str">
        <f t="shared" ca="1" si="5"/>
        <v/>
      </c>
    </row>
    <row r="27" spans="1:19" ht="15" customHeight="1">
      <c r="A27" s="28" t="s">
        <v>0</v>
      </c>
      <c r="B27" s="28" t="s">
        <v>0</v>
      </c>
      <c r="C27" s="28" t="s">
        <v>0</v>
      </c>
      <c r="D27" s="79">
        <v>0.81249999999996303</v>
      </c>
      <c r="E27" s="67" t="str">
        <f t="shared" ca="1" si="14"/>
        <v/>
      </c>
      <c r="F27" s="13" t="str">
        <f t="shared" ca="1" si="11"/>
        <v/>
      </c>
      <c r="G27" s="13" t="str">
        <f t="shared" ca="1" si="12"/>
        <v/>
      </c>
      <c r="H27" s="13" t="str">
        <f t="shared" ca="1" si="13"/>
        <v/>
      </c>
      <c r="I27" s="120" t="str">
        <f t="shared" si="7"/>
        <v>Véhicule 1437540,8125</v>
      </c>
      <c r="J27" s="13"/>
      <c r="K27" s="28" t="s">
        <v>0</v>
      </c>
      <c r="L27" s="121" t="str">
        <f ca="1">IFERROR(OFFSET(JFer2!$A$1,MATCH(J28,JFer2!$A$2:$A$25,0),1,,),"")</f>
        <v/>
      </c>
      <c r="M27" s="45" t="str">
        <f t="shared" ca="1" si="8"/>
        <v/>
      </c>
      <c r="N27" s="45" t="str">
        <f t="shared" ca="1" si="9"/>
        <v/>
      </c>
      <c r="O27" s="69" t="str">
        <f t="shared" ca="1" si="10"/>
        <v/>
      </c>
      <c r="P27" s="18">
        <f>$E$3+4</f>
        <v>43758</v>
      </c>
      <c r="Q27" s="8">
        <v>23</v>
      </c>
      <c r="R27" s="28" t="s">
        <v>0</v>
      </c>
      <c r="S27" s="92" t="str">
        <f t="shared" ca="1" si="5"/>
        <v/>
      </c>
    </row>
    <row r="28" spans="1:19" ht="15" customHeight="1">
      <c r="A28" s="28" t="s">
        <v>0</v>
      </c>
      <c r="B28" s="28" t="s">
        <v>0</v>
      </c>
      <c r="C28" s="28" t="s">
        <v>0</v>
      </c>
      <c r="D28" s="78">
        <v>0.83333333333329496</v>
      </c>
      <c r="E28" s="66" t="str">
        <f t="shared" ca="1" si="14"/>
        <v/>
      </c>
      <c r="F28" s="13" t="str">
        <f t="shared" ca="1" si="11"/>
        <v/>
      </c>
      <c r="G28" s="13" t="str">
        <f t="shared" ca="1" si="12"/>
        <v/>
      </c>
      <c r="H28" s="13" t="str">
        <f t="shared" ca="1" si="13"/>
        <v/>
      </c>
      <c r="I28" s="120" t="str">
        <f t="shared" si="7"/>
        <v>Véhicule 1437540,8333</v>
      </c>
      <c r="J28" s="36">
        <f>$E$3+4</f>
        <v>43758</v>
      </c>
      <c r="K28" s="28" t="s">
        <v>0</v>
      </c>
      <c r="L28" s="122"/>
      <c r="M28" s="47" t="str">
        <f t="shared" ca="1" si="8"/>
        <v/>
      </c>
      <c r="N28" s="47" t="str">
        <f t="shared" ca="1" si="9"/>
        <v/>
      </c>
      <c r="O28" s="70" t="str">
        <f t="shared" ca="1" si="10"/>
        <v/>
      </c>
      <c r="P28" s="18">
        <f>$E$3+4</f>
        <v>43758</v>
      </c>
      <c r="Q28" s="8">
        <v>23</v>
      </c>
      <c r="R28" s="28" t="s">
        <v>0</v>
      </c>
      <c r="S28" s="92" t="str">
        <f t="shared" ca="1" si="5"/>
        <v/>
      </c>
    </row>
    <row r="29" spans="1:19" ht="15" customHeight="1">
      <c r="A29" s="28" t="s">
        <v>0</v>
      </c>
      <c r="B29" s="28" t="s">
        <v>0</v>
      </c>
      <c r="C29" s="28" t="s">
        <v>0</v>
      </c>
      <c r="D29" s="79">
        <v>0.85416666666662699</v>
      </c>
      <c r="E29" s="67" t="str">
        <f t="shared" ca="1" si="14"/>
        <v/>
      </c>
      <c r="F29" s="13" t="str">
        <f t="shared" ca="1" si="11"/>
        <v/>
      </c>
      <c r="G29" s="13" t="str">
        <f t="shared" ca="1" si="12"/>
        <v/>
      </c>
      <c r="H29" s="13" t="str">
        <f t="shared" ca="1" si="13"/>
        <v/>
      </c>
      <c r="I29" s="120" t="str">
        <f t="shared" si="7"/>
        <v>Véhicule 1437540,8542</v>
      </c>
      <c r="J29" s="13"/>
      <c r="K29" s="28" t="s">
        <v>0</v>
      </c>
      <c r="L29" s="75" t="str">
        <f>PROPER(TEXT($E$3+5,"jjjj"))</f>
        <v>Lundi</v>
      </c>
      <c r="M29" s="45" t="str">
        <f t="shared" ca="1" si="8"/>
        <v/>
      </c>
      <c r="N29" s="45" t="str">
        <f ca="1">IFERROR(INDEX(saisie,MATCH($B$6&amp;P29&amp;"|"&amp;(ROW()-Q29),valunique,0),3),"")</f>
        <v/>
      </c>
      <c r="O29" s="69" t="str">
        <f ca="1">IFERROR(IF(INDEX(saisie,MATCH($B$6&amp;P29&amp;"|"&amp;(ROW()-Q29),valunique,0),5)="interne",INDEX(saisie,MATCH($B$6&amp;P29&amp;"|"&amp;(ROW()-Q29),valunique,0),4)&amp;" : "&amp;INDEX(saisie,MATCH($B$6&amp;P29&amp;"|"&amp;(ROW()-Q29),valunique,0),6),INDEX(saisie,MATCH($B$6&amp;P29&amp;"|"&amp;(ROW()-Q29),valunique,0),4)&amp;" : "&amp;INDEX(saisie,MATCH($B$6&amp;P29&amp;"|"&amp;(ROW()-Q29),valunique,0),5)&amp;" - "&amp;INDEX(saisie,MATCH($B$6&amp;P29&amp;"|"&amp;(ROW()-Q29),valunique,0),6)),"")</f>
        <v/>
      </c>
      <c r="P29" s="18">
        <f>$E$3+5</f>
        <v>43759</v>
      </c>
      <c r="Q29" s="8">
        <v>28</v>
      </c>
      <c r="R29" s="28" t="s">
        <v>0</v>
      </c>
      <c r="S29" s="92" t="str">
        <f t="shared" ca="1" si="5"/>
        <v/>
      </c>
    </row>
    <row r="30" spans="1:19" ht="15" customHeight="1">
      <c r="A30" s="28" t="s">
        <v>0</v>
      </c>
      <c r="B30" s="28" t="s">
        <v>0</v>
      </c>
      <c r="C30" s="28" t="s">
        <v>0</v>
      </c>
      <c r="D30" s="78">
        <v>0.87499999999995903</v>
      </c>
      <c r="E30" s="66" t="str">
        <f t="shared" ca="1" si="14"/>
        <v/>
      </c>
      <c r="F30" s="13" t="str">
        <f t="shared" ca="1" si="11"/>
        <v/>
      </c>
      <c r="G30" s="13" t="str">
        <f t="shared" ca="1" si="12"/>
        <v/>
      </c>
      <c r="H30" s="13" t="str">
        <f t="shared" ca="1" si="13"/>
        <v/>
      </c>
      <c r="I30" s="120" t="str">
        <f t="shared" si="7"/>
        <v>Véhicule 1437540,875</v>
      </c>
      <c r="J30" s="13"/>
      <c r="K30" s="28" t="s">
        <v>0</v>
      </c>
      <c r="L30" s="123" t="str">
        <f>TEXT($E$3+5,"j-mmm")</f>
        <v>21-oct</v>
      </c>
      <c r="M30" s="45" t="str">
        <f t="shared" ca="1" si="8"/>
        <v/>
      </c>
      <c r="N30" s="45" t="str">
        <f t="shared" ca="1" si="9"/>
        <v/>
      </c>
      <c r="O30" s="69" t="str">
        <f t="shared" ca="1" si="10"/>
        <v/>
      </c>
      <c r="P30" s="18">
        <f>$E$3+5</f>
        <v>43759</v>
      </c>
      <c r="Q30" s="8">
        <v>28</v>
      </c>
      <c r="R30" s="28" t="s">
        <v>0</v>
      </c>
      <c r="S30" s="92" t="str">
        <f t="shared" ca="1" si="5"/>
        <v/>
      </c>
    </row>
    <row r="31" spans="1:19" ht="15" customHeight="1">
      <c r="A31" s="28" t="s">
        <v>0</v>
      </c>
      <c r="B31" s="28" t="s">
        <v>0</v>
      </c>
      <c r="C31" s="28" t="s">
        <v>0</v>
      </c>
      <c r="D31" s="79">
        <v>0.89583333333328996</v>
      </c>
      <c r="E31" s="67" t="str">
        <f t="shared" ca="1" si="14"/>
        <v/>
      </c>
      <c r="F31" s="13" t="str">
        <f t="shared" ca="1" si="11"/>
        <v/>
      </c>
      <c r="G31" s="13" t="str">
        <f t="shared" ca="1" si="12"/>
        <v/>
      </c>
      <c r="H31" s="13" t="str">
        <f t="shared" ca="1" si="13"/>
        <v/>
      </c>
      <c r="I31" s="120" t="str">
        <f t="shared" si="7"/>
        <v>Véhicule 1437540,8958</v>
      </c>
      <c r="J31" s="13"/>
      <c r="K31" s="28" t="s">
        <v>0</v>
      </c>
      <c r="L31" s="123"/>
      <c r="M31" s="45" t="str">
        <f t="shared" ca="1" si="8"/>
        <v/>
      </c>
      <c r="N31" s="45" t="str">
        <f t="shared" ca="1" si="9"/>
        <v/>
      </c>
      <c r="O31" s="69" t="str">
        <f t="shared" ca="1" si="10"/>
        <v/>
      </c>
      <c r="P31" s="18">
        <f>$E$3+5</f>
        <v>43759</v>
      </c>
      <c r="Q31" s="8">
        <v>28</v>
      </c>
      <c r="R31" s="28" t="s">
        <v>0</v>
      </c>
      <c r="S31" s="92" t="str">
        <f t="shared" ca="1" si="5"/>
        <v/>
      </c>
    </row>
    <row r="32" spans="1:19" ht="15" customHeight="1">
      <c r="A32" s="28" t="s">
        <v>0</v>
      </c>
      <c r="B32" s="28" t="s">
        <v>0</v>
      </c>
      <c r="C32" s="28" t="s">
        <v>0</v>
      </c>
      <c r="D32" s="78">
        <v>0.916666666666622</v>
      </c>
      <c r="E32" s="66" t="str">
        <f t="shared" ca="1" si="14"/>
        <v/>
      </c>
      <c r="F32" s="13" t="str">
        <f t="shared" ca="1" si="11"/>
        <v/>
      </c>
      <c r="G32" s="13" t="str">
        <f t="shared" ca="1" si="12"/>
        <v/>
      </c>
      <c r="H32" s="13" t="str">
        <f t="shared" ca="1" si="13"/>
        <v/>
      </c>
      <c r="I32" s="120" t="str">
        <f t="shared" si="7"/>
        <v>Véhicule 1437540,9167</v>
      </c>
      <c r="J32" s="13"/>
      <c r="K32" s="28" t="s">
        <v>0</v>
      </c>
      <c r="L32" s="121" t="str">
        <f ca="1">IFERROR(OFFSET(JFer2!$A$1,MATCH(J33,JFer2!$A$2:$A$25,0),1,,),"")</f>
        <v/>
      </c>
      <c r="M32" s="45" t="str">
        <f t="shared" ca="1" si="8"/>
        <v/>
      </c>
      <c r="N32" s="45" t="str">
        <f t="shared" ca="1" si="9"/>
        <v/>
      </c>
      <c r="O32" s="69" t="str">
        <f t="shared" ca="1" si="10"/>
        <v/>
      </c>
      <c r="P32" s="18">
        <f>$E$3+5</f>
        <v>43759</v>
      </c>
      <c r="Q32" s="8">
        <v>28</v>
      </c>
      <c r="R32" s="28" t="s">
        <v>0</v>
      </c>
      <c r="S32" s="92" t="str">
        <f t="shared" ca="1" si="5"/>
        <v/>
      </c>
    </row>
    <row r="33" spans="1:19" ht="15" customHeight="1">
      <c r="A33" s="28" t="s">
        <v>0</v>
      </c>
      <c r="B33" s="28" t="s">
        <v>0</v>
      </c>
      <c r="C33" s="28" t="s">
        <v>0</v>
      </c>
      <c r="D33" s="80">
        <v>0.93749999999995204</v>
      </c>
      <c r="E33" s="68" t="str">
        <f t="shared" ca="1" si="14"/>
        <v/>
      </c>
      <c r="F33" s="13" t="str">
        <f t="shared" ca="1" si="11"/>
        <v/>
      </c>
      <c r="G33" s="13" t="str">
        <f t="shared" ca="1" si="12"/>
        <v/>
      </c>
      <c r="H33" s="13" t="str">
        <f t="shared" ca="1" si="13"/>
        <v/>
      </c>
      <c r="I33" s="120" t="str">
        <f t="shared" si="7"/>
        <v>Véhicule 1437540,9375</v>
      </c>
      <c r="J33" s="36">
        <f>$E$3+5</f>
        <v>43759</v>
      </c>
      <c r="K33" s="28" t="s">
        <v>0</v>
      </c>
      <c r="L33" s="122"/>
      <c r="M33" s="47" t="str">
        <f t="shared" ca="1" si="8"/>
        <v/>
      </c>
      <c r="N33" s="47" t="str">
        <f t="shared" ca="1" si="9"/>
        <v/>
      </c>
      <c r="O33" s="70" t="str">
        <f t="shared" ca="1" si="10"/>
        <v/>
      </c>
      <c r="P33" s="18">
        <f>$E$3+5</f>
        <v>43759</v>
      </c>
      <c r="Q33" s="8">
        <v>28</v>
      </c>
      <c r="R33" s="28" t="s">
        <v>0</v>
      </c>
      <c r="S33" s="92" t="str">
        <f t="shared" ca="1" si="5"/>
        <v/>
      </c>
    </row>
    <row r="34" spans="1:19" ht="15" customHeight="1">
      <c r="A34" s="28" t="s">
        <v>0</v>
      </c>
      <c r="B34" s="28" t="s">
        <v>0</v>
      </c>
      <c r="C34" s="28" t="s">
        <v>0</v>
      </c>
      <c r="D34" s="28" t="s">
        <v>0</v>
      </c>
      <c r="E34" s="28" t="s">
        <v>0</v>
      </c>
      <c r="F34" s="28" t="s">
        <v>0</v>
      </c>
      <c r="G34" s="28" t="s">
        <v>0</v>
      </c>
      <c r="H34" s="28" t="s">
        <v>0</v>
      </c>
      <c r="I34" s="28" t="s">
        <v>0</v>
      </c>
      <c r="J34" s="28"/>
      <c r="K34" s="28" t="s">
        <v>0</v>
      </c>
      <c r="L34" s="28" t="s">
        <v>0</v>
      </c>
      <c r="M34" s="28" t="s">
        <v>0</v>
      </c>
      <c r="N34" s="28" t="s">
        <v>0</v>
      </c>
      <c r="O34" s="28" t="s">
        <v>0</v>
      </c>
      <c r="P34" s="28" t="s">
        <v>0</v>
      </c>
      <c r="Q34" s="28" t="s">
        <v>0</v>
      </c>
      <c r="R34" s="28" t="s">
        <v>0</v>
      </c>
    </row>
    <row r="35" spans="1:19" ht="15" customHeight="1">
      <c r="A35" s="28" t="s">
        <v>0</v>
      </c>
      <c r="B35" s="28" t="s">
        <v>0</v>
      </c>
      <c r="C35" s="28" t="s">
        <v>0</v>
      </c>
      <c r="D35" s="28" t="s">
        <v>0</v>
      </c>
      <c r="E35" s="28" t="s">
        <v>0</v>
      </c>
      <c r="F35" s="28" t="s">
        <v>0</v>
      </c>
      <c r="G35" s="28" t="s">
        <v>0</v>
      </c>
      <c r="H35" s="28" t="s">
        <v>0</v>
      </c>
      <c r="I35" s="28" t="s">
        <v>0</v>
      </c>
      <c r="J35" s="28"/>
      <c r="K35" s="28" t="s">
        <v>0</v>
      </c>
      <c r="L35" s="28" t="s">
        <v>0</v>
      </c>
      <c r="M35" s="28" t="s">
        <v>0</v>
      </c>
      <c r="N35" s="28" t="s">
        <v>0</v>
      </c>
      <c r="O35" s="28" t="s">
        <v>0</v>
      </c>
      <c r="P35" s="28" t="s">
        <v>0</v>
      </c>
      <c r="Q35" s="28" t="s">
        <v>0</v>
      </c>
      <c r="R35" s="28" t="s">
        <v>0</v>
      </c>
    </row>
    <row r="36" spans="1:19" ht="15" hidden="1" customHeight="1"/>
    <row r="37" spans="1:19" ht="15" hidden="1" customHeight="1"/>
  </sheetData>
  <sheetProtection sheet="1" objects="1" scenarios="1" selectLockedCells="1"/>
  <mergeCells count="15">
    <mergeCell ref="L32:L33"/>
    <mergeCell ref="L20:L21"/>
    <mergeCell ref="L25:L26"/>
    <mergeCell ref="L30:L31"/>
    <mergeCell ref="B1:O1"/>
    <mergeCell ref="M2:O2"/>
    <mergeCell ref="M3:O3"/>
    <mergeCell ref="L5:L6"/>
    <mergeCell ref="L10:L11"/>
    <mergeCell ref="L15:L16"/>
    <mergeCell ref="L7:L8"/>
    <mergeCell ref="L12:L13"/>
    <mergeCell ref="L17:L18"/>
    <mergeCell ref="L22:L23"/>
    <mergeCell ref="L27:L28"/>
  </mergeCells>
  <conditionalFormatting sqref="D4:D33">
    <cfRule type="expression" dxfId="261" priority="8">
      <formula>ROUND(D4,4)=ROUND(H4,4)</formula>
    </cfRule>
    <cfRule type="expression" dxfId="260" priority="15">
      <formula>G4&lt;&gt;""</formula>
    </cfRule>
    <cfRule type="expression" dxfId="259" priority="16">
      <formula>ROUND(D4,4)=ROUND(G4,4)</formula>
    </cfRule>
  </conditionalFormatting>
  <conditionalFormatting sqref="E4:E33">
    <cfRule type="expression" dxfId="258" priority="13">
      <formula>ROUND($D4,4)=ROUND($H4,4)</formula>
    </cfRule>
    <cfRule type="expression" dxfId="257" priority="14">
      <formula>ROUND($D4,4)=ROUND($G4,4)</formula>
    </cfRule>
  </conditionalFormatting>
  <conditionalFormatting sqref="M4:O33">
    <cfRule type="expression" dxfId="256" priority="24">
      <formula>WEEKDAY($P4,2)&gt;5</formula>
    </cfRule>
    <cfRule type="expression" dxfId="255" priority="26">
      <formula>COUNTIF(Fériés,$P4)&gt;0</formula>
    </cfRule>
  </conditionalFormatting>
  <printOptions horizontalCentered="1"/>
  <pageMargins left="0.25" right="0.25" top="0.75" bottom="0.75" header="0.3" footer="0.3"/>
  <pageSetup scale="85" fitToHeight="0" orientation="landscape" r:id="rId1"/>
  <drawing r:id="rId2"/>
  <picture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10"/>
  <dimension ref="A1:J1280"/>
  <sheetViews>
    <sheetView workbookViewId="0">
      <selection activeCell="H4" sqref="H4"/>
    </sheetView>
  </sheetViews>
  <sheetFormatPr baseColWidth="10" defaultRowHeight="12"/>
  <cols>
    <col min="1" max="1" width="10.83203125" style="91" bestFit="1" customWidth="1"/>
    <col min="2" max="2" width="9" style="97" bestFit="1" customWidth="1"/>
    <col min="3" max="3" width="5.6640625" style="97" bestFit="1" customWidth="1"/>
    <col min="4" max="4" width="24.6640625" bestFit="1" customWidth="1"/>
    <col min="5" max="5" width="15.6640625" bestFit="1" customWidth="1"/>
    <col min="6" max="6" width="35.83203125" bestFit="1" customWidth="1"/>
    <col min="7" max="7" width="23.5" bestFit="1" customWidth="1"/>
    <col min="8" max="8" width="34.6640625" bestFit="1" customWidth="1"/>
    <col min="9" max="9" width="16.33203125" bestFit="1" customWidth="1"/>
  </cols>
  <sheetData>
    <row r="1" spans="1:10" s="85" customFormat="1" ht="18.75">
      <c r="A1" s="95" t="s">
        <v>16</v>
      </c>
      <c r="B1" s="96" t="s">
        <v>17</v>
      </c>
      <c r="C1" s="96" t="s">
        <v>18</v>
      </c>
      <c r="D1" s="6" t="s">
        <v>19</v>
      </c>
      <c r="E1" s="6" t="s">
        <v>13</v>
      </c>
      <c r="F1" s="6" t="s">
        <v>20</v>
      </c>
      <c r="G1" s="6" t="s">
        <v>21</v>
      </c>
      <c r="H1" s="6" t="s">
        <v>23</v>
      </c>
    </row>
    <row r="2" spans="1:10">
      <c r="A2" s="91">
        <v>43102</v>
      </c>
      <c r="B2" s="97">
        <v>0.375</v>
      </c>
      <c r="C2" s="97">
        <v>0.47916666666666669</v>
      </c>
      <c r="D2" t="s">
        <v>207</v>
      </c>
      <c r="E2" t="s">
        <v>14</v>
      </c>
      <c r="F2" t="s">
        <v>231</v>
      </c>
      <c r="G2" t="str">
        <f>IF(A2="","",I2&amp;A2&amp;"|"&amp;COUNTIFS($A$2:A2,A2,$I$2:I2,I2))</f>
        <v>Véhicule 143102|1</v>
      </c>
      <c r="H2" s="24" t="str">
        <f t="shared" ref="H2:H14" si="0">I2&amp;A2 &amp;ROUND(B2,4)</f>
        <v>Véhicule 1431020,375</v>
      </c>
      <c r="I2" t="s">
        <v>223</v>
      </c>
    </row>
    <row r="3" spans="1:10">
      <c r="A3" s="91">
        <v>43102</v>
      </c>
      <c r="B3" s="97">
        <v>0.5625</v>
      </c>
      <c r="C3" s="97">
        <v>0.60416666666666663</v>
      </c>
      <c r="D3" t="s">
        <v>222</v>
      </c>
      <c r="E3" t="s">
        <v>227</v>
      </c>
      <c r="F3" t="s">
        <v>229</v>
      </c>
      <c r="G3" t="str">
        <f>IF(A3="","",I3&amp;A3&amp;"|"&amp;COUNTIFS($A$2:A3,A3,$I$2:I3,I3))</f>
        <v>Véhicule 143102|2</v>
      </c>
      <c r="H3" s="24" t="str">
        <f t="shared" si="0"/>
        <v>Véhicule 1431020,5625</v>
      </c>
      <c r="I3" s="24" t="s">
        <v>223</v>
      </c>
    </row>
    <row r="4" spans="1:10">
      <c r="A4" s="91">
        <v>43102</v>
      </c>
      <c r="B4" s="97">
        <v>0.66666666666666663</v>
      </c>
      <c r="C4" s="97">
        <v>0.6875</v>
      </c>
      <c r="D4" t="s">
        <v>208</v>
      </c>
      <c r="E4" t="s">
        <v>62</v>
      </c>
      <c r="F4" t="s">
        <v>236</v>
      </c>
      <c r="G4" t="str">
        <f>IF(A4="","",I4&amp;A4&amp;"|"&amp;COUNTIFS($A$2:A4,A4,$I$2:I4,I4))</f>
        <v>Véhicule 143102|3</v>
      </c>
      <c r="H4" s="24" t="str">
        <f t="shared" si="0"/>
        <v>Véhicule 1431020,6667</v>
      </c>
      <c r="I4" s="24" t="s">
        <v>223</v>
      </c>
    </row>
    <row r="5" spans="1:10">
      <c r="A5" s="91">
        <v>43102</v>
      </c>
      <c r="B5" s="97">
        <v>0.70833333333333337</v>
      </c>
      <c r="C5" s="97">
        <v>0.83333333333333337</v>
      </c>
      <c r="D5" t="s">
        <v>220</v>
      </c>
      <c r="E5" t="s">
        <v>14</v>
      </c>
      <c r="F5" t="s">
        <v>231</v>
      </c>
      <c r="G5" t="str">
        <f>IF(A5="","",I5&amp;A5&amp;"|"&amp;COUNTIFS($A$2:A5,A5,$I$2:I5,I5))</f>
        <v>Véhicule 143102|4</v>
      </c>
      <c r="H5" s="24" t="str">
        <f t="shared" si="0"/>
        <v>Véhicule 1431020,7083</v>
      </c>
      <c r="I5" s="24" t="s">
        <v>223</v>
      </c>
    </row>
    <row r="6" spans="1:10">
      <c r="A6" s="91">
        <v>43103</v>
      </c>
      <c r="B6" s="97">
        <v>0.375</v>
      </c>
      <c r="C6" s="97">
        <v>0.5</v>
      </c>
      <c r="D6" t="s">
        <v>221</v>
      </c>
      <c r="E6" t="s">
        <v>14</v>
      </c>
      <c r="F6" t="s">
        <v>232</v>
      </c>
      <c r="G6" t="str">
        <f>IF(A6="","",I6&amp;A6&amp;"|"&amp;COUNTIFS($A$2:A6,A6,$I$2:I6,I6))</f>
        <v>Véhicule 143103|1</v>
      </c>
      <c r="H6" s="24" t="str">
        <f t="shared" si="0"/>
        <v>Véhicule 1431030,375</v>
      </c>
      <c r="I6" s="24" t="s">
        <v>223</v>
      </c>
    </row>
    <row r="7" spans="1:10">
      <c r="A7" s="91">
        <v>43103</v>
      </c>
      <c r="B7" s="97">
        <v>0.58333333333333337</v>
      </c>
      <c r="C7" s="97">
        <v>0.75</v>
      </c>
      <c r="D7" t="s">
        <v>216</v>
      </c>
      <c r="E7" t="s">
        <v>62</v>
      </c>
      <c r="F7" t="s">
        <v>237</v>
      </c>
      <c r="G7" t="str">
        <f>IF(A7="","",I7&amp;A7&amp;"|"&amp;COUNTIFS($A$2:A7,A7,$I$2:I7,I7))</f>
        <v>Véhicule 143103|2</v>
      </c>
      <c r="H7" s="24" t="str">
        <f t="shared" si="0"/>
        <v>Véhicule 1431030,5833</v>
      </c>
      <c r="I7" s="24" t="s">
        <v>223</v>
      </c>
    </row>
    <row r="8" spans="1:10">
      <c r="A8" s="91">
        <v>43104</v>
      </c>
      <c r="B8" s="97">
        <v>0.45833333333333331</v>
      </c>
      <c r="C8" s="97">
        <v>0.47916666666666669</v>
      </c>
      <c r="D8" t="s">
        <v>221</v>
      </c>
      <c r="E8" t="s">
        <v>14</v>
      </c>
      <c r="F8" t="s">
        <v>231</v>
      </c>
      <c r="G8" t="str">
        <f>IF(A8="","",I8&amp;A8&amp;"|"&amp;COUNTIFS($A$2:A8,A8,$I$2:I8,I8))</f>
        <v>Véhicule 143104|1</v>
      </c>
      <c r="H8" s="24" t="str">
        <f t="shared" si="0"/>
        <v>Véhicule 1431040,4583</v>
      </c>
      <c r="I8" s="24" t="s">
        <v>223</v>
      </c>
    </row>
    <row r="9" spans="1:10">
      <c r="A9" s="91">
        <v>43104</v>
      </c>
      <c r="B9" s="97">
        <v>0.58333333333333337</v>
      </c>
      <c r="C9" s="97">
        <v>0.66666666666666663</v>
      </c>
      <c r="D9" t="s">
        <v>221</v>
      </c>
      <c r="E9" t="s">
        <v>62</v>
      </c>
      <c r="F9" t="s">
        <v>235</v>
      </c>
      <c r="G9" t="str">
        <f>IF(A9="","",I9&amp;A9&amp;"|"&amp;COUNTIFS($A$2:A9,A9,$I$2:I9,I9))</f>
        <v>Véhicule 143104|2</v>
      </c>
      <c r="H9" s="24" t="str">
        <f t="shared" si="0"/>
        <v>Véhicule 1431040,5833</v>
      </c>
      <c r="I9" s="24" t="s">
        <v>223</v>
      </c>
    </row>
    <row r="10" spans="1:10">
      <c r="A10" s="91">
        <v>43105</v>
      </c>
      <c r="B10" s="97">
        <v>0.5625</v>
      </c>
      <c r="C10" s="97">
        <v>0.58333333333333337</v>
      </c>
      <c r="D10" t="s">
        <v>221</v>
      </c>
      <c r="E10" t="s">
        <v>14</v>
      </c>
      <c r="F10" t="s">
        <v>232</v>
      </c>
      <c r="G10" t="str">
        <f>IF(A10="","",I10&amp;A10&amp;"|"&amp;COUNTIFS($A$2:A10,A10,$I$2:I10,I10))</f>
        <v>Véhicule 143105|1</v>
      </c>
      <c r="H10" s="24" t="str">
        <f t="shared" si="0"/>
        <v>Véhicule 1431050,5625</v>
      </c>
      <c r="I10" s="24" t="s">
        <v>223</v>
      </c>
    </row>
    <row r="11" spans="1:10">
      <c r="A11" s="91">
        <v>43105</v>
      </c>
      <c r="B11" s="97">
        <v>0.58333333333333337</v>
      </c>
      <c r="C11" s="97">
        <v>0.60416666666666663</v>
      </c>
      <c r="D11" t="s">
        <v>221</v>
      </c>
      <c r="E11" t="s">
        <v>14</v>
      </c>
      <c r="F11" t="s">
        <v>233</v>
      </c>
      <c r="G11" t="str">
        <f>IF(A11="","",I11&amp;A11&amp;"|"&amp;COUNTIFS($A$2:A11,A11,$I$2:I11,I11))</f>
        <v>Véhicule 143105|2</v>
      </c>
      <c r="H11" s="24" t="str">
        <f t="shared" si="0"/>
        <v>Véhicule 1431050,5833</v>
      </c>
      <c r="I11" t="s">
        <v>223</v>
      </c>
    </row>
    <row r="12" spans="1:10">
      <c r="A12" s="91">
        <v>43637</v>
      </c>
      <c r="B12" s="97">
        <v>0.375</v>
      </c>
      <c r="C12" s="97">
        <v>0.39583333333333331</v>
      </c>
      <c r="D12" t="s">
        <v>239</v>
      </c>
      <c r="E12" t="s">
        <v>14</v>
      </c>
      <c r="F12" t="s">
        <v>231</v>
      </c>
      <c r="G12" t="str">
        <f>IF(A12="","",I12&amp;A12&amp;"|"&amp;COUNTIFS($A$2:A12,A12,$I$2:I12,I12))</f>
        <v>Véhicule 143637|1</v>
      </c>
      <c r="H12" s="24" t="str">
        <f t="shared" si="0"/>
        <v>Véhicule 1436370,375</v>
      </c>
      <c r="I12" t="s">
        <v>223</v>
      </c>
      <c r="J12" t="s">
        <v>240</v>
      </c>
    </row>
    <row r="13" spans="1:10">
      <c r="A13" s="91">
        <v>43637</v>
      </c>
      <c r="B13" s="97">
        <v>0.375</v>
      </c>
      <c r="C13" s="97">
        <v>0.52083333333333337</v>
      </c>
      <c r="D13" t="s">
        <v>208</v>
      </c>
      <c r="E13" t="s">
        <v>227</v>
      </c>
      <c r="F13" t="s">
        <v>228</v>
      </c>
      <c r="G13" t="str">
        <f>IF(A13="","",I13&amp;A13&amp;"|"&amp;COUNTIFS($A$2:A13,A13,$I$2:I13,I13))</f>
        <v>Véhicule 343637|1</v>
      </c>
      <c r="H13" s="24" t="str">
        <f t="shared" si="0"/>
        <v>Véhicule 3436370,375</v>
      </c>
      <c r="I13" t="s">
        <v>225</v>
      </c>
      <c r="J13" t="s">
        <v>242</v>
      </c>
    </row>
    <row r="14" spans="1:10">
      <c r="A14" s="91">
        <v>43637</v>
      </c>
      <c r="B14" s="97">
        <v>0.54166666666666663</v>
      </c>
      <c r="C14" s="97">
        <v>0.625</v>
      </c>
      <c r="D14" t="s">
        <v>239</v>
      </c>
      <c r="E14" t="s">
        <v>14</v>
      </c>
      <c r="F14" t="s">
        <v>231</v>
      </c>
      <c r="G14" t="str">
        <f>IF(A14="","",I14&amp;A14&amp;"|"&amp;COUNTIFS($A$2:A14,A14,$I$2:I14,I14))</f>
        <v>Véhicule 143637|2</v>
      </c>
      <c r="H14" s="24" t="str">
        <f t="shared" si="0"/>
        <v>Véhicule 1436370,5417</v>
      </c>
      <c r="I14" t="s">
        <v>223</v>
      </c>
      <c r="J14" t="s">
        <v>241</v>
      </c>
    </row>
    <row r="15" spans="1:10">
      <c r="A15" s="91">
        <v>43754</v>
      </c>
      <c r="B15" s="97">
        <v>0.39583333333333331</v>
      </c>
      <c r="C15" s="97">
        <v>0.52083333333333337</v>
      </c>
      <c r="D15" t="s">
        <v>239</v>
      </c>
      <c r="E15" t="s">
        <v>14</v>
      </c>
      <c r="F15" t="s">
        <v>231</v>
      </c>
      <c r="G15" t="str">
        <f>IF(A15="","",I15&amp;A15&amp;"|"&amp;COUNTIFS($A$2:A15,A15,$I$2:I15,I15))</f>
        <v>Véhicule 143754|1</v>
      </c>
      <c r="H15" t="str">
        <f>I15&amp;A15 &amp;ROUND(B15,4)</f>
        <v>Véhicule 1437540,3958</v>
      </c>
      <c r="I15" t="s">
        <v>223</v>
      </c>
      <c r="J15" t="s">
        <v>243</v>
      </c>
    </row>
    <row r="952" spans="10:10">
      <c r="J952" t="s">
        <v>63</v>
      </c>
    </row>
    <row r="955" spans="10:10">
      <c r="J955" t="s">
        <v>64</v>
      </c>
    </row>
    <row r="956" spans="10:10">
      <c r="J956" t="s">
        <v>65</v>
      </c>
    </row>
    <row r="957" spans="10:10">
      <c r="J957" t="s">
        <v>66</v>
      </c>
    </row>
    <row r="960" spans="10:10">
      <c r="J960" t="s">
        <v>67</v>
      </c>
    </row>
    <row r="961" spans="10:10">
      <c r="J961" t="s">
        <v>64</v>
      </c>
    </row>
    <row r="962" spans="10:10">
      <c r="J962" t="s">
        <v>65</v>
      </c>
    </row>
    <row r="963" spans="10:10">
      <c r="J963" t="s">
        <v>68</v>
      </c>
    </row>
    <row r="964" spans="10:10">
      <c r="J964" t="s">
        <v>69</v>
      </c>
    </row>
    <row r="965" spans="10:10">
      <c r="J965" t="s">
        <v>64</v>
      </c>
    </row>
    <row r="966" spans="10:10">
      <c r="J966" t="s">
        <v>65</v>
      </c>
    </row>
    <row r="969" spans="10:10">
      <c r="J969" t="s">
        <v>70</v>
      </c>
    </row>
    <row r="970" spans="10:10">
      <c r="J970" t="s">
        <v>71</v>
      </c>
    </row>
    <row r="971" spans="10:10">
      <c r="J971" t="s">
        <v>72</v>
      </c>
    </row>
    <row r="972" spans="10:10">
      <c r="J972" t="s">
        <v>64</v>
      </c>
    </row>
    <row r="973" spans="10:10">
      <c r="J973" t="s">
        <v>65</v>
      </c>
    </row>
    <row r="975" spans="10:10">
      <c r="J975" t="s">
        <v>73</v>
      </c>
    </row>
    <row r="977" spans="10:10">
      <c r="J977" t="s">
        <v>74</v>
      </c>
    </row>
    <row r="978" spans="10:10">
      <c r="J978" t="s">
        <v>65</v>
      </c>
    </row>
    <row r="980" spans="10:10">
      <c r="J980" t="s">
        <v>75</v>
      </c>
    </row>
    <row r="983" spans="10:10">
      <c r="J983" t="s">
        <v>76</v>
      </c>
    </row>
    <row r="986" spans="10:10">
      <c r="J986" t="s">
        <v>64</v>
      </c>
    </row>
    <row r="987" spans="10:10">
      <c r="J987" t="s">
        <v>77</v>
      </c>
    </row>
    <row r="991" spans="10:10">
      <c r="J991" t="s">
        <v>78</v>
      </c>
    </row>
    <row r="993" spans="10:10">
      <c r="J993" t="s">
        <v>79</v>
      </c>
    </row>
    <row r="994" spans="10:10">
      <c r="J994" t="s">
        <v>64</v>
      </c>
    </row>
    <row r="995" spans="10:10">
      <c r="J995" t="s">
        <v>65</v>
      </c>
    </row>
    <row r="997" spans="10:10">
      <c r="J997" t="s">
        <v>80</v>
      </c>
    </row>
    <row r="998" spans="10:10">
      <c r="J998" t="s">
        <v>81</v>
      </c>
    </row>
    <row r="1000" spans="10:10">
      <c r="J1000" t="s">
        <v>82</v>
      </c>
    </row>
    <row r="1001" spans="10:10">
      <c r="J1001" t="s">
        <v>83</v>
      </c>
    </row>
    <row r="1004" spans="10:10">
      <c r="J1004" t="s">
        <v>64</v>
      </c>
    </row>
    <row r="1005" spans="10:10">
      <c r="J1005" t="s">
        <v>65</v>
      </c>
    </row>
    <row r="1006" spans="10:10">
      <c r="J1006" t="s">
        <v>84</v>
      </c>
    </row>
    <row r="1007" spans="10:10">
      <c r="J1007" t="s">
        <v>85</v>
      </c>
    </row>
    <row r="1009" spans="10:10">
      <c r="J1009" t="s">
        <v>86</v>
      </c>
    </row>
    <row r="1010" spans="10:10">
      <c r="J1010" t="s">
        <v>87</v>
      </c>
    </row>
    <row r="1011" spans="10:10">
      <c r="J1011" t="s">
        <v>88</v>
      </c>
    </row>
    <row r="1012" spans="10:10">
      <c r="J1012" t="s">
        <v>83</v>
      </c>
    </row>
    <row r="1013" spans="10:10">
      <c r="J1013" t="s">
        <v>89</v>
      </c>
    </row>
    <row r="1014" spans="10:10">
      <c r="J1014" t="s">
        <v>90</v>
      </c>
    </row>
    <row r="1015" spans="10:10">
      <c r="J1015" t="s">
        <v>91</v>
      </c>
    </row>
    <row r="1016" spans="10:10">
      <c r="J1016" t="s">
        <v>83</v>
      </c>
    </row>
    <row r="1019" spans="10:10">
      <c r="J1019" t="s">
        <v>92</v>
      </c>
    </row>
    <row r="1020" spans="10:10">
      <c r="J1020" t="s">
        <v>83</v>
      </c>
    </row>
    <row r="1022" spans="10:10">
      <c r="J1022" t="s">
        <v>93</v>
      </c>
    </row>
    <row r="1023" spans="10:10">
      <c r="J1023" t="s">
        <v>94</v>
      </c>
    </row>
    <row r="1024" spans="10:10">
      <c r="J1024" t="s">
        <v>95</v>
      </c>
    </row>
    <row r="1025" spans="10:10">
      <c r="J1025" t="s">
        <v>65</v>
      </c>
    </row>
    <row r="1026" spans="10:10">
      <c r="J1026" t="s">
        <v>96</v>
      </c>
    </row>
    <row r="1028" spans="10:10">
      <c r="J1028" t="s">
        <v>97</v>
      </c>
    </row>
    <row r="1029" spans="10:10">
      <c r="J1029" t="s">
        <v>83</v>
      </c>
    </row>
    <row r="1030" spans="10:10">
      <c r="J1030" t="s">
        <v>98</v>
      </c>
    </row>
    <row r="1032" spans="10:10">
      <c r="J1032" t="s">
        <v>99</v>
      </c>
    </row>
    <row r="1033" spans="10:10">
      <c r="J1033" t="s">
        <v>94</v>
      </c>
    </row>
    <row r="1034" spans="10:10">
      <c r="J1034" t="s">
        <v>100</v>
      </c>
    </row>
    <row r="1035" spans="10:10">
      <c r="J1035" t="s">
        <v>101</v>
      </c>
    </row>
    <row r="1036" spans="10:10">
      <c r="J1036" t="s">
        <v>95</v>
      </c>
    </row>
    <row r="1037" spans="10:10">
      <c r="J1037" t="s">
        <v>65</v>
      </c>
    </row>
    <row r="1038" spans="10:10">
      <c r="J1038" t="s">
        <v>102</v>
      </c>
    </row>
    <row r="1039" spans="10:10">
      <c r="J1039" t="s">
        <v>103</v>
      </c>
    </row>
    <row r="1040" spans="10:10">
      <c r="J1040" t="s">
        <v>104</v>
      </c>
    </row>
    <row r="1041" spans="10:10">
      <c r="J1041" t="s">
        <v>105</v>
      </c>
    </row>
    <row r="1042" spans="10:10">
      <c r="J1042" t="s">
        <v>106</v>
      </c>
    </row>
    <row r="1043" spans="10:10">
      <c r="J1043" t="s">
        <v>107</v>
      </c>
    </row>
    <row r="1044" spans="10:10">
      <c r="J1044" t="s">
        <v>108</v>
      </c>
    </row>
    <row r="1045" spans="10:10">
      <c r="J1045" t="s">
        <v>109</v>
      </c>
    </row>
    <row r="1047" spans="10:10">
      <c r="J1047" t="s">
        <v>97</v>
      </c>
    </row>
    <row r="1048" spans="10:10">
      <c r="J1048" t="s">
        <v>110</v>
      </c>
    </row>
    <row r="1049" spans="10:10">
      <c r="J1049" t="s">
        <v>83</v>
      </c>
    </row>
    <row r="1051" spans="10:10">
      <c r="J1051" t="s">
        <v>111</v>
      </c>
    </row>
    <row r="1052" spans="10:10">
      <c r="J1052" t="s">
        <v>94</v>
      </c>
    </row>
    <row r="1053" spans="10:10">
      <c r="J1053" t="s">
        <v>95</v>
      </c>
    </row>
    <row r="1054" spans="10:10">
      <c r="J1054" t="s">
        <v>65</v>
      </c>
    </row>
    <row r="1056" spans="10:10">
      <c r="J1056" t="s">
        <v>112</v>
      </c>
    </row>
    <row r="1059" spans="10:10">
      <c r="J1059" t="s">
        <v>97</v>
      </c>
    </row>
    <row r="1060" spans="10:10">
      <c r="J1060" t="s">
        <v>113</v>
      </c>
    </row>
    <row r="1061" spans="10:10">
      <c r="J1061" t="s">
        <v>94</v>
      </c>
    </row>
    <row r="1062" spans="10:10">
      <c r="J1062" t="s">
        <v>95</v>
      </c>
    </row>
    <row r="1063" spans="10:10">
      <c r="J1063" t="s">
        <v>65</v>
      </c>
    </row>
    <row r="1064" spans="10:10">
      <c r="J1064" t="s">
        <v>114</v>
      </c>
    </row>
    <row r="1066" spans="10:10">
      <c r="J1066" t="s">
        <v>115</v>
      </c>
    </row>
    <row r="1068" spans="10:10">
      <c r="J1068" t="s">
        <v>97</v>
      </c>
    </row>
    <row r="1069" spans="10:10">
      <c r="J1069" t="s">
        <v>116</v>
      </c>
    </row>
    <row r="1070" spans="10:10">
      <c r="J1070" t="s">
        <v>83</v>
      </c>
    </row>
    <row r="1072" spans="10:10">
      <c r="J1072" t="s">
        <v>117</v>
      </c>
    </row>
    <row r="1073" spans="10:10">
      <c r="J1073" t="s">
        <v>94</v>
      </c>
    </row>
    <row r="1074" spans="10:10">
      <c r="J1074" t="s">
        <v>95</v>
      </c>
    </row>
    <row r="1075" spans="10:10">
      <c r="J1075" t="s">
        <v>118</v>
      </c>
    </row>
    <row r="1077" spans="10:10">
      <c r="J1077" t="s">
        <v>119</v>
      </c>
    </row>
    <row r="1078" spans="10:10">
      <c r="J1078" t="s">
        <v>120</v>
      </c>
    </row>
    <row r="1079" spans="10:10">
      <c r="J1079" t="s">
        <v>121</v>
      </c>
    </row>
    <row r="1080" spans="10:10">
      <c r="J1080" t="s">
        <v>122</v>
      </c>
    </row>
    <row r="1081" spans="10:10">
      <c r="J1081" t="s">
        <v>97</v>
      </c>
    </row>
    <row r="1082" spans="10:10">
      <c r="J1082" t="s">
        <v>83</v>
      </c>
    </row>
    <row r="1084" spans="10:10">
      <c r="J1084" t="s">
        <v>123</v>
      </c>
    </row>
    <row r="1085" spans="10:10">
      <c r="J1085" t="s">
        <v>94</v>
      </c>
    </row>
    <row r="1086" spans="10:10">
      <c r="J1086" t="s">
        <v>95</v>
      </c>
    </row>
    <row r="1087" spans="10:10">
      <c r="J1087" t="s">
        <v>65</v>
      </c>
    </row>
    <row r="1088" spans="10:10">
      <c r="J1088" t="s">
        <v>124</v>
      </c>
    </row>
    <row r="1089" spans="10:10">
      <c r="J1089" t="s">
        <v>125</v>
      </c>
    </row>
    <row r="1091" spans="10:10">
      <c r="J1091" t="s">
        <v>97</v>
      </c>
    </row>
    <row r="1092" spans="10:10">
      <c r="J1092" t="s">
        <v>126</v>
      </c>
    </row>
    <row r="1093" spans="10:10">
      <c r="J1093" t="s">
        <v>83</v>
      </c>
    </row>
    <row r="1094" spans="10:10">
      <c r="J1094" t="s">
        <v>127</v>
      </c>
    </row>
    <row r="1095" spans="10:10">
      <c r="J1095" t="s">
        <v>128</v>
      </c>
    </row>
    <row r="1096" spans="10:10">
      <c r="J1096" t="s">
        <v>95</v>
      </c>
    </row>
    <row r="1097" spans="10:10">
      <c r="J1097" t="s">
        <v>129</v>
      </c>
    </row>
    <row r="1099" spans="10:10">
      <c r="J1099" t="s">
        <v>97</v>
      </c>
    </row>
    <row r="1100" spans="10:10">
      <c r="J1100" t="s">
        <v>83</v>
      </c>
    </row>
    <row r="1101" spans="10:10">
      <c r="J1101" t="s">
        <v>95</v>
      </c>
    </row>
    <row r="1102" spans="10:10">
      <c r="J1102" t="s">
        <v>130</v>
      </c>
    </row>
    <row r="1103" spans="10:10">
      <c r="J1103" t="s">
        <v>131</v>
      </c>
    </row>
    <row r="1104" spans="10:10">
      <c r="J1104" t="s">
        <v>132</v>
      </c>
    </row>
    <row r="1105" spans="10:10">
      <c r="J1105" t="s">
        <v>133</v>
      </c>
    </row>
    <row r="1106" spans="10:10">
      <c r="J1106" t="s">
        <v>134</v>
      </c>
    </row>
    <row r="1107" spans="10:10">
      <c r="J1107" t="s">
        <v>135</v>
      </c>
    </row>
    <row r="1108" spans="10:10">
      <c r="J1108" t="s">
        <v>198</v>
      </c>
    </row>
    <row r="1109" spans="10:10">
      <c r="J1109" t="s">
        <v>200</v>
      </c>
    </row>
    <row r="1110" spans="10:10">
      <c r="J1110" t="s">
        <v>130</v>
      </c>
    </row>
    <row r="1111" spans="10:10">
      <c r="J1111" t="s">
        <v>199</v>
      </c>
    </row>
    <row r="1112" spans="10:10">
      <c r="J1112" t="s">
        <v>136</v>
      </c>
    </row>
    <row r="1113" spans="10:10">
      <c r="J1113" t="s">
        <v>201</v>
      </c>
    </row>
    <row r="1114" spans="10:10">
      <c r="J1114" t="s">
        <v>137</v>
      </c>
    </row>
    <row r="1115" spans="10:10">
      <c r="J1115" t="s">
        <v>202</v>
      </c>
    </row>
    <row r="1116" spans="10:10">
      <c r="J1116" t="s">
        <v>132</v>
      </c>
    </row>
    <row r="1117" spans="10:10">
      <c r="J1117" t="s">
        <v>138</v>
      </c>
    </row>
    <row r="1118" spans="10:10">
      <c r="J1118" t="s">
        <v>203</v>
      </c>
    </row>
    <row r="1119" spans="10:10">
      <c r="J1119" t="s">
        <v>139</v>
      </c>
    </row>
    <row r="1120" spans="10:10">
      <c r="J1120" t="s">
        <v>140</v>
      </c>
    </row>
    <row r="1121" spans="10:10">
      <c r="J1121" t="s">
        <v>141</v>
      </c>
    </row>
    <row r="1122" spans="10:10">
      <c r="J1122" t="s">
        <v>142</v>
      </c>
    </row>
    <row r="1123" spans="10:10">
      <c r="J1123" t="s">
        <v>143</v>
      </c>
    </row>
    <row r="1124" spans="10:10">
      <c r="J1124" t="s">
        <v>144</v>
      </c>
    </row>
    <row r="1125" spans="10:10">
      <c r="J1125" t="s">
        <v>145</v>
      </c>
    </row>
    <row r="1126" spans="10:10">
      <c r="J1126" t="s">
        <v>146</v>
      </c>
    </row>
    <row r="1127" spans="10:10">
      <c r="J1127" t="s">
        <v>132</v>
      </c>
    </row>
    <row r="1128" spans="10:10">
      <c r="J1128" t="s">
        <v>147</v>
      </c>
    </row>
    <row r="1129" spans="10:10">
      <c r="J1129" t="s">
        <v>148</v>
      </c>
    </row>
    <row r="1130" spans="10:10">
      <c r="J1130" t="s">
        <v>205</v>
      </c>
    </row>
    <row r="1131" spans="10:10">
      <c r="J1131" t="s">
        <v>130</v>
      </c>
    </row>
    <row r="1133" spans="10:10">
      <c r="J1133" t="s">
        <v>132</v>
      </c>
    </row>
    <row r="1134" spans="10:10">
      <c r="J1134" t="s">
        <v>149</v>
      </c>
    </row>
    <row r="1135" spans="10:10">
      <c r="J1135" t="s">
        <v>150</v>
      </c>
    </row>
    <row r="1136" spans="10:10">
      <c r="J1136" t="s">
        <v>151</v>
      </c>
    </row>
    <row r="1137" spans="10:10">
      <c r="J1137" t="s">
        <v>152</v>
      </c>
    </row>
    <row r="1138" spans="10:10">
      <c r="J1138" t="s">
        <v>153</v>
      </c>
    </row>
    <row r="1139" spans="10:10">
      <c r="J1139" t="s">
        <v>130</v>
      </c>
    </row>
    <row r="1140" spans="10:10">
      <c r="J1140" t="s">
        <v>132</v>
      </c>
    </row>
    <row r="1141" spans="10:10">
      <c r="J1141" t="s">
        <v>154</v>
      </c>
    </row>
    <row r="1142" spans="10:10">
      <c r="J1142" t="s">
        <v>130</v>
      </c>
    </row>
    <row r="1143" spans="10:10">
      <c r="J1143" t="s">
        <v>155</v>
      </c>
    </row>
    <row r="1144" spans="10:10">
      <c r="J1144" t="s">
        <v>132</v>
      </c>
    </row>
    <row r="1145" spans="10:10">
      <c r="J1145" t="s">
        <v>156</v>
      </c>
    </row>
    <row r="1146" spans="10:10">
      <c r="J1146" t="s">
        <v>157</v>
      </c>
    </row>
    <row r="1147" spans="10:10">
      <c r="J1147" t="s">
        <v>158</v>
      </c>
    </row>
    <row r="1148" spans="10:10">
      <c r="J1148" t="s">
        <v>159</v>
      </c>
    </row>
    <row r="1149" spans="10:10">
      <c r="J1149" t="s">
        <v>130</v>
      </c>
    </row>
    <row r="1150" spans="10:10">
      <c r="J1150" t="s">
        <v>160</v>
      </c>
    </row>
    <row r="1151" spans="10:10">
      <c r="J1151" t="s">
        <v>132</v>
      </c>
    </row>
    <row r="1152" spans="10:10">
      <c r="J1152" t="s">
        <v>130</v>
      </c>
    </row>
    <row r="1153" spans="10:10">
      <c r="J1153" t="s">
        <v>161</v>
      </c>
    </row>
    <row r="1154" spans="10:10">
      <c r="J1154" t="s">
        <v>162</v>
      </c>
    </row>
    <row r="1155" spans="10:10">
      <c r="J1155" t="s">
        <v>132</v>
      </c>
    </row>
    <row r="1156" spans="10:10">
      <c r="J1156" t="s">
        <v>163</v>
      </c>
    </row>
    <row r="1157" spans="10:10">
      <c r="J1157" t="s">
        <v>130</v>
      </c>
    </row>
    <row r="1158" spans="10:10">
      <c r="J1158" t="s">
        <v>132</v>
      </c>
    </row>
    <row r="1159" spans="10:10">
      <c r="J1159" t="s">
        <v>130</v>
      </c>
    </row>
    <row r="1160" spans="10:10">
      <c r="J1160" t="s">
        <v>132</v>
      </c>
    </row>
    <row r="1161" spans="10:10">
      <c r="J1161" t="s">
        <v>164</v>
      </c>
    </row>
    <row r="1162" spans="10:10">
      <c r="J1162" t="s">
        <v>165</v>
      </c>
    </row>
    <row r="1163" spans="10:10">
      <c r="J1163" t="s">
        <v>130</v>
      </c>
    </row>
    <row r="1164" spans="10:10">
      <c r="J1164" t="s">
        <v>132</v>
      </c>
    </row>
    <row r="1165" spans="10:10">
      <c r="J1165" t="s">
        <v>166</v>
      </c>
    </row>
    <row r="1166" spans="10:10">
      <c r="J1166" t="s">
        <v>130</v>
      </c>
    </row>
    <row r="1167" spans="10:10">
      <c r="J1167" t="s">
        <v>167</v>
      </c>
    </row>
    <row r="1168" spans="10:10">
      <c r="J1168" t="s">
        <v>132</v>
      </c>
    </row>
    <row r="1169" spans="10:10">
      <c r="J1169" t="s">
        <v>168</v>
      </c>
    </row>
    <row r="1170" spans="10:10">
      <c r="J1170" t="s">
        <v>130</v>
      </c>
    </row>
    <row r="1171" spans="10:10">
      <c r="J1171" t="s">
        <v>132</v>
      </c>
    </row>
    <row r="1172" spans="10:10">
      <c r="J1172" t="s">
        <v>130</v>
      </c>
    </row>
    <row r="1173" spans="10:10">
      <c r="J1173" t="s">
        <v>132</v>
      </c>
    </row>
    <row r="1174" spans="10:10">
      <c r="J1174" t="s">
        <v>169</v>
      </c>
    </row>
    <row r="1175" spans="10:10">
      <c r="J1175" t="s">
        <v>170</v>
      </c>
    </row>
    <row r="1176" spans="10:10">
      <c r="J1176" t="s">
        <v>130</v>
      </c>
    </row>
    <row r="1177" spans="10:10">
      <c r="J1177" t="s">
        <v>132</v>
      </c>
    </row>
    <row r="1178" spans="10:10">
      <c r="J1178" t="s">
        <v>171</v>
      </c>
    </row>
    <row r="1179" spans="10:10">
      <c r="J1179" t="s">
        <v>172</v>
      </c>
    </row>
    <row r="1180" spans="10:10">
      <c r="J1180" t="s">
        <v>130</v>
      </c>
    </row>
    <row r="1181" spans="10:10">
      <c r="J1181" t="s">
        <v>132</v>
      </c>
    </row>
    <row r="1182" spans="10:10">
      <c r="J1182" t="s">
        <v>204</v>
      </c>
    </row>
    <row r="1183" spans="10:10">
      <c r="J1183" t="s">
        <v>130</v>
      </c>
    </row>
    <row r="1184" spans="10:10">
      <c r="J1184" t="s">
        <v>132</v>
      </c>
    </row>
    <row r="1185" spans="10:10">
      <c r="J1185" t="s">
        <v>173</v>
      </c>
    </row>
    <row r="1186" spans="10:10">
      <c r="J1186" t="s">
        <v>130</v>
      </c>
    </row>
    <row r="1187" spans="10:10">
      <c r="J1187" t="s">
        <v>132</v>
      </c>
    </row>
    <row r="1188" spans="10:10">
      <c r="J1188" t="s">
        <v>130</v>
      </c>
    </row>
    <row r="1189" spans="10:10">
      <c r="J1189" t="s">
        <v>132</v>
      </c>
    </row>
    <row r="1190" spans="10:10">
      <c r="J1190" t="s">
        <v>174</v>
      </c>
    </row>
    <row r="1191" spans="10:10">
      <c r="J1191" t="s">
        <v>175</v>
      </c>
    </row>
    <row r="1192" spans="10:10">
      <c r="J1192" t="s">
        <v>130</v>
      </c>
    </row>
    <row r="1193" spans="10:10">
      <c r="J1193" t="s">
        <v>132</v>
      </c>
    </row>
    <row r="1194" spans="10:10">
      <c r="J1194" t="s">
        <v>130</v>
      </c>
    </row>
    <row r="1195" spans="10:10">
      <c r="J1195" t="s">
        <v>132</v>
      </c>
    </row>
    <row r="1196" spans="10:10">
      <c r="J1196" t="s">
        <v>176</v>
      </c>
    </row>
    <row r="1197" spans="10:10">
      <c r="J1197" t="s">
        <v>130</v>
      </c>
    </row>
    <row r="1198" spans="10:10">
      <c r="J1198" t="s">
        <v>132</v>
      </c>
    </row>
    <row r="1199" spans="10:10">
      <c r="J1199" t="s">
        <v>130</v>
      </c>
    </row>
    <row r="1200" spans="10:10">
      <c r="J1200" t="s">
        <v>132</v>
      </c>
    </row>
    <row r="1201" spans="10:10">
      <c r="J1201" t="s">
        <v>177</v>
      </c>
    </row>
    <row r="1202" spans="10:10">
      <c r="J1202" t="s">
        <v>178</v>
      </c>
    </row>
    <row r="1203" spans="10:10">
      <c r="J1203" t="s">
        <v>179</v>
      </c>
    </row>
    <row r="1204" spans="10:10">
      <c r="J1204" t="s">
        <v>130</v>
      </c>
    </row>
    <row r="1205" spans="10:10">
      <c r="J1205" t="s">
        <v>132</v>
      </c>
    </row>
    <row r="1206" spans="10:10">
      <c r="J1206" t="s">
        <v>180</v>
      </c>
    </row>
    <row r="1207" spans="10:10">
      <c r="J1207" t="s">
        <v>130</v>
      </c>
    </row>
    <row r="1208" spans="10:10">
      <c r="J1208" t="s">
        <v>181</v>
      </c>
    </row>
    <row r="1209" spans="10:10">
      <c r="J1209" t="s">
        <v>132</v>
      </c>
    </row>
    <row r="1210" spans="10:10">
      <c r="J1210" t="s">
        <v>182</v>
      </c>
    </row>
    <row r="1211" spans="10:10">
      <c r="J1211" t="s">
        <v>130</v>
      </c>
    </row>
    <row r="1212" spans="10:10">
      <c r="J1212" t="s">
        <v>132</v>
      </c>
    </row>
    <row r="1213" spans="10:10">
      <c r="J1213" t="s">
        <v>130</v>
      </c>
    </row>
    <row r="1214" spans="10:10">
      <c r="J1214" t="s">
        <v>132</v>
      </c>
    </row>
    <row r="1215" spans="10:10">
      <c r="J1215" t="s">
        <v>183</v>
      </c>
    </row>
    <row r="1216" spans="10:10">
      <c r="J1216" t="s">
        <v>184</v>
      </c>
    </row>
    <row r="1217" spans="10:10">
      <c r="J1217" t="s">
        <v>130</v>
      </c>
    </row>
    <row r="1218" spans="10:10">
      <c r="J1218" t="s">
        <v>132</v>
      </c>
    </row>
    <row r="1219" spans="10:10">
      <c r="J1219" t="s">
        <v>130</v>
      </c>
    </row>
    <row r="1220" spans="10:10">
      <c r="J1220" t="s">
        <v>132</v>
      </c>
    </row>
    <row r="1221" spans="10:10">
      <c r="J1221" t="s">
        <v>130</v>
      </c>
    </row>
    <row r="1222" spans="10:10">
      <c r="J1222" t="s">
        <v>132</v>
      </c>
    </row>
    <row r="1223" spans="10:10">
      <c r="J1223" t="s">
        <v>130</v>
      </c>
    </row>
    <row r="1224" spans="10:10">
      <c r="J1224" t="s">
        <v>132</v>
      </c>
    </row>
    <row r="1225" spans="10:10">
      <c r="J1225" t="s">
        <v>130</v>
      </c>
    </row>
    <row r="1226" spans="10:10">
      <c r="J1226" t="s">
        <v>132</v>
      </c>
    </row>
    <row r="1227" spans="10:10">
      <c r="J1227" t="s">
        <v>130</v>
      </c>
    </row>
    <row r="1228" spans="10:10">
      <c r="J1228" t="s">
        <v>132</v>
      </c>
    </row>
    <row r="1229" spans="10:10">
      <c r="J1229" t="s">
        <v>130</v>
      </c>
    </row>
    <row r="1230" spans="10:10">
      <c r="J1230" t="s">
        <v>132</v>
      </c>
    </row>
    <row r="1231" spans="10:10">
      <c r="J1231" t="s">
        <v>185</v>
      </c>
    </row>
    <row r="1232" spans="10:10">
      <c r="J1232" t="s">
        <v>186</v>
      </c>
    </row>
    <row r="1233" spans="10:10">
      <c r="J1233" t="s">
        <v>130</v>
      </c>
    </row>
    <row r="1234" spans="10:10">
      <c r="J1234" t="s">
        <v>132</v>
      </c>
    </row>
    <row r="1235" spans="10:10">
      <c r="J1235" t="s">
        <v>130</v>
      </c>
    </row>
    <row r="1236" spans="10:10">
      <c r="J1236" t="s">
        <v>132</v>
      </c>
    </row>
    <row r="1237" spans="10:10">
      <c r="J1237" t="s">
        <v>130</v>
      </c>
    </row>
    <row r="1238" spans="10:10">
      <c r="J1238" t="s">
        <v>132</v>
      </c>
    </row>
    <row r="1239" spans="10:10">
      <c r="J1239" t="s">
        <v>187</v>
      </c>
    </row>
    <row r="1240" spans="10:10">
      <c r="J1240" t="s">
        <v>188</v>
      </c>
    </row>
    <row r="1241" spans="10:10">
      <c r="J1241" t="s">
        <v>130</v>
      </c>
    </row>
    <row r="1242" spans="10:10">
      <c r="J1242" t="s">
        <v>132</v>
      </c>
    </row>
    <row r="1243" spans="10:10">
      <c r="J1243" t="s">
        <v>130</v>
      </c>
    </row>
    <row r="1244" spans="10:10">
      <c r="J1244" t="s">
        <v>132</v>
      </c>
    </row>
    <row r="1245" spans="10:10">
      <c r="J1245" t="s">
        <v>189</v>
      </c>
    </row>
    <row r="1246" spans="10:10">
      <c r="J1246" t="s">
        <v>130</v>
      </c>
    </row>
    <row r="1247" spans="10:10">
      <c r="J1247" t="s">
        <v>132</v>
      </c>
    </row>
    <row r="1248" spans="10:10">
      <c r="J1248" t="s">
        <v>130</v>
      </c>
    </row>
    <row r="1249" spans="10:10">
      <c r="J1249" t="s">
        <v>132</v>
      </c>
    </row>
    <row r="1250" spans="10:10">
      <c r="J1250" t="s">
        <v>190</v>
      </c>
    </row>
    <row r="1251" spans="10:10">
      <c r="J1251" t="s">
        <v>191</v>
      </c>
    </row>
    <row r="1252" spans="10:10">
      <c r="J1252" t="s">
        <v>130</v>
      </c>
    </row>
    <row r="1253" spans="10:10">
      <c r="J1253" t="s">
        <v>132</v>
      </c>
    </row>
    <row r="1254" spans="10:10">
      <c r="J1254" t="s">
        <v>130</v>
      </c>
    </row>
    <row r="1255" spans="10:10">
      <c r="J1255" t="s">
        <v>132</v>
      </c>
    </row>
    <row r="1256" spans="10:10">
      <c r="J1256" t="s">
        <v>130</v>
      </c>
    </row>
    <row r="1257" spans="10:10">
      <c r="J1257" t="s">
        <v>132</v>
      </c>
    </row>
    <row r="1258" spans="10:10">
      <c r="J1258" t="s">
        <v>192</v>
      </c>
    </row>
    <row r="1259" spans="10:10">
      <c r="J1259" t="s">
        <v>130</v>
      </c>
    </row>
    <row r="1260" spans="10:10">
      <c r="J1260" t="s">
        <v>132</v>
      </c>
    </row>
    <row r="1261" spans="10:10">
      <c r="J1261" t="s">
        <v>130</v>
      </c>
    </row>
    <row r="1262" spans="10:10">
      <c r="J1262" t="s">
        <v>132</v>
      </c>
    </row>
    <row r="1263" spans="10:10">
      <c r="J1263" t="s">
        <v>193</v>
      </c>
    </row>
    <row r="1264" spans="10:10">
      <c r="J1264" t="s">
        <v>194</v>
      </c>
    </row>
    <row r="1265" spans="10:10">
      <c r="J1265" t="s">
        <v>130</v>
      </c>
    </row>
    <row r="1266" spans="10:10">
      <c r="J1266" t="s">
        <v>132</v>
      </c>
    </row>
    <row r="1267" spans="10:10">
      <c r="J1267" t="s">
        <v>195</v>
      </c>
    </row>
    <row r="1268" spans="10:10">
      <c r="J1268" t="s">
        <v>130</v>
      </c>
    </row>
    <row r="1269" spans="10:10">
      <c r="J1269" t="s">
        <v>132</v>
      </c>
    </row>
    <row r="1270" spans="10:10">
      <c r="J1270" t="s">
        <v>130</v>
      </c>
    </row>
    <row r="1271" spans="10:10">
      <c r="J1271" t="s">
        <v>132</v>
      </c>
    </row>
    <row r="1272" spans="10:10">
      <c r="J1272" t="s">
        <v>196</v>
      </c>
    </row>
    <row r="1273" spans="10:10">
      <c r="J1273" t="s">
        <v>197</v>
      </c>
    </row>
    <row r="1274" spans="10:10">
      <c r="J1274" t="s">
        <v>130</v>
      </c>
    </row>
    <row r="1275" spans="10:10">
      <c r="J1275" t="s">
        <v>132</v>
      </c>
    </row>
    <row r="1276" spans="10:10">
      <c r="J1276" t="s">
        <v>130</v>
      </c>
    </row>
    <row r="1277" spans="10:10">
      <c r="J1277" t="s">
        <v>132</v>
      </c>
    </row>
    <row r="1278" spans="10:10">
      <c r="J1278" t="s">
        <v>130</v>
      </c>
    </row>
    <row r="1279" spans="10:10">
      <c r="J1279" t="s">
        <v>132</v>
      </c>
    </row>
    <row r="1280" spans="10:10">
      <c r="J1280" t="s">
        <v>130</v>
      </c>
    </row>
  </sheetData>
  <sortState xmlns:xlrd2="http://schemas.microsoft.com/office/spreadsheetml/2017/richdata2" ref="A2:J15">
    <sortCondition ref="A2"/>
    <sortCondition ref="B2"/>
  </sortState>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Feuil2">
    <pageSetUpPr fitToPage="1"/>
  </sheetPr>
  <dimension ref="A1:AJ68"/>
  <sheetViews>
    <sheetView showGridLines="0" showRowColHeaders="0" zoomScale="70" zoomScaleNormal="70" workbookViewId="0">
      <selection activeCell="C36" sqref="C36"/>
    </sheetView>
  </sheetViews>
  <sheetFormatPr baseColWidth="10" defaultColWidth="0" defaultRowHeight="12"/>
  <cols>
    <col min="1" max="1" width="3.33203125" style="8" customWidth="1"/>
    <col min="2" max="2" width="5.83203125" style="14" customWidth="1"/>
    <col min="3" max="3" width="51" style="15" customWidth="1"/>
    <col min="4" max="4" width="4.1640625" style="15" hidden="1" customWidth="1"/>
    <col min="5" max="5" width="4" style="8" hidden="1" customWidth="1"/>
    <col min="6" max="6" width="3.6640625" style="8" hidden="1" customWidth="1"/>
    <col min="7" max="7" width="24.5" style="8" hidden="1" customWidth="1"/>
    <col min="8" max="8" width="3.33203125" style="8" customWidth="1"/>
    <col min="9" max="9" width="5.83203125" style="14" customWidth="1"/>
    <col min="10" max="10" width="51" style="15" customWidth="1"/>
    <col min="11" max="11" width="4.1640625" style="15" hidden="1" customWidth="1"/>
    <col min="12" max="12" width="4" style="8" hidden="1" customWidth="1"/>
    <col min="13" max="13" width="3.6640625" style="8" hidden="1" customWidth="1"/>
    <col min="14" max="14" width="29" style="8" hidden="1" customWidth="1"/>
    <col min="15" max="15" width="3.33203125" style="8" customWidth="1"/>
    <col min="16" max="16" width="5.83203125" style="14" customWidth="1"/>
    <col min="17" max="17" width="51" style="15" customWidth="1"/>
    <col min="18" max="18" width="4.1640625" style="15" hidden="1" customWidth="1"/>
    <col min="19" max="19" width="4" style="8" hidden="1" customWidth="1"/>
    <col min="20" max="20" width="13.83203125" style="8" hidden="1" customWidth="1"/>
    <col min="21" max="21" width="28.5" style="8" hidden="1" customWidth="1"/>
    <col min="22" max="22" width="3.33203125" style="8" customWidth="1"/>
    <col min="23" max="23" width="5.83203125" style="14" customWidth="1"/>
    <col min="24" max="24" width="51" style="15" customWidth="1"/>
    <col min="25" max="25" width="4.1640625" style="15" hidden="1" customWidth="1"/>
    <col min="26" max="26" width="4" style="8" hidden="1" customWidth="1"/>
    <col min="27" max="27" width="13.83203125" style="8" hidden="1" customWidth="1"/>
    <col min="28" max="28" width="28.5" style="8" hidden="1" customWidth="1"/>
    <col min="29" max="29" width="3.33203125" style="8" customWidth="1"/>
    <col min="30" max="30" width="5.83203125" style="14" customWidth="1"/>
    <col min="31" max="31" width="51" style="15" customWidth="1"/>
    <col min="32" max="32" width="4.1640625" style="15" hidden="1" customWidth="1"/>
    <col min="33" max="33" width="4" style="8" hidden="1" customWidth="1"/>
    <col min="34" max="34" width="13.83203125" style="8" hidden="1" customWidth="1"/>
    <col min="35" max="35" width="28.5" style="8" hidden="1" customWidth="1"/>
    <col min="36" max="36" width="3.6640625" style="8" customWidth="1"/>
    <col min="37" max="16384" width="12" style="8" hidden="1"/>
  </cols>
  <sheetData>
    <row r="1" spans="2:36" ht="36.75" customHeight="1">
      <c r="B1" s="8"/>
      <c r="C1" s="8"/>
      <c r="D1" s="8"/>
      <c r="E1" s="53">
        <v>43637</v>
      </c>
      <c r="I1" s="8"/>
      <c r="J1" s="8"/>
      <c r="K1" s="8"/>
      <c r="P1" s="8"/>
      <c r="Q1" s="8"/>
      <c r="R1" s="8"/>
      <c r="W1" s="8"/>
      <c r="X1" s="8"/>
      <c r="Y1" s="8"/>
      <c r="AD1" s="8"/>
      <c r="AE1" s="8"/>
      <c r="AF1" s="8"/>
    </row>
    <row r="2" spans="2:36" s="24" customFormat="1" ht="20.25">
      <c r="B2" s="41"/>
      <c r="C2" s="129" t="str">
        <f>Données!F2</f>
        <v>Véhicule 1</v>
      </c>
      <c r="D2" s="130"/>
      <c r="E2" s="131"/>
      <c r="F2" s="31"/>
      <c r="G2" s="31"/>
      <c r="H2" s="31"/>
      <c r="I2" s="41"/>
      <c r="J2" s="129" t="str">
        <f>IF(Données!F3="","",Données!F3)</f>
        <v>Véhicule 2</v>
      </c>
      <c r="K2" s="130"/>
      <c r="L2" s="131"/>
      <c r="M2" s="31"/>
      <c r="N2" s="31"/>
      <c r="O2" s="31"/>
      <c r="P2" s="41"/>
      <c r="Q2" s="129" t="str">
        <f>IF(Données!F4="","",Données!F4)</f>
        <v>Véhicule 3</v>
      </c>
      <c r="R2" s="130"/>
      <c r="S2" s="131"/>
      <c r="T2" s="31"/>
      <c r="U2" s="31"/>
      <c r="V2" s="31"/>
      <c r="W2" s="41"/>
      <c r="X2" s="129" t="str">
        <f>IF(Données!F5="","",Données!F5)</f>
        <v>Véhicule 4</v>
      </c>
      <c r="Y2" s="130"/>
      <c r="Z2" s="131"/>
      <c r="AA2" s="31"/>
      <c r="AB2" s="31"/>
      <c r="AC2" s="31"/>
      <c r="AD2" s="41"/>
      <c r="AE2" s="129" t="str">
        <f>IF(Données!F6="","",Données!F6)</f>
        <v/>
      </c>
      <c r="AF2" s="130"/>
      <c r="AG2" s="131"/>
      <c r="AH2" s="8"/>
      <c r="AI2" s="8"/>
      <c r="AJ2" s="8"/>
    </row>
    <row r="3" spans="2:36" ht="20.25">
      <c r="B3" s="51"/>
      <c r="C3" s="52">
        <f>$E$1</f>
        <v>43637</v>
      </c>
      <c r="D3" s="11"/>
      <c r="E3" s="11"/>
      <c r="F3" s="11"/>
      <c r="G3" s="11"/>
      <c r="H3" s="12"/>
      <c r="I3" s="51"/>
      <c r="J3" s="52">
        <f>$E$1</f>
        <v>43637</v>
      </c>
      <c r="K3" s="11"/>
      <c r="L3" s="11"/>
      <c r="M3" s="11"/>
      <c r="N3" s="11"/>
      <c r="P3" s="51"/>
      <c r="Q3" s="52">
        <f>$E$1</f>
        <v>43637</v>
      </c>
      <c r="R3" s="11"/>
      <c r="S3" s="11"/>
      <c r="T3" s="11"/>
      <c r="U3" s="11"/>
      <c r="W3" s="51"/>
      <c r="X3" s="52">
        <f>$E$1</f>
        <v>43637</v>
      </c>
      <c r="Y3" s="11"/>
      <c r="Z3" s="11"/>
      <c r="AA3" s="11"/>
      <c r="AB3" s="11"/>
      <c r="AD3" s="51"/>
      <c r="AE3" s="52">
        <f>$E$1</f>
        <v>43637</v>
      </c>
      <c r="AF3" s="11"/>
      <c r="AG3" s="11"/>
      <c r="AH3" s="11"/>
      <c r="AI3" s="11"/>
    </row>
    <row r="4" spans="2:36">
      <c r="B4" s="38">
        <v>0.33333333333333331</v>
      </c>
      <c r="C4" s="59" t="str">
        <f t="shared" ref="C4:C33" ca="1" si="0">IFERROR(IF(INDEX(saisie,MATCH(G4,RechDateEtHeure,0),5)="Interne",INDEX(saisie,MATCH(G4,RechDateEtHeure,0),4)&amp;" : "&amp;INDEX(saisie,MATCH(G4,RechDateEtHeure,0),6),INDEX(saisie,MATCH(G4,RechDateEtHeure,0),4)&amp;" : "&amp;INDEX(saisie,MATCH(G4,RechDateEtHeure,0),5)&amp;" - "&amp;INDEX(saisie,MATCH(G4,RechDateEtHeure,0),6)),"")</f>
        <v/>
      </c>
      <c r="D4" s="13" t="str">
        <f t="shared" ref="D4:D33" ca="1" si="1">IFERROR(IF(C4&lt;&gt;"",INDEX(saisie,MATCH(G4,RechDateEtHeure,0),3),""),"")</f>
        <v/>
      </c>
      <c r="E4" s="13" t="str">
        <f ca="1">IF(AND(D4&lt;&gt;"",OR(D5="",D4&lt;&gt;D5)),D4,IF(E3&gt;=B4,E3,""))</f>
        <v/>
      </c>
      <c r="F4" s="13" t="str">
        <f t="shared" ref="F4:F33" ca="1" si="2">IFERROR(IF(C4&lt;&gt;"",INDEX(saisie,MATCH(G4,RechDateEtHeure,0),2),""),"")</f>
        <v/>
      </c>
      <c r="G4" s="13" t="str">
        <f>$C$2&amp;$C$3&amp;ROUND(B4,4)</f>
        <v>Véhicule 1436370,3333</v>
      </c>
      <c r="H4" s="13"/>
      <c r="I4" s="38">
        <v>0.33333333333333331</v>
      </c>
      <c r="J4" s="59" t="str">
        <f t="shared" ref="J4:J33" ca="1" si="3">IFERROR(IF(INDEX(saisie,MATCH(N4,RechDateEtHeure,0),5)="Interne",INDEX(saisie,MATCH(N4,RechDateEtHeure,0),4)&amp;" : "&amp;INDEX(saisie,MATCH(N4,RechDateEtHeure,0),6),INDEX(saisie,MATCH(N4,RechDateEtHeure,0),4)&amp;" : "&amp;INDEX(saisie,MATCH(N4,RechDateEtHeure,0),5)&amp;" - "&amp;INDEX(saisie,MATCH(N4,RechDateEtHeure,0),6)),"")</f>
        <v/>
      </c>
      <c r="K4" s="13" t="str">
        <f ca="1">IFERROR(IF(J4&lt;&gt;"",INDEX(saisie,MATCH(N4,RechDateEtHeure,0),3),""),"")</f>
        <v/>
      </c>
      <c r="L4" s="13" t="str">
        <f ca="1">IF(AND(K4&lt;&gt;"",OR(K5="",K4&lt;&gt;K5)),K4,IF(L3&gt;=I4,L3,""))</f>
        <v/>
      </c>
      <c r="M4" s="13" t="str">
        <f ca="1">IFERROR(IF(J4&lt;&gt;"",INDEX(saisie,MATCH(N4,RechDateEtHeure,0),2),""),"")</f>
        <v/>
      </c>
      <c r="N4" s="13" t="str">
        <f>$J$2&amp;$J$3&amp;ROUND(I4,4)</f>
        <v>Véhicule 2436370,3333</v>
      </c>
      <c r="P4" s="38">
        <v>0.33333333333333331</v>
      </c>
      <c r="Q4" s="59" t="str">
        <f t="shared" ref="Q4:Q33" ca="1" si="4">IFERROR(IF(INDEX(saisie,MATCH(U4,RechDateEtHeure,0),5)="Interne",INDEX(saisie,MATCH(U4,RechDateEtHeure,0),4)&amp;" : "&amp;INDEX(saisie,MATCH(U4,RechDateEtHeure,0),6),INDEX(saisie,MATCH(U4,RechDateEtHeure,0),4)&amp;" : "&amp;INDEX(saisie,MATCH(U4,RechDateEtHeure,0),5)&amp;" - "&amp;INDEX(saisie,MATCH(U4,RechDateEtHeure,0),6)),"")</f>
        <v/>
      </c>
      <c r="R4" s="13" t="str">
        <f ca="1">IFERROR(IF(Q4&lt;&gt;"",INDEX(saisie,MATCH(U4,RechDateEtHeure,0),3),""),"")</f>
        <v/>
      </c>
      <c r="S4" s="13" t="str">
        <f ca="1">IF(AND(R4&lt;&gt;"",OR(R5="",R4&lt;&gt;R5)),R4,IF(S3&gt;=P4,S3,""))</f>
        <v/>
      </c>
      <c r="T4" s="13" t="str">
        <f ca="1">IFERROR(IF(Q4&lt;&gt;"",INDEX(saisie,MATCH(U4,RechDateEtHeure,0),2),""),"")</f>
        <v/>
      </c>
      <c r="U4" s="13" t="str">
        <f>$Q$2&amp;Q$3&amp;ROUND(P4,4)</f>
        <v>Véhicule 3436370,3333</v>
      </c>
      <c r="W4" s="38">
        <v>0.33333333333333331</v>
      </c>
      <c r="X4" s="59" t="str">
        <f t="shared" ref="X4:X33" ca="1" si="5">IFERROR(IF(INDEX(saisie,MATCH(AB4,RechDateEtHeure,0),5)="Interne",INDEX(saisie,MATCH(AB4,RechDateEtHeure,0),4)&amp;" : "&amp;INDEX(saisie,MATCH(AB4,RechDateEtHeure,0),6),INDEX(saisie,MATCH(AB4,RechDateEtHeure,0),4)&amp;" : "&amp;INDEX(saisie,MATCH(AB4,RechDateEtHeure,0),5)&amp;" - "&amp;INDEX(saisie,MATCH(AB4,RechDateEtHeure,0),6)),"")</f>
        <v/>
      </c>
      <c r="Y4" s="13" t="str">
        <f ca="1">IFERROR(IF(X4&lt;&gt;"",INDEX(saisie,MATCH(AB4,RechDateEtHeure,0),3),""),"")</f>
        <v/>
      </c>
      <c r="Z4" s="13" t="str">
        <f ca="1">IF(AND(Y4&lt;&gt;"",OR(Y5="",Y4&lt;&gt;Y5)),Y4,IF(Z3&gt;=W4,Z3,""))</f>
        <v/>
      </c>
      <c r="AA4" s="13" t="str">
        <f ca="1">IFERROR(IF(X4&lt;&gt;"",INDEX(saisie,MATCH(AB4,RechDateEtHeure,0),2),""),"")</f>
        <v/>
      </c>
      <c r="AB4" s="13" t="str">
        <f>$X$2&amp;$X$3&amp;ROUND(W4,4)</f>
        <v>Véhicule 4436370,3333</v>
      </c>
      <c r="AD4" s="38">
        <v>0.33333333333333331</v>
      </c>
      <c r="AE4" s="59" t="str">
        <f t="shared" ref="AE4:AE33" ca="1" si="6">IFERROR(IF(INDEX(saisie,MATCH(AI4,RechDateEtHeure,0),5)="Interne",INDEX(saisie,MATCH(AI4,RechDateEtHeure,0),4)&amp;" : "&amp;INDEX(saisie,MATCH(AI4,RechDateEtHeure,0),6),INDEX(saisie,MATCH(AI4,RechDateEtHeure,0),4)&amp;" : "&amp;INDEX(saisie,MATCH(AI4,RechDateEtHeure,0),5)&amp;" - "&amp;INDEX(saisie,MATCH(AI4,RechDateEtHeure,0),6)),"")</f>
        <v/>
      </c>
      <c r="AF4" s="13" t="str">
        <f ca="1">IFERROR(IF(AE4&lt;&gt;"",INDEX(saisie,MATCH(AI4,RechDateEtHeure,0),3),""),"")</f>
        <v/>
      </c>
      <c r="AG4" s="13" t="str">
        <f ca="1">IF(AND(AF4&lt;&gt;"",OR(AF5="",AF4&lt;&gt;AF5)),AF4,IF(AG3&gt;=AD4,AG3,""))</f>
        <v/>
      </c>
      <c r="AH4" s="13" t="str">
        <f ca="1">IFERROR(IF(AE4&lt;&gt;"",INDEX(saisie,MATCH(AI4,RechDateEtHeure,0),2),""),"")</f>
        <v/>
      </c>
      <c r="AI4" s="13" t="str">
        <f>$AE$2&amp;$AE$3&amp;ROUND(AD4,4)</f>
        <v>436370,3333</v>
      </c>
    </row>
    <row r="5" spans="2:36">
      <c r="B5" s="39">
        <v>0.35416666666666669</v>
      </c>
      <c r="C5" s="60" t="str">
        <f t="shared" ca="1" si="0"/>
        <v/>
      </c>
      <c r="D5" s="13" t="str">
        <f t="shared" ca="1" si="1"/>
        <v/>
      </c>
      <c r="E5" s="13" t="str">
        <f t="shared" ref="E5:E32" ca="1" si="7">IF(AND(D5&lt;&gt;"",OR(D6="",D5&lt;&gt;D6)),D5,IF(E4&gt;=B5,E4,""))</f>
        <v/>
      </c>
      <c r="F5" s="13" t="str">
        <f t="shared" ca="1" si="2"/>
        <v/>
      </c>
      <c r="G5" s="13" t="str">
        <f t="shared" ref="G5:G33" si="8">$C$2&amp;$C$3&amp;ROUND(B5,4)</f>
        <v>Véhicule 1436370,3542</v>
      </c>
      <c r="H5" s="13"/>
      <c r="I5" s="39">
        <v>0.35416666666666669</v>
      </c>
      <c r="J5" s="60" t="str">
        <f t="shared" ca="1" si="3"/>
        <v/>
      </c>
      <c r="K5" s="13" t="str">
        <f t="shared" ref="K5:K33" ca="1" si="9">IFERROR(IF(J5&lt;&gt;"",INDEX(saisie,MATCH(N5,RechDateEtHeure,0),3),""),"")</f>
        <v/>
      </c>
      <c r="L5" s="13" t="str">
        <f t="shared" ref="L5:L32" ca="1" si="10">IF(AND(K5&lt;&gt;"",OR(K6="",K5&lt;&gt;K6)),K5,IF(L4&gt;=I5,L4,""))</f>
        <v/>
      </c>
      <c r="M5" s="13" t="str">
        <f t="shared" ref="M5:M33" ca="1" si="11">IFERROR(IF(J5&lt;&gt;"",INDEX(saisie,MATCH(N5,RechDateEtHeure,0),2),""),"")</f>
        <v/>
      </c>
      <c r="N5" s="13" t="str">
        <f t="shared" ref="N5:N33" si="12">$J$2&amp;$J$3&amp;ROUND(I5,4)</f>
        <v>Véhicule 2436370,3542</v>
      </c>
      <c r="P5" s="39">
        <v>0.35416666666666669</v>
      </c>
      <c r="Q5" s="60" t="str">
        <f t="shared" ca="1" si="4"/>
        <v/>
      </c>
      <c r="R5" s="13" t="str">
        <f t="shared" ref="R5:R33" ca="1" si="13">IFERROR(IF(Q5&lt;&gt;"",INDEX(saisie,MATCH(U5,RechDateEtHeure,0),3),""),"")</f>
        <v/>
      </c>
      <c r="S5" s="13" t="str">
        <f t="shared" ref="S5:S32" ca="1" si="14">IF(AND(R5&lt;&gt;"",OR(R6="",R5&lt;&gt;R6)),R5,IF(S4&gt;=P5,S4,""))</f>
        <v/>
      </c>
      <c r="T5" s="13" t="str">
        <f t="shared" ref="T5:T33" ca="1" si="15">IFERROR(IF(Q5&lt;&gt;"",INDEX(saisie,MATCH(U5,RechDateEtHeure,0),2),""),"")</f>
        <v/>
      </c>
      <c r="U5" s="13" t="str">
        <f t="shared" ref="U5:U33" si="16">$Q$2&amp;Q$3&amp;ROUND(P5,4)</f>
        <v>Véhicule 3436370,3542</v>
      </c>
      <c r="W5" s="39">
        <v>0.35416666666666669</v>
      </c>
      <c r="X5" s="60" t="str">
        <f t="shared" ca="1" si="5"/>
        <v/>
      </c>
      <c r="Y5" s="13" t="str">
        <f t="shared" ref="Y5:Y33" ca="1" si="17">IFERROR(IF(X5&lt;&gt;"",INDEX(saisie,MATCH(AB5,RechDateEtHeure,0),3),""),"")</f>
        <v/>
      </c>
      <c r="Z5" s="13" t="str">
        <f t="shared" ref="Z5:Z32" ca="1" si="18">IF(AND(Y5&lt;&gt;"",OR(Y6="",Y5&lt;&gt;Y6)),Y5,IF(Z4&gt;=W5,Z4,""))</f>
        <v/>
      </c>
      <c r="AA5" s="13" t="str">
        <f t="shared" ref="AA5:AA33" ca="1" si="19">IFERROR(IF(X5&lt;&gt;"",INDEX(saisie,MATCH(AB5,RechDateEtHeure,0),2),""),"")</f>
        <v/>
      </c>
      <c r="AB5" s="13" t="str">
        <f t="shared" ref="AB5:AB33" si="20">$X$2&amp;$X$3&amp;ROUND(W5,4)</f>
        <v>Véhicule 4436370,3542</v>
      </c>
      <c r="AD5" s="39">
        <v>0.35416666666666669</v>
      </c>
      <c r="AE5" s="60" t="str">
        <f t="shared" ca="1" si="6"/>
        <v/>
      </c>
      <c r="AF5" s="13" t="str">
        <f t="shared" ref="AF5:AF33" ca="1" si="21">IFERROR(IF(AE5&lt;&gt;"",INDEX(saisie,MATCH(AI5,RechDateEtHeure,0),3),""),"")</f>
        <v/>
      </c>
      <c r="AG5" s="13" t="str">
        <f t="shared" ref="AG5:AG32" ca="1" si="22">IF(AND(AF5&lt;&gt;"",OR(AF6="",AF5&lt;&gt;AF6)),AF5,IF(AG4&gt;=AD5,AG4,""))</f>
        <v/>
      </c>
      <c r="AH5" s="13" t="str">
        <f t="shared" ref="AH5:AH33" ca="1" si="23">IFERROR(IF(AE5&lt;&gt;"",INDEX(saisie,MATCH(AI5,RechDateEtHeure,0),2),""),"")</f>
        <v/>
      </c>
      <c r="AI5" s="13" t="str">
        <f t="shared" ref="AI5:AI33" si="24">$AE$2&amp;$AE$3&amp;ROUND(AD5,4)</f>
        <v>436370,3542</v>
      </c>
    </row>
    <row r="6" spans="2:36">
      <c r="B6" s="38">
        <v>0.375</v>
      </c>
      <c r="C6" s="59" t="str">
        <f t="shared" ca="1" si="0"/>
        <v>Equipe : Site 1</v>
      </c>
      <c r="D6" s="13">
        <f t="shared" ca="1" si="1"/>
        <v>0.39583333333333331</v>
      </c>
      <c r="E6" s="13">
        <f t="shared" ca="1" si="7"/>
        <v>0.39583333333333331</v>
      </c>
      <c r="F6" s="13">
        <f t="shared" ca="1" si="2"/>
        <v>0.375</v>
      </c>
      <c r="G6" s="13" t="str">
        <f t="shared" si="8"/>
        <v>Véhicule 1436370,375</v>
      </c>
      <c r="H6" s="13"/>
      <c r="I6" s="38">
        <v>0.375</v>
      </c>
      <c r="J6" s="59" t="str">
        <f t="shared" ca="1" si="3"/>
        <v/>
      </c>
      <c r="K6" s="13" t="str">
        <f t="shared" ca="1" si="9"/>
        <v/>
      </c>
      <c r="L6" s="13" t="str">
        <f t="shared" ca="1" si="10"/>
        <v/>
      </c>
      <c r="M6" s="13" t="str">
        <f t="shared" ca="1" si="11"/>
        <v/>
      </c>
      <c r="N6" s="13" t="str">
        <f t="shared" si="12"/>
        <v>Véhicule 2436370,375</v>
      </c>
      <c r="P6" s="38">
        <v>0.375</v>
      </c>
      <c r="Q6" s="59" t="str">
        <f t="shared" ca="1" si="4"/>
        <v>Pro 2 : Entretien - Visite annuelle</v>
      </c>
      <c r="R6" s="13">
        <f t="shared" ca="1" si="13"/>
        <v>0.52083333333333337</v>
      </c>
      <c r="S6" s="13">
        <f t="shared" ca="1" si="14"/>
        <v>0.52083333333333337</v>
      </c>
      <c r="T6" s="13">
        <f t="shared" ca="1" si="15"/>
        <v>0.375</v>
      </c>
      <c r="U6" s="13" t="str">
        <f t="shared" si="16"/>
        <v>Véhicule 3436370,375</v>
      </c>
      <c r="W6" s="38">
        <v>0.375</v>
      </c>
      <c r="X6" s="59" t="str">
        <f t="shared" ca="1" si="5"/>
        <v/>
      </c>
      <c r="Y6" s="13" t="str">
        <f t="shared" ca="1" si="17"/>
        <v/>
      </c>
      <c r="Z6" s="13" t="str">
        <f t="shared" ca="1" si="18"/>
        <v/>
      </c>
      <c r="AA6" s="13" t="str">
        <f t="shared" ca="1" si="19"/>
        <v/>
      </c>
      <c r="AB6" s="13" t="str">
        <f t="shared" si="20"/>
        <v>Véhicule 4436370,375</v>
      </c>
      <c r="AD6" s="38">
        <v>0.375</v>
      </c>
      <c r="AE6" s="59" t="str">
        <f t="shared" ca="1" si="6"/>
        <v/>
      </c>
      <c r="AF6" s="13" t="str">
        <f t="shared" ca="1" si="21"/>
        <v/>
      </c>
      <c r="AG6" s="13" t="str">
        <f t="shared" ca="1" si="22"/>
        <v/>
      </c>
      <c r="AH6" s="13" t="str">
        <f t="shared" ca="1" si="23"/>
        <v/>
      </c>
      <c r="AI6" s="13" t="str">
        <f t="shared" si="24"/>
        <v>436370,375</v>
      </c>
    </row>
    <row r="7" spans="2:36">
      <c r="B7" s="39">
        <v>0.39583333333333331</v>
      </c>
      <c r="C7" s="60" t="str">
        <f t="shared" ca="1" si="0"/>
        <v/>
      </c>
      <c r="D7" s="13" t="str">
        <f t="shared" ca="1" si="1"/>
        <v/>
      </c>
      <c r="E7" s="13">
        <f t="shared" ca="1" si="7"/>
        <v>0.39583333333333331</v>
      </c>
      <c r="F7" s="13" t="str">
        <f t="shared" ca="1" si="2"/>
        <v/>
      </c>
      <c r="G7" s="13" t="str">
        <f t="shared" si="8"/>
        <v>Véhicule 1436370,3958</v>
      </c>
      <c r="H7" s="13"/>
      <c r="I7" s="39">
        <v>0.39583333333333331</v>
      </c>
      <c r="J7" s="60" t="str">
        <f t="shared" ca="1" si="3"/>
        <v/>
      </c>
      <c r="K7" s="13" t="str">
        <f t="shared" ca="1" si="9"/>
        <v/>
      </c>
      <c r="L7" s="13" t="str">
        <f t="shared" ca="1" si="10"/>
        <v/>
      </c>
      <c r="M7" s="13" t="str">
        <f t="shared" ca="1" si="11"/>
        <v/>
      </c>
      <c r="N7" s="13" t="str">
        <f t="shared" si="12"/>
        <v>Véhicule 2436370,3958</v>
      </c>
      <c r="P7" s="39">
        <v>0.39583333333333331</v>
      </c>
      <c r="Q7" s="60" t="str">
        <f t="shared" ca="1" si="4"/>
        <v/>
      </c>
      <c r="R7" s="13" t="str">
        <f t="shared" ca="1" si="13"/>
        <v/>
      </c>
      <c r="S7" s="13">
        <f t="shared" ca="1" si="14"/>
        <v>0.52083333333333337</v>
      </c>
      <c r="T7" s="13" t="str">
        <f t="shared" ca="1" si="15"/>
        <v/>
      </c>
      <c r="U7" s="13" t="str">
        <f t="shared" si="16"/>
        <v>Véhicule 3436370,3958</v>
      </c>
      <c r="W7" s="39">
        <v>0.39583333333333331</v>
      </c>
      <c r="X7" s="60" t="str">
        <f t="shared" ca="1" si="5"/>
        <v/>
      </c>
      <c r="Y7" s="13" t="str">
        <f t="shared" ca="1" si="17"/>
        <v/>
      </c>
      <c r="Z7" s="13" t="str">
        <f t="shared" ca="1" si="18"/>
        <v/>
      </c>
      <c r="AA7" s="13" t="str">
        <f t="shared" ca="1" si="19"/>
        <v/>
      </c>
      <c r="AB7" s="13" t="str">
        <f t="shared" si="20"/>
        <v>Véhicule 4436370,3958</v>
      </c>
      <c r="AD7" s="39">
        <v>0.39583333333333331</v>
      </c>
      <c r="AE7" s="60" t="str">
        <f t="shared" ca="1" si="6"/>
        <v/>
      </c>
      <c r="AF7" s="13" t="str">
        <f t="shared" ca="1" si="21"/>
        <v/>
      </c>
      <c r="AG7" s="13" t="str">
        <f t="shared" ca="1" si="22"/>
        <v/>
      </c>
      <c r="AH7" s="13" t="str">
        <f t="shared" ca="1" si="23"/>
        <v/>
      </c>
      <c r="AI7" s="13" t="str">
        <f t="shared" si="24"/>
        <v>436370,3958</v>
      </c>
    </row>
    <row r="8" spans="2:36">
      <c r="B8" s="38">
        <v>0.41666666666666669</v>
      </c>
      <c r="C8" s="59" t="str">
        <f t="shared" ca="1" si="0"/>
        <v/>
      </c>
      <c r="D8" s="13" t="str">
        <f t="shared" ca="1" si="1"/>
        <v/>
      </c>
      <c r="E8" s="13" t="str">
        <f t="shared" ca="1" si="7"/>
        <v/>
      </c>
      <c r="F8" s="13" t="str">
        <f t="shared" ca="1" si="2"/>
        <v/>
      </c>
      <c r="G8" s="13" t="str">
        <f t="shared" si="8"/>
        <v>Véhicule 1436370,4167</v>
      </c>
      <c r="H8" s="13"/>
      <c r="I8" s="38">
        <v>0.41666666666666669</v>
      </c>
      <c r="J8" s="59" t="str">
        <f t="shared" ca="1" si="3"/>
        <v/>
      </c>
      <c r="K8" s="13" t="str">
        <f t="shared" ca="1" si="9"/>
        <v/>
      </c>
      <c r="L8" s="13" t="str">
        <f t="shared" ca="1" si="10"/>
        <v/>
      </c>
      <c r="M8" s="13" t="str">
        <f t="shared" ca="1" si="11"/>
        <v/>
      </c>
      <c r="N8" s="13" t="str">
        <f t="shared" si="12"/>
        <v>Véhicule 2436370,4167</v>
      </c>
      <c r="P8" s="38">
        <v>0.41666666666666669</v>
      </c>
      <c r="Q8" s="59" t="str">
        <f t="shared" ca="1" si="4"/>
        <v/>
      </c>
      <c r="R8" s="13" t="str">
        <f t="shared" ca="1" si="13"/>
        <v/>
      </c>
      <c r="S8" s="13">
        <f t="shared" ca="1" si="14"/>
        <v>0.52083333333333337</v>
      </c>
      <c r="T8" s="13" t="str">
        <f t="shared" ca="1" si="15"/>
        <v/>
      </c>
      <c r="U8" s="13" t="str">
        <f t="shared" si="16"/>
        <v>Véhicule 3436370,4167</v>
      </c>
      <c r="W8" s="38">
        <v>0.41666666666666669</v>
      </c>
      <c r="X8" s="59" t="str">
        <f t="shared" ca="1" si="5"/>
        <v/>
      </c>
      <c r="Y8" s="13" t="str">
        <f t="shared" ca="1" si="17"/>
        <v/>
      </c>
      <c r="Z8" s="13" t="str">
        <f t="shared" ca="1" si="18"/>
        <v/>
      </c>
      <c r="AA8" s="13" t="str">
        <f t="shared" ca="1" si="19"/>
        <v/>
      </c>
      <c r="AB8" s="13" t="str">
        <f t="shared" si="20"/>
        <v>Véhicule 4436370,4167</v>
      </c>
      <c r="AD8" s="38">
        <v>0.41666666666666669</v>
      </c>
      <c r="AE8" s="59" t="str">
        <f t="shared" ca="1" si="6"/>
        <v/>
      </c>
      <c r="AF8" s="13" t="str">
        <f t="shared" ca="1" si="21"/>
        <v/>
      </c>
      <c r="AG8" s="13" t="str">
        <f t="shared" ca="1" si="22"/>
        <v/>
      </c>
      <c r="AH8" s="13" t="str">
        <f t="shared" ca="1" si="23"/>
        <v/>
      </c>
      <c r="AI8" s="13" t="str">
        <f t="shared" si="24"/>
        <v>436370,4167</v>
      </c>
    </row>
    <row r="9" spans="2:36">
      <c r="B9" s="39">
        <v>0.4375</v>
      </c>
      <c r="C9" s="60" t="str">
        <f t="shared" ca="1" si="0"/>
        <v/>
      </c>
      <c r="D9" s="13" t="str">
        <f t="shared" ca="1" si="1"/>
        <v/>
      </c>
      <c r="E9" s="13" t="str">
        <f t="shared" ca="1" si="7"/>
        <v/>
      </c>
      <c r="F9" s="13" t="str">
        <f t="shared" ca="1" si="2"/>
        <v/>
      </c>
      <c r="G9" s="13" t="str">
        <f t="shared" si="8"/>
        <v>Véhicule 1436370,4375</v>
      </c>
      <c r="H9" s="13"/>
      <c r="I9" s="39">
        <v>0.4375</v>
      </c>
      <c r="J9" s="60" t="str">
        <f t="shared" ca="1" si="3"/>
        <v/>
      </c>
      <c r="K9" s="13" t="str">
        <f t="shared" ca="1" si="9"/>
        <v/>
      </c>
      <c r="L9" s="13" t="str">
        <f t="shared" ca="1" si="10"/>
        <v/>
      </c>
      <c r="M9" s="13" t="str">
        <f t="shared" ca="1" si="11"/>
        <v/>
      </c>
      <c r="N9" s="13" t="str">
        <f t="shared" si="12"/>
        <v>Véhicule 2436370,4375</v>
      </c>
      <c r="P9" s="39">
        <v>0.4375</v>
      </c>
      <c r="Q9" s="60" t="str">
        <f t="shared" ca="1" si="4"/>
        <v/>
      </c>
      <c r="R9" s="13" t="str">
        <f t="shared" ca="1" si="13"/>
        <v/>
      </c>
      <c r="S9" s="13">
        <f t="shared" ca="1" si="14"/>
        <v>0.52083333333333337</v>
      </c>
      <c r="T9" s="13" t="str">
        <f t="shared" ca="1" si="15"/>
        <v/>
      </c>
      <c r="U9" s="13" t="str">
        <f t="shared" si="16"/>
        <v>Véhicule 3436370,4375</v>
      </c>
      <c r="W9" s="39">
        <v>0.4375</v>
      </c>
      <c r="X9" s="60" t="str">
        <f t="shared" ca="1" si="5"/>
        <v/>
      </c>
      <c r="Y9" s="13" t="str">
        <f t="shared" ca="1" si="17"/>
        <v/>
      </c>
      <c r="Z9" s="13" t="str">
        <f t="shared" ca="1" si="18"/>
        <v/>
      </c>
      <c r="AA9" s="13" t="str">
        <f t="shared" ca="1" si="19"/>
        <v/>
      </c>
      <c r="AB9" s="13" t="str">
        <f t="shared" si="20"/>
        <v>Véhicule 4436370,4375</v>
      </c>
      <c r="AD9" s="39">
        <v>0.4375</v>
      </c>
      <c r="AE9" s="60" t="str">
        <f t="shared" ca="1" si="6"/>
        <v/>
      </c>
      <c r="AF9" s="13" t="str">
        <f t="shared" ca="1" si="21"/>
        <v/>
      </c>
      <c r="AG9" s="13" t="str">
        <f t="shared" ca="1" si="22"/>
        <v/>
      </c>
      <c r="AH9" s="13" t="str">
        <f t="shared" ca="1" si="23"/>
        <v/>
      </c>
      <c r="AI9" s="13" t="str">
        <f t="shared" si="24"/>
        <v>436370,4375</v>
      </c>
    </row>
    <row r="10" spans="2:36">
      <c r="B10" s="38">
        <v>0.45833333333333331</v>
      </c>
      <c r="C10" s="59" t="str">
        <f t="shared" ca="1" si="0"/>
        <v/>
      </c>
      <c r="D10" s="13" t="str">
        <f t="shared" ca="1" si="1"/>
        <v/>
      </c>
      <c r="E10" s="13" t="str">
        <f t="shared" ca="1" si="7"/>
        <v/>
      </c>
      <c r="F10" s="13" t="str">
        <f t="shared" ca="1" si="2"/>
        <v/>
      </c>
      <c r="G10" s="13" t="str">
        <f t="shared" si="8"/>
        <v>Véhicule 1436370,4583</v>
      </c>
      <c r="H10" s="13"/>
      <c r="I10" s="38">
        <v>0.45833333333333331</v>
      </c>
      <c r="J10" s="59" t="str">
        <f t="shared" ca="1" si="3"/>
        <v/>
      </c>
      <c r="K10" s="13" t="str">
        <f t="shared" ca="1" si="9"/>
        <v/>
      </c>
      <c r="L10" s="13" t="str">
        <f t="shared" ca="1" si="10"/>
        <v/>
      </c>
      <c r="M10" s="13" t="str">
        <f t="shared" ca="1" si="11"/>
        <v/>
      </c>
      <c r="N10" s="13" t="str">
        <f t="shared" si="12"/>
        <v>Véhicule 2436370,4583</v>
      </c>
      <c r="P10" s="38">
        <v>0.45833333333333331</v>
      </c>
      <c r="Q10" s="59" t="str">
        <f t="shared" ca="1" si="4"/>
        <v/>
      </c>
      <c r="R10" s="13" t="str">
        <f t="shared" ca="1" si="13"/>
        <v/>
      </c>
      <c r="S10" s="13">
        <f t="shared" ca="1" si="14"/>
        <v>0.52083333333333337</v>
      </c>
      <c r="T10" s="13" t="str">
        <f t="shared" ca="1" si="15"/>
        <v/>
      </c>
      <c r="U10" s="13" t="str">
        <f t="shared" si="16"/>
        <v>Véhicule 3436370,4583</v>
      </c>
      <c r="W10" s="38">
        <v>0.45833333333333331</v>
      </c>
      <c r="X10" s="59" t="str">
        <f t="shared" ca="1" si="5"/>
        <v/>
      </c>
      <c r="Y10" s="13" t="str">
        <f t="shared" ca="1" si="17"/>
        <v/>
      </c>
      <c r="Z10" s="13" t="str">
        <f t="shared" ca="1" si="18"/>
        <v/>
      </c>
      <c r="AA10" s="13" t="str">
        <f t="shared" ca="1" si="19"/>
        <v/>
      </c>
      <c r="AB10" s="13" t="str">
        <f t="shared" si="20"/>
        <v>Véhicule 4436370,4583</v>
      </c>
      <c r="AD10" s="38">
        <v>0.45833333333333331</v>
      </c>
      <c r="AE10" s="59" t="str">
        <f t="shared" ca="1" si="6"/>
        <v/>
      </c>
      <c r="AF10" s="13" t="str">
        <f t="shared" ca="1" si="21"/>
        <v/>
      </c>
      <c r="AG10" s="13" t="str">
        <f t="shared" ca="1" si="22"/>
        <v/>
      </c>
      <c r="AH10" s="13" t="str">
        <f t="shared" ca="1" si="23"/>
        <v/>
      </c>
      <c r="AI10" s="13" t="str">
        <f t="shared" si="24"/>
        <v>436370,4583</v>
      </c>
    </row>
    <row r="11" spans="2:36">
      <c r="B11" s="39">
        <v>0.47916666666666669</v>
      </c>
      <c r="C11" s="60" t="str">
        <f t="shared" ca="1" si="0"/>
        <v/>
      </c>
      <c r="D11" s="13" t="str">
        <f t="shared" ca="1" si="1"/>
        <v/>
      </c>
      <c r="E11" s="13" t="str">
        <f t="shared" ca="1" si="7"/>
        <v/>
      </c>
      <c r="F11" s="13" t="str">
        <f t="shared" ca="1" si="2"/>
        <v/>
      </c>
      <c r="G11" s="13" t="str">
        <f t="shared" si="8"/>
        <v>Véhicule 1436370,4792</v>
      </c>
      <c r="H11" s="13"/>
      <c r="I11" s="39">
        <v>0.47916666666666669</v>
      </c>
      <c r="J11" s="60" t="str">
        <f t="shared" ca="1" si="3"/>
        <v/>
      </c>
      <c r="K11" s="13" t="str">
        <f t="shared" ca="1" si="9"/>
        <v/>
      </c>
      <c r="L11" s="13" t="str">
        <f t="shared" ca="1" si="10"/>
        <v/>
      </c>
      <c r="M11" s="13" t="str">
        <f t="shared" ca="1" si="11"/>
        <v/>
      </c>
      <c r="N11" s="13" t="str">
        <f t="shared" si="12"/>
        <v>Véhicule 2436370,4792</v>
      </c>
      <c r="P11" s="39">
        <v>0.47916666666666669</v>
      </c>
      <c r="Q11" s="60" t="str">
        <f t="shared" ca="1" si="4"/>
        <v/>
      </c>
      <c r="R11" s="13" t="str">
        <f t="shared" ca="1" si="13"/>
        <v/>
      </c>
      <c r="S11" s="13">
        <f t="shared" ca="1" si="14"/>
        <v>0.52083333333333337</v>
      </c>
      <c r="T11" s="13" t="str">
        <f t="shared" ca="1" si="15"/>
        <v/>
      </c>
      <c r="U11" s="13" t="str">
        <f t="shared" si="16"/>
        <v>Véhicule 3436370,4792</v>
      </c>
      <c r="W11" s="39">
        <v>0.47916666666666669</v>
      </c>
      <c r="X11" s="60" t="str">
        <f t="shared" ca="1" si="5"/>
        <v/>
      </c>
      <c r="Y11" s="13" t="str">
        <f t="shared" ca="1" si="17"/>
        <v/>
      </c>
      <c r="Z11" s="13" t="str">
        <f t="shared" ca="1" si="18"/>
        <v/>
      </c>
      <c r="AA11" s="13" t="str">
        <f t="shared" ca="1" si="19"/>
        <v/>
      </c>
      <c r="AB11" s="13" t="str">
        <f t="shared" si="20"/>
        <v>Véhicule 4436370,4792</v>
      </c>
      <c r="AD11" s="39">
        <v>0.47916666666666669</v>
      </c>
      <c r="AE11" s="60" t="str">
        <f t="shared" ca="1" si="6"/>
        <v/>
      </c>
      <c r="AF11" s="13" t="str">
        <f t="shared" ca="1" si="21"/>
        <v/>
      </c>
      <c r="AG11" s="13" t="str">
        <f t="shared" ca="1" si="22"/>
        <v/>
      </c>
      <c r="AH11" s="13" t="str">
        <f t="shared" ca="1" si="23"/>
        <v/>
      </c>
      <c r="AI11" s="13" t="str">
        <f t="shared" si="24"/>
        <v>436370,4792</v>
      </c>
    </row>
    <row r="12" spans="2:36">
      <c r="B12" s="38">
        <v>0.5</v>
      </c>
      <c r="C12" s="59" t="str">
        <f t="shared" ca="1" si="0"/>
        <v/>
      </c>
      <c r="D12" s="13" t="str">
        <f t="shared" ca="1" si="1"/>
        <v/>
      </c>
      <c r="E12" s="13" t="str">
        <f t="shared" ca="1" si="7"/>
        <v/>
      </c>
      <c r="F12" s="13" t="str">
        <f t="shared" ca="1" si="2"/>
        <v/>
      </c>
      <c r="G12" s="13" t="str">
        <f t="shared" si="8"/>
        <v>Véhicule 1436370,5</v>
      </c>
      <c r="H12" s="13"/>
      <c r="I12" s="38">
        <v>0.5</v>
      </c>
      <c r="J12" s="59" t="str">
        <f t="shared" ca="1" si="3"/>
        <v/>
      </c>
      <c r="K12" s="13" t="str">
        <f t="shared" ca="1" si="9"/>
        <v/>
      </c>
      <c r="L12" s="13" t="str">
        <f t="shared" ca="1" si="10"/>
        <v/>
      </c>
      <c r="M12" s="13" t="str">
        <f t="shared" ca="1" si="11"/>
        <v/>
      </c>
      <c r="N12" s="13" t="str">
        <f t="shared" si="12"/>
        <v>Véhicule 2436370,5</v>
      </c>
      <c r="P12" s="38">
        <v>0.5</v>
      </c>
      <c r="Q12" s="59" t="str">
        <f t="shared" ca="1" si="4"/>
        <v/>
      </c>
      <c r="R12" s="13" t="str">
        <f t="shared" ca="1" si="13"/>
        <v/>
      </c>
      <c r="S12" s="13">
        <f t="shared" ca="1" si="14"/>
        <v>0.52083333333333337</v>
      </c>
      <c r="T12" s="13" t="str">
        <f t="shared" ca="1" si="15"/>
        <v/>
      </c>
      <c r="U12" s="13" t="str">
        <f t="shared" si="16"/>
        <v>Véhicule 3436370,5</v>
      </c>
      <c r="W12" s="38">
        <v>0.5</v>
      </c>
      <c r="X12" s="59" t="str">
        <f t="shared" ca="1" si="5"/>
        <v/>
      </c>
      <c r="Y12" s="13" t="str">
        <f t="shared" ca="1" si="17"/>
        <v/>
      </c>
      <c r="Z12" s="13" t="str">
        <f t="shared" ca="1" si="18"/>
        <v/>
      </c>
      <c r="AA12" s="13" t="str">
        <f t="shared" ca="1" si="19"/>
        <v/>
      </c>
      <c r="AB12" s="13" t="str">
        <f t="shared" si="20"/>
        <v>Véhicule 4436370,5</v>
      </c>
      <c r="AD12" s="38">
        <v>0.5</v>
      </c>
      <c r="AE12" s="59" t="str">
        <f t="shared" ca="1" si="6"/>
        <v/>
      </c>
      <c r="AF12" s="13" t="str">
        <f t="shared" ca="1" si="21"/>
        <v/>
      </c>
      <c r="AG12" s="13" t="str">
        <f t="shared" ca="1" si="22"/>
        <v/>
      </c>
      <c r="AH12" s="13" t="str">
        <f t="shared" ca="1" si="23"/>
        <v/>
      </c>
      <c r="AI12" s="13" t="str">
        <f t="shared" si="24"/>
        <v>436370,5</v>
      </c>
    </row>
    <row r="13" spans="2:36">
      <c r="B13" s="39">
        <v>0.52083333333333337</v>
      </c>
      <c r="C13" s="60" t="str">
        <f t="shared" ca="1" si="0"/>
        <v/>
      </c>
      <c r="D13" s="13" t="str">
        <f t="shared" ca="1" si="1"/>
        <v/>
      </c>
      <c r="E13" s="13" t="str">
        <f t="shared" ca="1" si="7"/>
        <v/>
      </c>
      <c r="F13" s="13" t="str">
        <f t="shared" ca="1" si="2"/>
        <v/>
      </c>
      <c r="G13" s="13" t="str">
        <f t="shared" si="8"/>
        <v>Véhicule 1436370,5208</v>
      </c>
      <c r="H13" s="13"/>
      <c r="I13" s="39">
        <v>0.52083333333333337</v>
      </c>
      <c r="J13" s="60" t="str">
        <f t="shared" ca="1" si="3"/>
        <v/>
      </c>
      <c r="K13" s="13" t="str">
        <f t="shared" ca="1" si="9"/>
        <v/>
      </c>
      <c r="L13" s="13" t="str">
        <f t="shared" ca="1" si="10"/>
        <v/>
      </c>
      <c r="M13" s="13" t="str">
        <f t="shared" ca="1" si="11"/>
        <v/>
      </c>
      <c r="N13" s="13" t="str">
        <f t="shared" si="12"/>
        <v>Véhicule 2436370,5208</v>
      </c>
      <c r="P13" s="39">
        <v>0.52083333333333337</v>
      </c>
      <c r="Q13" s="60" t="str">
        <f t="shared" ca="1" si="4"/>
        <v/>
      </c>
      <c r="R13" s="13" t="str">
        <f t="shared" ca="1" si="13"/>
        <v/>
      </c>
      <c r="S13" s="13">
        <f t="shared" ca="1" si="14"/>
        <v>0.52083333333333337</v>
      </c>
      <c r="T13" s="13" t="str">
        <f t="shared" ca="1" si="15"/>
        <v/>
      </c>
      <c r="U13" s="13" t="str">
        <f t="shared" si="16"/>
        <v>Véhicule 3436370,5208</v>
      </c>
      <c r="W13" s="39">
        <v>0.52083333333333337</v>
      </c>
      <c r="X13" s="60" t="str">
        <f t="shared" ca="1" si="5"/>
        <v/>
      </c>
      <c r="Y13" s="13" t="str">
        <f t="shared" ca="1" si="17"/>
        <v/>
      </c>
      <c r="Z13" s="13" t="str">
        <f t="shared" ca="1" si="18"/>
        <v/>
      </c>
      <c r="AA13" s="13" t="str">
        <f t="shared" ca="1" si="19"/>
        <v/>
      </c>
      <c r="AB13" s="13" t="str">
        <f t="shared" si="20"/>
        <v>Véhicule 4436370,5208</v>
      </c>
      <c r="AD13" s="39">
        <v>0.52083333333333337</v>
      </c>
      <c r="AE13" s="60" t="str">
        <f t="shared" ca="1" si="6"/>
        <v/>
      </c>
      <c r="AF13" s="13" t="str">
        <f t="shared" ca="1" si="21"/>
        <v/>
      </c>
      <c r="AG13" s="13" t="str">
        <f t="shared" ca="1" si="22"/>
        <v/>
      </c>
      <c r="AH13" s="13" t="str">
        <f t="shared" ca="1" si="23"/>
        <v/>
      </c>
      <c r="AI13" s="13" t="str">
        <f t="shared" si="24"/>
        <v>436370,5208</v>
      </c>
    </row>
    <row r="14" spans="2:36">
      <c r="B14" s="38">
        <v>0.54166666666666663</v>
      </c>
      <c r="C14" s="59" t="str">
        <f t="shared" ca="1" si="0"/>
        <v>Equipe : Site 1</v>
      </c>
      <c r="D14" s="13">
        <f t="shared" ca="1" si="1"/>
        <v>0.625</v>
      </c>
      <c r="E14" s="13">
        <f t="shared" ca="1" si="7"/>
        <v>0.625</v>
      </c>
      <c r="F14" s="13">
        <f t="shared" ca="1" si="2"/>
        <v>0.54166666666666663</v>
      </c>
      <c r="G14" s="13" t="str">
        <f t="shared" si="8"/>
        <v>Véhicule 1436370,5417</v>
      </c>
      <c r="H14" s="13"/>
      <c r="I14" s="38">
        <v>0.54166666666666663</v>
      </c>
      <c r="J14" s="59" t="str">
        <f t="shared" ca="1" si="3"/>
        <v/>
      </c>
      <c r="K14" s="13" t="str">
        <f t="shared" ca="1" si="9"/>
        <v/>
      </c>
      <c r="L14" s="13" t="str">
        <f t="shared" ca="1" si="10"/>
        <v/>
      </c>
      <c r="M14" s="13" t="str">
        <f t="shared" ca="1" si="11"/>
        <v/>
      </c>
      <c r="N14" s="13" t="str">
        <f t="shared" si="12"/>
        <v>Véhicule 2436370,5417</v>
      </c>
      <c r="P14" s="38">
        <v>0.54166666666666663</v>
      </c>
      <c r="Q14" s="59" t="str">
        <f t="shared" ca="1" si="4"/>
        <v/>
      </c>
      <c r="R14" s="13" t="str">
        <f t="shared" ca="1" si="13"/>
        <v/>
      </c>
      <c r="S14" s="13" t="str">
        <f t="shared" ca="1" si="14"/>
        <v/>
      </c>
      <c r="T14" s="13" t="str">
        <f t="shared" ca="1" si="15"/>
        <v/>
      </c>
      <c r="U14" s="13" t="str">
        <f t="shared" si="16"/>
        <v>Véhicule 3436370,5417</v>
      </c>
      <c r="W14" s="38">
        <v>0.54166666666666663</v>
      </c>
      <c r="X14" s="59" t="str">
        <f t="shared" ca="1" si="5"/>
        <v/>
      </c>
      <c r="Y14" s="13" t="str">
        <f t="shared" ca="1" si="17"/>
        <v/>
      </c>
      <c r="Z14" s="13" t="str">
        <f t="shared" ca="1" si="18"/>
        <v/>
      </c>
      <c r="AA14" s="13" t="str">
        <f t="shared" ca="1" si="19"/>
        <v/>
      </c>
      <c r="AB14" s="13" t="str">
        <f t="shared" si="20"/>
        <v>Véhicule 4436370,5417</v>
      </c>
      <c r="AD14" s="38">
        <v>0.54166666666666663</v>
      </c>
      <c r="AE14" s="59" t="str">
        <f t="shared" ca="1" si="6"/>
        <v/>
      </c>
      <c r="AF14" s="13" t="str">
        <f t="shared" ca="1" si="21"/>
        <v/>
      </c>
      <c r="AG14" s="13" t="str">
        <f t="shared" ca="1" si="22"/>
        <v/>
      </c>
      <c r="AH14" s="13" t="str">
        <f t="shared" ca="1" si="23"/>
        <v/>
      </c>
      <c r="AI14" s="13" t="str">
        <f t="shared" si="24"/>
        <v>436370,5417</v>
      </c>
    </row>
    <row r="15" spans="2:36">
      <c r="B15" s="39">
        <v>0.5625</v>
      </c>
      <c r="C15" s="60" t="str">
        <f t="shared" ca="1" si="0"/>
        <v/>
      </c>
      <c r="D15" s="13" t="str">
        <f t="shared" ca="1" si="1"/>
        <v/>
      </c>
      <c r="E15" s="13">
        <f t="shared" ca="1" si="7"/>
        <v>0.625</v>
      </c>
      <c r="F15" s="13" t="str">
        <f t="shared" ca="1" si="2"/>
        <v/>
      </c>
      <c r="G15" s="13" t="str">
        <f t="shared" si="8"/>
        <v>Véhicule 1436370,5625</v>
      </c>
      <c r="H15" s="13"/>
      <c r="I15" s="39">
        <v>0.5625</v>
      </c>
      <c r="J15" s="60" t="str">
        <f t="shared" ca="1" si="3"/>
        <v/>
      </c>
      <c r="K15" s="13" t="str">
        <f t="shared" ca="1" si="9"/>
        <v/>
      </c>
      <c r="L15" s="13" t="str">
        <f t="shared" ca="1" si="10"/>
        <v/>
      </c>
      <c r="M15" s="13" t="str">
        <f t="shared" ca="1" si="11"/>
        <v/>
      </c>
      <c r="N15" s="13" t="str">
        <f t="shared" si="12"/>
        <v>Véhicule 2436370,5625</v>
      </c>
      <c r="P15" s="39">
        <v>0.5625</v>
      </c>
      <c r="Q15" s="60" t="str">
        <f t="shared" ca="1" si="4"/>
        <v/>
      </c>
      <c r="R15" s="13" t="str">
        <f t="shared" ca="1" si="13"/>
        <v/>
      </c>
      <c r="S15" s="13" t="str">
        <f t="shared" ca="1" si="14"/>
        <v/>
      </c>
      <c r="T15" s="13" t="str">
        <f t="shared" ca="1" si="15"/>
        <v/>
      </c>
      <c r="U15" s="13" t="str">
        <f t="shared" si="16"/>
        <v>Véhicule 3436370,5625</v>
      </c>
      <c r="W15" s="39">
        <v>0.5625</v>
      </c>
      <c r="X15" s="60" t="str">
        <f t="shared" ca="1" si="5"/>
        <v/>
      </c>
      <c r="Y15" s="13" t="str">
        <f t="shared" ca="1" si="17"/>
        <v/>
      </c>
      <c r="Z15" s="13" t="str">
        <f t="shared" ca="1" si="18"/>
        <v/>
      </c>
      <c r="AA15" s="13" t="str">
        <f t="shared" ca="1" si="19"/>
        <v/>
      </c>
      <c r="AB15" s="13" t="str">
        <f t="shared" si="20"/>
        <v>Véhicule 4436370,5625</v>
      </c>
      <c r="AD15" s="39">
        <v>0.5625</v>
      </c>
      <c r="AE15" s="60" t="str">
        <f t="shared" ca="1" si="6"/>
        <v/>
      </c>
      <c r="AF15" s="13" t="str">
        <f t="shared" ca="1" si="21"/>
        <v/>
      </c>
      <c r="AG15" s="13" t="str">
        <f t="shared" ca="1" si="22"/>
        <v/>
      </c>
      <c r="AH15" s="13" t="str">
        <f t="shared" ca="1" si="23"/>
        <v/>
      </c>
      <c r="AI15" s="13" t="str">
        <f t="shared" si="24"/>
        <v>436370,5625</v>
      </c>
    </row>
    <row r="16" spans="2:36">
      <c r="B16" s="38">
        <v>0.58333333333333337</v>
      </c>
      <c r="C16" s="59" t="str">
        <f t="shared" ca="1" si="0"/>
        <v/>
      </c>
      <c r="D16" s="13" t="str">
        <f t="shared" ca="1" si="1"/>
        <v/>
      </c>
      <c r="E16" s="13">
        <f t="shared" ca="1" si="7"/>
        <v>0.625</v>
      </c>
      <c r="F16" s="13" t="str">
        <f t="shared" ca="1" si="2"/>
        <v/>
      </c>
      <c r="G16" s="13" t="str">
        <f t="shared" si="8"/>
        <v>Véhicule 1436370,5833</v>
      </c>
      <c r="H16" s="13"/>
      <c r="I16" s="38">
        <v>0.58333333333333337</v>
      </c>
      <c r="J16" s="59" t="str">
        <f t="shared" ca="1" si="3"/>
        <v/>
      </c>
      <c r="K16" s="13" t="str">
        <f t="shared" ca="1" si="9"/>
        <v/>
      </c>
      <c r="L16" s="13" t="str">
        <f t="shared" ca="1" si="10"/>
        <v/>
      </c>
      <c r="M16" s="13" t="str">
        <f t="shared" ca="1" si="11"/>
        <v/>
      </c>
      <c r="N16" s="13" t="str">
        <f t="shared" si="12"/>
        <v>Véhicule 2436370,5833</v>
      </c>
      <c r="P16" s="38">
        <v>0.58333333333333337</v>
      </c>
      <c r="Q16" s="59" t="str">
        <f t="shared" ca="1" si="4"/>
        <v/>
      </c>
      <c r="R16" s="13" t="str">
        <f t="shared" ca="1" si="13"/>
        <v/>
      </c>
      <c r="S16" s="13" t="str">
        <f t="shared" ca="1" si="14"/>
        <v/>
      </c>
      <c r="T16" s="13" t="str">
        <f t="shared" ca="1" si="15"/>
        <v/>
      </c>
      <c r="U16" s="13" t="str">
        <f t="shared" si="16"/>
        <v>Véhicule 3436370,5833</v>
      </c>
      <c r="W16" s="38">
        <v>0.58333333333333337</v>
      </c>
      <c r="X16" s="59" t="str">
        <f t="shared" ca="1" si="5"/>
        <v/>
      </c>
      <c r="Y16" s="13" t="str">
        <f t="shared" ca="1" si="17"/>
        <v/>
      </c>
      <c r="Z16" s="13" t="str">
        <f t="shared" ca="1" si="18"/>
        <v/>
      </c>
      <c r="AA16" s="13" t="str">
        <f t="shared" ca="1" si="19"/>
        <v/>
      </c>
      <c r="AB16" s="13" t="str">
        <f t="shared" si="20"/>
        <v>Véhicule 4436370,5833</v>
      </c>
      <c r="AD16" s="38">
        <v>0.58333333333333337</v>
      </c>
      <c r="AE16" s="59" t="str">
        <f t="shared" ca="1" si="6"/>
        <v/>
      </c>
      <c r="AF16" s="13" t="str">
        <f t="shared" ca="1" si="21"/>
        <v/>
      </c>
      <c r="AG16" s="13" t="str">
        <f t="shared" ca="1" si="22"/>
        <v/>
      </c>
      <c r="AH16" s="13" t="str">
        <f t="shared" ca="1" si="23"/>
        <v/>
      </c>
      <c r="AI16" s="13" t="str">
        <f t="shared" si="24"/>
        <v>436370,5833</v>
      </c>
    </row>
    <row r="17" spans="2:35">
      <c r="B17" s="39">
        <v>0.60416666666666663</v>
      </c>
      <c r="C17" s="60" t="str">
        <f t="shared" ca="1" si="0"/>
        <v/>
      </c>
      <c r="D17" s="13" t="str">
        <f t="shared" ca="1" si="1"/>
        <v/>
      </c>
      <c r="E17" s="13">
        <f t="shared" ca="1" si="7"/>
        <v>0.625</v>
      </c>
      <c r="F17" s="13" t="str">
        <f t="shared" ca="1" si="2"/>
        <v/>
      </c>
      <c r="G17" s="13" t="str">
        <f t="shared" si="8"/>
        <v>Véhicule 1436370,6042</v>
      </c>
      <c r="H17" s="13"/>
      <c r="I17" s="39">
        <v>0.60416666666666663</v>
      </c>
      <c r="J17" s="60" t="str">
        <f t="shared" ca="1" si="3"/>
        <v/>
      </c>
      <c r="K17" s="13" t="str">
        <f t="shared" ca="1" si="9"/>
        <v/>
      </c>
      <c r="L17" s="13" t="str">
        <f t="shared" ca="1" si="10"/>
        <v/>
      </c>
      <c r="M17" s="13" t="str">
        <f t="shared" ca="1" si="11"/>
        <v/>
      </c>
      <c r="N17" s="13" t="str">
        <f t="shared" si="12"/>
        <v>Véhicule 2436370,6042</v>
      </c>
      <c r="P17" s="39">
        <v>0.60416666666666663</v>
      </c>
      <c r="Q17" s="60" t="str">
        <f t="shared" ca="1" si="4"/>
        <v/>
      </c>
      <c r="R17" s="13" t="str">
        <f t="shared" ca="1" si="13"/>
        <v/>
      </c>
      <c r="S17" s="13" t="str">
        <f t="shared" ca="1" si="14"/>
        <v/>
      </c>
      <c r="T17" s="13" t="str">
        <f t="shared" ca="1" si="15"/>
        <v/>
      </c>
      <c r="U17" s="13" t="str">
        <f t="shared" si="16"/>
        <v>Véhicule 3436370,6042</v>
      </c>
      <c r="W17" s="39">
        <v>0.60416666666666663</v>
      </c>
      <c r="X17" s="60" t="str">
        <f t="shared" ca="1" si="5"/>
        <v/>
      </c>
      <c r="Y17" s="13" t="str">
        <f t="shared" ca="1" si="17"/>
        <v/>
      </c>
      <c r="Z17" s="13" t="str">
        <f t="shared" ca="1" si="18"/>
        <v/>
      </c>
      <c r="AA17" s="13" t="str">
        <f t="shared" ca="1" si="19"/>
        <v/>
      </c>
      <c r="AB17" s="13" t="str">
        <f t="shared" si="20"/>
        <v>Véhicule 4436370,6042</v>
      </c>
      <c r="AD17" s="39">
        <v>0.60416666666666663</v>
      </c>
      <c r="AE17" s="60" t="str">
        <f t="shared" ca="1" si="6"/>
        <v/>
      </c>
      <c r="AF17" s="13" t="str">
        <f t="shared" ca="1" si="21"/>
        <v/>
      </c>
      <c r="AG17" s="13" t="str">
        <f t="shared" ca="1" si="22"/>
        <v/>
      </c>
      <c r="AH17" s="13" t="str">
        <f t="shared" ca="1" si="23"/>
        <v/>
      </c>
      <c r="AI17" s="13" t="str">
        <f t="shared" si="24"/>
        <v>436370,6042</v>
      </c>
    </row>
    <row r="18" spans="2:35">
      <c r="B18" s="38">
        <v>0.625</v>
      </c>
      <c r="C18" s="59" t="str">
        <f t="shared" ca="1" si="0"/>
        <v/>
      </c>
      <c r="D18" s="13" t="str">
        <f t="shared" ca="1" si="1"/>
        <v/>
      </c>
      <c r="E18" s="13">
        <f t="shared" ca="1" si="7"/>
        <v>0.625</v>
      </c>
      <c r="F18" s="13" t="str">
        <f t="shared" ca="1" si="2"/>
        <v/>
      </c>
      <c r="G18" s="13" t="str">
        <f t="shared" si="8"/>
        <v>Véhicule 1436370,625</v>
      </c>
      <c r="H18" s="13"/>
      <c r="I18" s="38">
        <v>0.625</v>
      </c>
      <c r="J18" s="59" t="str">
        <f t="shared" ca="1" si="3"/>
        <v/>
      </c>
      <c r="K18" s="13" t="str">
        <f t="shared" ca="1" si="9"/>
        <v/>
      </c>
      <c r="L18" s="13" t="str">
        <f t="shared" ca="1" si="10"/>
        <v/>
      </c>
      <c r="M18" s="13" t="str">
        <f t="shared" ca="1" si="11"/>
        <v/>
      </c>
      <c r="N18" s="13" t="str">
        <f t="shared" si="12"/>
        <v>Véhicule 2436370,625</v>
      </c>
      <c r="P18" s="38">
        <v>0.625</v>
      </c>
      <c r="Q18" s="59" t="str">
        <f t="shared" ca="1" si="4"/>
        <v/>
      </c>
      <c r="R18" s="13" t="str">
        <f t="shared" ca="1" si="13"/>
        <v/>
      </c>
      <c r="S18" s="13" t="str">
        <f t="shared" ca="1" si="14"/>
        <v/>
      </c>
      <c r="T18" s="13" t="str">
        <f t="shared" ca="1" si="15"/>
        <v/>
      </c>
      <c r="U18" s="13" t="str">
        <f t="shared" si="16"/>
        <v>Véhicule 3436370,625</v>
      </c>
      <c r="W18" s="38">
        <v>0.625</v>
      </c>
      <c r="X18" s="59" t="str">
        <f t="shared" ca="1" si="5"/>
        <v/>
      </c>
      <c r="Y18" s="13" t="str">
        <f t="shared" ca="1" si="17"/>
        <v/>
      </c>
      <c r="Z18" s="13" t="str">
        <f t="shared" ca="1" si="18"/>
        <v/>
      </c>
      <c r="AA18" s="13" t="str">
        <f t="shared" ca="1" si="19"/>
        <v/>
      </c>
      <c r="AB18" s="13" t="str">
        <f t="shared" si="20"/>
        <v>Véhicule 4436370,625</v>
      </c>
      <c r="AD18" s="38">
        <v>0.625</v>
      </c>
      <c r="AE18" s="59" t="str">
        <f t="shared" ca="1" si="6"/>
        <v/>
      </c>
      <c r="AF18" s="13" t="str">
        <f t="shared" ca="1" si="21"/>
        <v/>
      </c>
      <c r="AG18" s="13" t="str">
        <f t="shared" ca="1" si="22"/>
        <v/>
      </c>
      <c r="AH18" s="13" t="str">
        <f t="shared" ca="1" si="23"/>
        <v/>
      </c>
      <c r="AI18" s="13" t="str">
        <f t="shared" si="24"/>
        <v>436370,625</v>
      </c>
    </row>
    <row r="19" spans="2:35">
      <c r="B19" s="39">
        <v>0.64583333333333337</v>
      </c>
      <c r="C19" s="60" t="str">
        <f t="shared" ca="1" si="0"/>
        <v/>
      </c>
      <c r="D19" s="13" t="str">
        <f t="shared" ca="1" si="1"/>
        <v/>
      </c>
      <c r="E19" s="13" t="str">
        <f t="shared" ca="1" si="7"/>
        <v/>
      </c>
      <c r="F19" s="13" t="str">
        <f t="shared" ca="1" si="2"/>
        <v/>
      </c>
      <c r="G19" s="13" t="str">
        <f t="shared" si="8"/>
        <v>Véhicule 1436370,6458</v>
      </c>
      <c r="H19" s="13"/>
      <c r="I19" s="39">
        <v>0.64583333333333337</v>
      </c>
      <c r="J19" s="60" t="str">
        <f t="shared" ca="1" si="3"/>
        <v/>
      </c>
      <c r="K19" s="13" t="str">
        <f t="shared" ca="1" si="9"/>
        <v/>
      </c>
      <c r="L19" s="13" t="str">
        <f t="shared" ca="1" si="10"/>
        <v/>
      </c>
      <c r="M19" s="13" t="str">
        <f t="shared" ca="1" si="11"/>
        <v/>
      </c>
      <c r="N19" s="13" t="str">
        <f t="shared" si="12"/>
        <v>Véhicule 2436370,6458</v>
      </c>
      <c r="P19" s="39">
        <v>0.64583333333333337</v>
      </c>
      <c r="Q19" s="60" t="str">
        <f t="shared" ca="1" si="4"/>
        <v/>
      </c>
      <c r="R19" s="13" t="str">
        <f t="shared" ca="1" si="13"/>
        <v/>
      </c>
      <c r="S19" s="13" t="str">
        <f t="shared" ca="1" si="14"/>
        <v/>
      </c>
      <c r="T19" s="13" t="str">
        <f t="shared" ca="1" si="15"/>
        <v/>
      </c>
      <c r="U19" s="13" t="str">
        <f t="shared" si="16"/>
        <v>Véhicule 3436370,6458</v>
      </c>
      <c r="W19" s="39">
        <v>0.64583333333333337</v>
      </c>
      <c r="X19" s="60" t="str">
        <f t="shared" ca="1" si="5"/>
        <v/>
      </c>
      <c r="Y19" s="13" t="str">
        <f t="shared" ca="1" si="17"/>
        <v/>
      </c>
      <c r="Z19" s="13" t="str">
        <f t="shared" ca="1" si="18"/>
        <v/>
      </c>
      <c r="AA19" s="13" t="str">
        <f t="shared" ca="1" si="19"/>
        <v/>
      </c>
      <c r="AB19" s="13" t="str">
        <f t="shared" si="20"/>
        <v>Véhicule 4436370,6458</v>
      </c>
      <c r="AD19" s="39">
        <v>0.64583333333333337</v>
      </c>
      <c r="AE19" s="60" t="str">
        <f t="shared" ca="1" si="6"/>
        <v/>
      </c>
      <c r="AF19" s="13" t="str">
        <f t="shared" ca="1" si="21"/>
        <v/>
      </c>
      <c r="AG19" s="13" t="str">
        <f t="shared" ca="1" si="22"/>
        <v/>
      </c>
      <c r="AH19" s="13" t="str">
        <f t="shared" ca="1" si="23"/>
        <v/>
      </c>
      <c r="AI19" s="13" t="str">
        <f t="shared" si="24"/>
        <v>436370,6458</v>
      </c>
    </row>
    <row r="20" spans="2:35">
      <c r="B20" s="38">
        <v>0.66666666666666663</v>
      </c>
      <c r="C20" s="59" t="str">
        <f t="shared" ca="1" si="0"/>
        <v/>
      </c>
      <c r="D20" s="13" t="str">
        <f t="shared" ca="1" si="1"/>
        <v/>
      </c>
      <c r="E20" s="13" t="str">
        <f t="shared" ca="1" si="7"/>
        <v/>
      </c>
      <c r="F20" s="13" t="str">
        <f t="shared" ca="1" si="2"/>
        <v/>
      </c>
      <c r="G20" s="13" t="str">
        <f t="shared" si="8"/>
        <v>Véhicule 1436370,6667</v>
      </c>
      <c r="H20" s="13"/>
      <c r="I20" s="38">
        <v>0.66666666666666663</v>
      </c>
      <c r="J20" s="59" t="str">
        <f t="shared" ca="1" si="3"/>
        <v/>
      </c>
      <c r="K20" s="13" t="str">
        <f t="shared" ca="1" si="9"/>
        <v/>
      </c>
      <c r="L20" s="13" t="str">
        <f t="shared" ca="1" si="10"/>
        <v/>
      </c>
      <c r="M20" s="13" t="str">
        <f t="shared" ca="1" si="11"/>
        <v/>
      </c>
      <c r="N20" s="13" t="str">
        <f t="shared" si="12"/>
        <v>Véhicule 2436370,6667</v>
      </c>
      <c r="P20" s="38">
        <v>0.66666666666666663</v>
      </c>
      <c r="Q20" s="59" t="str">
        <f t="shared" ca="1" si="4"/>
        <v/>
      </c>
      <c r="R20" s="13" t="str">
        <f t="shared" ca="1" si="13"/>
        <v/>
      </c>
      <c r="S20" s="13" t="str">
        <f t="shared" ca="1" si="14"/>
        <v/>
      </c>
      <c r="T20" s="13" t="str">
        <f t="shared" ca="1" si="15"/>
        <v/>
      </c>
      <c r="U20" s="13" t="str">
        <f t="shared" si="16"/>
        <v>Véhicule 3436370,6667</v>
      </c>
      <c r="W20" s="38">
        <v>0.66666666666666663</v>
      </c>
      <c r="X20" s="59" t="str">
        <f t="shared" ca="1" si="5"/>
        <v/>
      </c>
      <c r="Y20" s="13" t="str">
        <f t="shared" ca="1" si="17"/>
        <v/>
      </c>
      <c r="Z20" s="13" t="str">
        <f t="shared" ca="1" si="18"/>
        <v/>
      </c>
      <c r="AA20" s="13" t="str">
        <f t="shared" ca="1" si="19"/>
        <v/>
      </c>
      <c r="AB20" s="13" t="str">
        <f t="shared" si="20"/>
        <v>Véhicule 4436370,6667</v>
      </c>
      <c r="AD20" s="38">
        <v>0.66666666666666663</v>
      </c>
      <c r="AE20" s="59" t="str">
        <f t="shared" ca="1" si="6"/>
        <v/>
      </c>
      <c r="AF20" s="13" t="str">
        <f t="shared" ca="1" si="21"/>
        <v/>
      </c>
      <c r="AG20" s="13" t="str">
        <f t="shared" ca="1" si="22"/>
        <v/>
      </c>
      <c r="AH20" s="13" t="str">
        <f t="shared" ca="1" si="23"/>
        <v/>
      </c>
      <c r="AI20" s="13" t="str">
        <f t="shared" si="24"/>
        <v>436370,6667</v>
      </c>
    </row>
    <row r="21" spans="2:35">
      <c r="B21" s="39">
        <v>0.6875</v>
      </c>
      <c r="C21" s="60" t="str">
        <f t="shared" ca="1" si="0"/>
        <v/>
      </c>
      <c r="D21" s="13" t="str">
        <f t="shared" ca="1" si="1"/>
        <v/>
      </c>
      <c r="E21" s="13" t="str">
        <f t="shared" ca="1" si="7"/>
        <v/>
      </c>
      <c r="F21" s="13" t="str">
        <f t="shared" ca="1" si="2"/>
        <v/>
      </c>
      <c r="G21" s="13" t="str">
        <f t="shared" si="8"/>
        <v>Véhicule 1436370,6875</v>
      </c>
      <c r="H21" s="13"/>
      <c r="I21" s="39">
        <v>0.6875</v>
      </c>
      <c r="J21" s="60" t="str">
        <f t="shared" ca="1" si="3"/>
        <v/>
      </c>
      <c r="K21" s="13" t="str">
        <f t="shared" ca="1" si="9"/>
        <v/>
      </c>
      <c r="L21" s="13" t="str">
        <f t="shared" ca="1" si="10"/>
        <v/>
      </c>
      <c r="M21" s="13" t="str">
        <f t="shared" ca="1" si="11"/>
        <v/>
      </c>
      <c r="N21" s="13" t="str">
        <f t="shared" si="12"/>
        <v>Véhicule 2436370,6875</v>
      </c>
      <c r="P21" s="39">
        <v>0.6875</v>
      </c>
      <c r="Q21" s="60" t="str">
        <f t="shared" ca="1" si="4"/>
        <v/>
      </c>
      <c r="R21" s="13" t="str">
        <f t="shared" ca="1" si="13"/>
        <v/>
      </c>
      <c r="S21" s="13" t="str">
        <f t="shared" ca="1" si="14"/>
        <v/>
      </c>
      <c r="T21" s="13" t="str">
        <f t="shared" ca="1" si="15"/>
        <v/>
      </c>
      <c r="U21" s="13" t="str">
        <f t="shared" si="16"/>
        <v>Véhicule 3436370,6875</v>
      </c>
      <c r="W21" s="39">
        <v>0.6875</v>
      </c>
      <c r="X21" s="60" t="str">
        <f t="shared" ca="1" si="5"/>
        <v/>
      </c>
      <c r="Y21" s="13" t="str">
        <f t="shared" ca="1" si="17"/>
        <v/>
      </c>
      <c r="Z21" s="13" t="str">
        <f t="shared" ca="1" si="18"/>
        <v/>
      </c>
      <c r="AA21" s="13" t="str">
        <f t="shared" ca="1" si="19"/>
        <v/>
      </c>
      <c r="AB21" s="13" t="str">
        <f t="shared" si="20"/>
        <v>Véhicule 4436370,6875</v>
      </c>
      <c r="AD21" s="39">
        <v>0.6875</v>
      </c>
      <c r="AE21" s="60" t="str">
        <f t="shared" ca="1" si="6"/>
        <v/>
      </c>
      <c r="AF21" s="13" t="str">
        <f t="shared" ca="1" si="21"/>
        <v/>
      </c>
      <c r="AG21" s="13" t="str">
        <f t="shared" ca="1" si="22"/>
        <v/>
      </c>
      <c r="AH21" s="13" t="str">
        <f t="shared" ca="1" si="23"/>
        <v/>
      </c>
      <c r="AI21" s="13" t="str">
        <f t="shared" si="24"/>
        <v>436370,6875</v>
      </c>
    </row>
    <row r="22" spans="2:35">
      <c r="B22" s="38">
        <v>0.70833333333333337</v>
      </c>
      <c r="C22" s="59" t="str">
        <f t="shared" ca="1" si="0"/>
        <v/>
      </c>
      <c r="D22" s="13" t="str">
        <f t="shared" ca="1" si="1"/>
        <v/>
      </c>
      <c r="E22" s="13" t="str">
        <f t="shared" ca="1" si="7"/>
        <v/>
      </c>
      <c r="F22" s="13" t="str">
        <f t="shared" ca="1" si="2"/>
        <v/>
      </c>
      <c r="G22" s="13" t="str">
        <f t="shared" si="8"/>
        <v>Véhicule 1436370,7083</v>
      </c>
      <c r="H22" s="13"/>
      <c r="I22" s="38">
        <v>0.70833333333333337</v>
      </c>
      <c r="J22" s="59" t="str">
        <f t="shared" ca="1" si="3"/>
        <v/>
      </c>
      <c r="K22" s="13" t="str">
        <f t="shared" ca="1" si="9"/>
        <v/>
      </c>
      <c r="L22" s="13" t="str">
        <f t="shared" ca="1" si="10"/>
        <v/>
      </c>
      <c r="M22" s="13" t="str">
        <f t="shared" ca="1" si="11"/>
        <v/>
      </c>
      <c r="N22" s="13" t="str">
        <f t="shared" si="12"/>
        <v>Véhicule 2436370,7083</v>
      </c>
      <c r="P22" s="38">
        <v>0.70833333333333337</v>
      </c>
      <c r="Q22" s="59" t="str">
        <f t="shared" ca="1" si="4"/>
        <v/>
      </c>
      <c r="R22" s="13" t="str">
        <f t="shared" ca="1" si="13"/>
        <v/>
      </c>
      <c r="S22" s="13" t="str">
        <f t="shared" ca="1" si="14"/>
        <v/>
      </c>
      <c r="T22" s="13" t="str">
        <f t="shared" ca="1" si="15"/>
        <v/>
      </c>
      <c r="U22" s="13" t="str">
        <f t="shared" si="16"/>
        <v>Véhicule 3436370,7083</v>
      </c>
      <c r="W22" s="38">
        <v>0.70833333333333337</v>
      </c>
      <c r="X22" s="59" t="str">
        <f t="shared" ca="1" si="5"/>
        <v/>
      </c>
      <c r="Y22" s="13" t="str">
        <f t="shared" ca="1" si="17"/>
        <v/>
      </c>
      <c r="Z22" s="13" t="str">
        <f t="shared" ca="1" si="18"/>
        <v/>
      </c>
      <c r="AA22" s="13" t="str">
        <f t="shared" ca="1" si="19"/>
        <v/>
      </c>
      <c r="AB22" s="13" t="str">
        <f t="shared" si="20"/>
        <v>Véhicule 4436370,7083</v>
      </c>
      <c r="AD22" s="38">
        <v>0.70833333333333337</v>
      </c>
      <c r="AE22" s="59" t="str">
        <f t="shared" ca="1" si="6"/>
        <v/>
      </c>
      <c r="AF22" s="13" t="str">
        <f t="shared" ca="1" si="21"/>
        <v/>
      </c>
      <c r="AG22" s="13" t="str">
        <f t="shared" ca="1" si="22"/>
        <v/>
      </c>
      <c r="AH22" s="13" t="str">
        <f t="shared" ca="1" si="23"/>
        <v/>
      </c>
      <c r="AI22" s="13" t="str">
        <f t="shared" si="24"/>
        <v>436370,7083</v>
      </c>
    </row>
    <row r="23" spans="2:35">
      <c r="B23" s="39">
        <v>0.72916666666666663</v>
      </c>
      <c r="C23" s="60" t="str">
        <f t="shared" ca="1" si="0"/>
        <v/>
      </c>
      <c r="D23" s="13" t="str">
        <f t="shared" ca="1" si="1"/>
        <v/>
      </c>
      <c r="E23" s="13" t="str">
        <f t="shared" ca="1" si="7"/>
        <v/>
      </c>
      <c r="F23" s="13" t="str">
        <f t="shared" ca="1" si="2"/>
        <v/>
      </c>
      <c r="G23" s="13" t="str">
        <f t="shared" si="8"/>
        <v>Véhicule 1436370,7292</v>
      </c>
      <c r="H23" s="13"/>
      <c r="I23" s="39">
        <v>0.72916666666666663</v>
      </c>
      <c r="J23" s="60" t="str">
        <f t="shared" ca="1" si="3"/>
        <v/>
      </c>
      <c r="K23" s="13" t="str">
        <f t="shared" ca="1" si="9"/>
        <v/>
      </c>
      <c r="L23" s="13" t="str">
        <f t="shared" ca="1" si="10"/>
        <v/>
      </c>
      <c r="M23" s="13" t="str">
        <f t="shared" ca="1" si="11"/>
        <v/>
      </c>
      <c r="N23" s="13" t="str">
        <f t="shared" si="12"/>
        <v>Véhicule 2436370,7292</v>
      </c>
      <c r="P23" s="39">
        <v>0.72916666666666663</v>
      </c>
      <c r="Q23" s="60" t="str">
        <f t="shared" ca="1" si="4"/>
        <v/>
      </c>
      <c r="R23" s="13" t="str">
        <f t="shared" ca="1" si="13"/>
        <v/>
      </c>
      <c r="S23" s="13" t="str">
        <f t="shared" ca="1" si="14"/>
        <v/>
      </c>
      <c r="T23" s="13" t="str">
        <f t="shared" ca="1" si="15"/>
        <v/>
      </c>
      <c r="U23" s="13" t="str">
        <f t="shared" si="16"/>
        <v>Véhicule 3436370,7292</v>
      </c>
      <c r="W23" s="39">
        <v>0.72916666666666663</v>
      </c>
      <c r="X23" s="60" t="str">
        <f t="shared" ca="1" si="5"/>
        <v/>
      </c>
      <c r="Y23" s="13" t="str">
        <f t="shared" ca="1" si="17"/>
        <v/>
      </c>
      <c r="Z23" s="13" t="str">
        <f t="shared" ca="1" si="18"/>
        <v/>
      </c>
      <c r="AA23" s="13" t="str">
        <f t="shared" ca="1" si="19"/>
        <v/>
      </c>
      <c r="AB23" s="13" t="str">
        <f t="shared" si="20"/>
        <v>Véhicule 4436370,7292</v>
      </c>
      <c r="AD23" s="39">
        <v>0.72916666666666663</v>
      </c>
      <c r="AE23" s="60" t="str">
        <f t="shared" ca="1" si="6"/>
        <v/>
      </c>
      <c r="AF23" s="13" t="str">
        <f t="shared" ca="1" si="21"/>
        <v/>
      </c>
      <c r="AG23" s="13" t="str">
        <f t="shared" ca="1" si="22"/>
        <v/>
      </c>
      <c r="AH23" s="13" t="str">
        <f t="shared" ca="1" si="23"/>
        <v/>
      </c>
      <c r="AI23" s="13" t="str">
        <f t="shared" si="24"/>
        <v>436370,7292</v>
      </c>
    </row>
    <row r="24" spans="2:35">
      <c r="B24" s="38">
        <v>0.75</v>
      </c>
      <c r="C24" s="59" t="str">
        <f t="shared" ca="1" si="0"/>
        <v/>
      </c>
      <c r="D24" s="13" t="str">
        <f t="shared" ca="1" si="1"/>
        <v/>
      </c>
      <c r="E24" s="13" t="str">
        <f t="shared" ca="1" si="7"/>
        <v/>
      </c>
      <c r="F24" s="13" t="str">
        <f t="shared" ca="1" si="2"/>
        <v/>
      </c>
      <c r="G24" s="13" t="str">
        <f t="shared" si="8"/>
        <v>Véhicule 1436370,75</v>
      </c>
      <c r="H24" s="13"/>
      <c r="I24" s="38">
        <v>0.75</v>
      </c>
      <c r="J24" s="59" t="str">
        <f t="shared" ca="1" si="3"/>
        <v/>
      </c>
      <c r="K24" s="13" t="str">
        <f t="shared" ca="1" si="9"/>
        <v/>
      </c>
      <c r="L24" s="13" t="str">
        <f t="shared" ca="1" si="10"/>
        <v/>
      </c>
      <c r="M24" s="13" t="str">
        <f t="shared" ca="1" si="11"/>
        <v/>
      </c>
      <c r="N24" s="13" t="str">
        <f t="shared" si="12"/>
        <v>Véhicule 2436370,75</v>
      </c>
      <c r="P24" s="38">
        <v>0.75</v>
      </c>
      <c r="Q24" s="59" t="str">
        <f t="shared" ca="1" si="4"/>
        <v/>
      </c>
      <c r="R24" s="13" t="str">
        <f t="shared" ca="1" si="13"/>
        <v/>
      </c>
      <c r="S24" s="13" t="str">
        <f t="shared" ca="1" si="14"/>
        <v/>
      </c>
      <c r="T24" s="13" t="str">
        <f t="shared" ca="1" si="15"/>
        <v/>
      </c>
      <c r="U24" s="13" t="str">
        <f t="shared" si="16"/>
        <v>Véhicule 3436370,75</v>
      </c>
      <c r="W24" s="38">
        <v>0.75</v>
      </c>
      <c r="X24" s="59" t="str">
        <f t="shared" ca="1" si="5"/>
        <v/>
      </c>
      <c r="Y24" s="13" t="str">
        <f t="shared" ca="1" si="17"/>
        <v/>
      </c>
      <c r="Z24" s="13" t="str">
        <f t="shared" ca="1" si="18"/>
        <v/>
      </c>
      <c r="AA24" s="13" t="str">
        <f t="shared" ca="1" si="19"/>
        <v/>
      </c>
      <c r="AB24" s="13" t="str">
        <f t="shared" si="20"/>
        <v>Véhicule 4436370,75</v>
      </c>
      <c r="AD24" s="38">
        <v>0.75</v>
      </c>
      <c r="AE24" s="59" t="str">
        <f t="shared" ca="1" si="6"/>
        <v/>
      </c>
      <c r="AF24" s="13" t="str">
        <f t="shared" ca="1" si="21"/>
        <v/>
      </c>
      <c r="AG24" s="13" t="str">
        <f t="shared" ca="1" si="22"/>
        <v/>
      </c>
      <c r="AH24" s="13" t="str">
        <f t="shared" ca="1" si="23"/>
        <v/>
      </c>
      <c r="AI24" s="13" t="str">
        <f t="shared" si="24"/>
        <v>436370,75</v>
      </c>
    </row>
    <row r="25" spans="2:35">
      <c r="B25" s="39">
        <v>0.77083333333333337</v>
      </c>
      <c r="C25" s="60" t="str">
        <f t="shared" ca="1" si="0"/>
        <v/>
      </c>
      <c r="D25" s="13" t="str">
        <f t="shared" ca="1" si="1"/>
        <v/>
      </c>
      <c r="E25" s="13" t="str">
        <f t="shared" ca="1" si="7"/>
        <v/>
      </c>
      <c r="F25" s="13" t="str">
        <f t="shared" ca="1" si="2"/>
        <v/>
      </c>
      <c r="G25" s="13" t="str">
        <f t="shared" si="8"/>
        <v>Véhicule 1436370,7708</v>
      </c>
      <c r="H25" s="13"/>
      <c r="I25" s="39">
        <v>0.77083333333333337</v>
      </c>
      <c r="J25" s="60" t="str">
        <f t="shared" ca="1" si="3"/>
        <v/>
      </c>
      <c r="K25" s="13" t="str">
        <f t="shared" ca="1" si="9"/>
        <v/>
      </c>
      <c r="L25" s="13" t="str">
        <f t="shared" ca="1" si="10"/>
        <v/>
      </c>
      <c r="M25" s="13" t="str">
        <f t="shared" ca="1" si="11"/>
        <v/>
      </c>
      <c r="N25" s="13" t="str">
        <f t="shared" si="12"/>
        <v>Véhicule 2436370,7708</v>
      </c>
      <c r="P25" s="39">
        <v>0.77083333333333337</v>
      </c>
      <c r="Q25" s="60" t="str">
        <f t="shared" ca="1" si="4"/>
        <v/>
      </c>
      <c r="R25" s="13" t="str">
        <f t="shared" ca="1" si="13"/>
        <v/>
      </c>
      <c r="S25" s="13" t="str">
        <f t="shared" ca="1" si="14"/>
        <v/>
      </c>
      <c r="T25" s="13" t="str">
        <f t="shared" ca="1" si="15"/>
        <v/>
      </c>
      <c r="U25" s="13" t="str">
        <f t="shared" si="16"/>
        <v>Véhicule 3436370,7708</v>
      </c>
      <c r="W25" s="39">
        <v>0.77083333333333337</v>
      </c>
      <c r="X25" s="60" t="str">
        <f t="shared" ca="1" si="5"/>
        <v/>
      </c>
      <c r="Y25" s="13" t="str">
        <f t="shared" ca="1" si="17"/>
        <v/>
      </c>
      <c r="Z25" s="13" t="str">
        <f t="shared" ca="1" si="18"/>
        <v/>
      </c>
      <c r="AA25" s="13" t="str">
        <f t="shared" ca="1" si="19"/>
        <v/>
      </c>
      <c r="AB25" s="13" t="str">
        <f t="shared" si="20"/>
        <v>Véhicule 4436370,7708</v>
      </c>
      <c r="AD25" s="39">
        <v>0.77083333333333337</v>
      </c>
      <c r="AE25" s="60" t="str">
        <f t="shared" ca="1" si="6"/>
        <v/>
      </c>
      <c r="AF25" s="13" t="str">
        <f t="shared" ca="1" si="21"/>
        <v/>
      </c>
      <c r="AG25" s="13" t="str">
        <f t="shared" ca="1" si="22"/>
        <v/>
      </c>
      <c r="AH25" s="13" t="str">
        <f t="shared" ca="1" si="23"/>
        <v/>
      </c>
      <c r="AI25" s="13" t="str">
        <f t="shared" si="24"/>
        <v>436370,7708</v>
      </c>
    </row>
    <row r="26" spans="2:35">
      <c r="B26" s="38">
        <v>0.79166666666666663</v>
      </c>
      <c r="C26" s="59" t="str">
        <f t="shared" ca="1" si="0"/>
        <v/>
      </c>
      <c r="D26" s="13" t="str">
        <f t="shared" ca="1" si="1"/>
        <v/>
      </c>
      <c r="E26" s="13" t="str">
        <f t="shared" ca="1" si="7"/>
        <v/>
      </c>
      <c r="F26" s="13" t="str">
        <f t="shared" ca="1" si="2"/>
        <v/>
      </c>
      <c r="G26" s="13" t="str">
        <f t="shared" si="8"/>
        <v>Véhicule 1436370,7917</v>
      </c>
      <c r="H26" s="13"/>
      <c r="I26" s="38">
        <v>0.79166666666666663</v>
      </c>
      <c r="J26" s="59" t="str">
        <f t="shared" ca="1" si="3"/>
        <v/>
      </c>
      <c r="K26" s="13" t="str">
        <f t="shared" ca="1" si="9"/>
        <v/>
      </c>
      <c r="L26" s="13" t="str">
        <f t="shared" ca="1" si="10"/>
        <v/>
      </c>
      <c r="M26" s="13" t="str">
        <f t="shared" ca="1" si="11"/>
        <v/>
      </c>
      <c r="N26" s="13" t="str">
        <f t="shared" si="12"/>
        <v>Véhicule 2436370,7917</v>
      </c>
      <c r="P26" s="38">
        <v>0.79166666666666663</v>
      </c>
      <c r="Q26" s="59" t="str">
        <f t="shared" ca="1" si="4"/>
        <v/>
      </c>
      <c r="R26" s="13" t="str">
        <f t="shared" ca="1" si="13"/>
        <v/>
      </c>
      <c r="S26" s="13" t="str">
        <f t="shared" ca="1" si="14"/>
        <v/>
      </c>
      <c r="T26" s="13" t="str">
        <f t="shared" ca="1" si="15"/>
        <v/>
      </c>
      <c r="U26" s="13" t="str">
        <f t="shared" si="16"/>
        <v>Véhicule 3436370,7917</v>
      </c>
      <c r="W26" s="38">
        <v>0.79166666666666663</v>
      </c>
      <c r="X26" s="59" t="str">
        <f t="shared" ca="1" si="5"/>
        <v/>
      </c>
      <c r="Y26" s="13" t="str">
        <f t="shared" ca="1" si="17"/>
        <v/>
      </c>
      <c r="Z26" s="13" t="str">
        <f t="shared" ca="1" si="18"/>
        <v/>
      </c>
      <c r="AA26" s="13" t="str">
        <f t="shared" ca="1" si="19"/>
        <v/>
      </c>
      <c r="AB26" s="13" t="str">
        <f t="shared" si="20"/>
        <v>Véhicule 4436370,7917</v>
      </c>
      <c r="AD26" s="38">
        <v>0.79166666666666663</v>
      </c>
      <c r="AE26" s="59" t="str">
        <f t="shared" ca="1" si="6"/>
        <v/>
      </c>
      <c r="AF26" s="13" t="str">
        <f t="shared" ca="1" si="21"/>
        <v/>
      </c>
      <c r="AG26" s="13" t="str">
        <f t="shared" ca="1" si="22"/>
        <v/>
      </c>
      <c r="AH26" s="13" t="str">
        <f t="shared" ca="1" si="23"/>
        <v/>
      </c>
      <c r="AI26" s="13" t="str">
        <f t="shared" si="24"/>
        <v>436370,7917</v>
      </c>
    </row>
    <row r="27" spans="2:35">
      <c r="B27" s="39">
        <v>0.8125</v>
      </c>
      <c r="C27" s="60" t="str">
        <f t="shared" ca="1" si="0"/>
        <v/>
      </c>
      <c r="D27" s="13" t="str">
        <f t="shared" ca="1" si="1"/>
        <v/>
      </c>
      <c r="E27" s="13" t="str">
        <f t="shared" ca="1" si="7"/>
        <v/>
      </c>
      <c r="F27" s="13" t="str">
        <f t="shared" ca="1" si="2"/>
        <v/>
      </c>
      <c r="G27" s="13" t="str">
        <f t="shared" si="8"/>
        <v>Véhicule 1436370,8125</v>
      </c>
      <c r="I27" s="39">
        <v>0.8125</v>
      </c>
      <c r="J27" s="60" t="str">
        <f t="shared" ca="1" si="3"/>
        <v/>
      </c>
      <c r="K27" s="13" t="str">
        <f t="shared" ca="1" si="9"/>
        <v/>
      </c>
      <c r="L27" s="13" t="str">
        <f t="shared" ca="1" si="10"/>
        <v/>
      </c>
      <c r="M27" s="13" t="str">
        <f t="shared" ca="1" si="11"/>
        <v/>
      </c>
      <c r="N27" s="13" t="str">
        <f t="shared" si="12"/>
        <v>Véhicule 2436370,8125</v>
      </c>
      <c r="P27" s="39">
        <v>0.8125</v>
      </c>
      <c r="Q27" s="60" t="str">
        <f t="shared" ca="1" si="4"/>
        <v/>
      </c>
      <c r="R27" s="13" t="str">
        <f t="shared" ca="1" si="13"/>
        <v/>
      </c>
      <c r="S27" s="13" t="str">
        <f t="shared" ca="1" si="14"/>
        <v/>
      </c>
      <c r="T27" s="13" t="str">
        <f t="shared" ca="1" si="15"/>
        <v/>
      </c>
      <c r="U27" s="13" t="str">
        <f t="shared" si="16"/>
        <v>Véhicule 3436370,8125</v>
      </c>
      <c r="W27" s="39">
        <v>0.8125</v>
      </c>
      <c r="X27" s="60" t="str">
        <f t="shared" ca="1" si="5"/>
        <v/>
      </c>
      <c r="Y27" s="13" t="str">
        <f t="shared" ca="1" si="17"/>
        <v/>
      </c>
      <c r="Z27" s="13" t="str">
        <f t="shared" ca="1" si="18"/>
        <v/>
      </c>
      <c r="AA27" s="13" t="str">
        <f t="shared" ca="1" si="19"/>
        <v/>
      </c>
      <c r="AB27" s="13" t="str">
        <f t="shared" si="20"/>
        <v>Véhicule 4436370,8125</v>
      </c>
      <c r="AD27" s="39">
        <v>0.8125</v>
      </c>
      <c r="AE27" s="60" t="str">
        <f t="shared" ca="1" si="6"/>
        <v/>
      </c>
      <c r="AF27" s="13" t="str">
        <f t="shared" ca="1" si="21"/>
        <v/>
      </c>
      <c r="AG27" s="13" t="str">
        <f t="shared" ca="1" si="22"/>
        <v/>
      </c>
      <c r="AH27" s="13" t="str">
        <f t="shared" ca="1" si="23"/>
        <v/>
      </c>
      <c r="AI27" s="13" t="str">
        <f t="shared" si="24"/>
        <v>436370,8125</v>
      </c>
    </row>
    <row r="28" spans="2:35">
      <c r="B28" s="38">
        <v>0.83333333333333304</v>
      </c>
      <c r="C28" s="59" t="str">
        <f t="shared" ca="1" si="0"/>
        <v/>
      </c>
      <c r="D28" s="13" t="str">
        <f t="shared" ca="1" si="1"/>
        <v/>
      </c>
      <c r="E28" s="13" t="str">
        <f t="shared" ca="1" si="7"/>
        <v/>
      </c>
      <c r="F28" s="13" t="str">
        <f t="shared" ca="1" si="2"/>
        <v/>
      </c>
      <c r="G28" s="13" t="str">
        <f t="shared" si="8"/>
        <v>Véhicule 1436370,8333</v>
      </c>
      <c r="I28" s="38">
        <v>0.83333333333333304</v>
      </c>
      <c r="J28" s="59" t="str">
        <f t="shared" ca="1" si="3"/>
        <v/>
      </c>
      <c r="K28" s="13" t="str">
        <f t="shared" ca="1" si="9"/>
        <v/>
      </c>
      <c r="L28" s="13" t="str">
        <f t="shared" ca="1" si="10"/>
        <v/>
      </c>
      <c r="M28" s="13" t="str">
        <f t="shared" ca="1" si="11"/>
        <v/>
      </c>
      <c r="N28" s="13" t="str">
        <f t="shared" si="12"/>
        <v>Véhicule 2436370,8333</v>
      </c>
      <c r="P28" s="38">
        <v>0.83333333333333304</v>
      </c>
      <c r="Q28" s="59" t="str">
        <f t="shared" ca="1" si="4"/>
        <v/>
      </c>
      <c r="R28" s="13" t="str">
        <f t="shared" ca="1" si="13"/>
        <v/>
      </c>
      <c r="S28" s="13" t="str">
        <f t="shared" ca="1" si="14"/>
        <v/>
      </c>
      <c r="T28" s="13" t="str">
        <f t="shared" ca="1" si="15"/>
        <v/>
      </c>
      <c r="U28" s="13" t="str">
        <f t="shared" si="16"/>
        <v>Véhicule 3436370,8333</v>
      </c>
      <c r="W28" s="38">
        <v>0.83333333333333304</v>
      </c>
      <c r="X28" s="59" t="str">
        <f t="shared" ca="1" si="5"/>
        <v/>
      </c>
      <c r="Y28" s="13" t="str">
        <f t="shared" ca="1" si="17"/>
        <v/>
      </c>
      <c r="Z28" s="13" t="str">
        <f t="shared" ca="1" si="18"/>
        <v/>
      </c>
      <c r="AA28" s="13" t="str">
        <f t="shared" ca="1" si="19"/>
        <v/>
      </c>
      <c r="AB28" s="13" t="str">
        <f t="shared" si="20"/>
        <v>Véhicule 4436370,8333</v>
      </c>
      <c r="AD28" s="38">
        <v>0.83333333333333304</v>
      </c>
      <c r="AE28" s="59" t="str">
        <f t="shared" ca="1" si="6"/>
        <v/>
      </c>
      <c r="AF28" s="13" t="str">
        <f t="shared" ca="1" si="21"/>
        <v/>
      </c>
      <c r="AG28" s="13" t="str">
        <f t="shared" ca="1" si="22"/>
        <v/>
      </c>
      <c r="AH28" s="13" t="str">
        <f t="shared" ca="1" si="23"/>
        <v/>
      </c>
      <c r="AI28" s="13" t="str">
        <f t="shared" si="24"/>
        <v>436370,8333</v>
      </c>
    </row>
    <row r="29" spans="2:35">
      <c r="B29" s="39">
        <v>0.85416666666666596</v>
      </c>
      <c r="C29" s="60" t="str">
        <f t="shared" ca="1" si="0"/>
        <v/>
      </c>
      <c r="D29" s="13" t="str">
        <f t="shared" ca="1" si="1"/>
        <v/>
      </c>
      <c r="E29" s="13" t="str">
        <f t="shared" ca="1" si="7"/>
        <v/>
      </c>
      <c r="F29" s="13" t="str">
        <f t="shared" ca="1" si="2"/>
        <v/>
      </c>
      <c r="G29" s="13" t="str">
        <f t="shared" si="8"/>
        <v>Véhicule 1436370,8542</v>
      </c>
      <c r="I29" s="39">
        <v>0.85416666666666596</v>
      </c>
      <c r="J29" s="60" t="str">
        <f t="shared" ca="1" si="3"/>
        <v/>
      </c>
      <c r="K29" s="13" t="str">
        <f t="shared" ca="1" si="9"/>
        <v/>
      </c>
      <c r="L29" s="13" t="str">
        <f t="shared" ca="1" si="10"/>
        <v/>
      </c>
      <c r="M29" s="13" t="str">
        <f t="shared" ca="1" si="11"/>
        <v/>
      </c>
      <c r="N29" s="13" t="str">
        <f t="shared" si="12"/>
        <v>Véhicule 2436370,8542</v>
      </c>
      <c r="P29" s="39">
        <v>0.85416666666666596</v>
      </c>
      <c r="Q29" s="60" t="str">
        <f t="shared" ca="1" si="4"/>
        <v/>
      </c>
      <c r="R29" s="13" t="str">
        <f t="shared" ca="1" si="13"/>
        <v/>
      </c>
      <c r="S29" s="13" t="str">
        <f t="shared" ca="1" si="14"/>
        <v/>
      </c>
      <c r="T29" s="13" t="str">
        <f t="shared" ca="1" si="15"/>
        <v/>
      </c>
      <c r="U29" s="13" t="str">
        <f t="shared" si="16"/>
        <v>Véhicule 3436370,8542</v>
      </c>
      <c r="W29" s="39">
        <v>0.85416666666666596</v>
      </c>
      <c r="X29" s="60" t="str">
        <f t="shared" ca="1" si="5"/>
        <v/>
      </c>
      <c r="Y29" s="13" t="str">
        <f t="shared" ca="1" si="17"/>
        <v/>
      </c>
      <c r="Z29" s="13" t="str">
        <f t="shared" ca="1" si="18"/>
        <v/>
      </c>
      <c r="AA29" s="13" t="str">
        <f t="shared" ca="1" si="19"/>
        <v/>
      </c>
      <c r="AB29" s="13" t="str">
        <f t="shared" si="20"/>
        <v>Véhicule 4436370,8542</v>
      </c>
      <c r="AD29" s="39">
        <v>0.85416666666666596</v>
      </c>
      <c r="AE29" s="60" t="str">
        <f t="shared" ca="1" si="6"/>
        <v/>
      </c>
      <c r="AF29" s="13" t="str">
        <f t="shared" ca="1" si="21"/>
        <v/>
      </c>
      <c r="AG29" s="13" t="str">
        <f t="shared" ca="1" si="22"/>
        <v/>
      </c>
      <c r="AH29" s="13" t="str">
        <f t="shared" ca="1" si="23"/>
        <v/>
      </c>
      <c r="AI29" s="13" t="str">
        <f t="shared" si="24"/>
        <v>436370,8542</v>
      </c>
    </row>
    <row r="30" spans="2:35">
      <c r="B30" s="38">
        <v>0.874999999999999</v>
      </c>
      <c r="C30" s="59" t="str">
        <f t="shared" ca="1" si="0"/>
        <v/>
      </c>
      <c r="D30" s="13" t="str">
        <f t="shared" ca="1" si="1"/>
        <v/>
      </c>
      <c r="E30" s="13" t="str">
        <f t="shared" ca="1" si="7"/>
        <v/>
      </c>
      <c r="F30" s="13" t="str">
        <f t="shared" ca="1" si="2"/>
        <v/>
      </c>
      <c r="G30" s="13" t="str">
        <f t="shared" si="8"/>
        <v>Véhicule 1436370,875</v>
      </c>
      <c r="I30" s="38">
        <v>0.874999999999999</v>
      </c>
      <c r="J30" s="59" t="str">
        <f t="shared" ca="1" si="3"/>
        <v/>
      </c>
      <c r="K30" s="13" t="str">
        <f t="shared" ca="1" si="9"/>
        <v/>
      </c>
      <c r="L30" s="13" t="str">
        <f t="shared" ca="1" si="10"/>
        <v/>
      </c>
      <c r="M30" s="13" t="str">
        <f t="shared" ca="1" si="11"/>
        <v/>
      </c>
      <c r="N30" s="13" t="str">
        <f t="shared" si="12"/>
        <v>Véhicule 2436370,875</v>
      </c>
      <c r="P30" s="38">
        <v>0.874999999999999</v>
      </c>
      <c r="Q30" s="59" t="str">
        <f t="shared" ca="1" si="4"/>
        <v/>
      </c>
      <c r="R30" s="13" t="str">
        <f t="shared" ca="1" si="13"/>
        <v/>
      </c>
      <c r="S30" s="13" t="str">
        <f t="shared" ca="1" si="14"/>
        <v/>
      </c>
      <c r="T30" s="13" t="str">
        <f t="shared" ca="1" si="15"/>
        <v/>
      </c>
      <c r="U30" s="13" t="str">
        <f t="shared" si="16"/>
        <v>Véhicule 3436370,875</v>
      </c>
      <c r="W30" s="38">
        <v>0.874999999999999</v>
      </c>
      <c r="X30" s="59" t="str">
        <f t="shared" ca="1" si="5"/>
        <v/>
      </c>
      <c r="Y30" s="13" t="str">
        <f t="shared" ca="1" si="17"/>
        <v/>
      </c>
      <c r="Z30" s="13" t="str">
        <f t="shared" ca="1" si="18"/>
        <v/>
      </c>
      <c r="AA30" s="13" t="str">
        <f t="shared" ca="1" si="19"/>
        <v/>
      </c>
      <c r="AB30" s="13" t="str">
        <f t="shared" si="20"/>
        <v>Véhicule 4436370,875</v>
      </c>
      <c r="AD30" s="38">
        <v>0.874999999999999</v>
      </c>
      <c r="AE30" s="59" t="str">
        <f t="shared" ca="1" si="6"/>
        <v/>
      </c>
      <c r="AF30" s="13" t="str">
        <f t="shared" ca="1" si="21"/>
        <v/>
      </c>
      <c r="AG30" s="13" t="str">
        <f t="shared" ca="1" si="22"/>
        <v/>
      </c>
      <c r="AH30" s="13" t="str">
        <f t="shared" ca="1" si="23"/>
        <v/>
      </c>
      <c r="AI30" s="13" t="str">
        <f t="shared" si="24"/>
        <v>436370,875</v>
      </c>
    </row>
    <row r="31" spans="2:35">
      <c r="B31" s="39">
        <v>0.89583333333333304</v>
      </c>
      <c r="C31" s="60" t="str">
        <f t="shared" ca="1" si="0"/>
        <v/>
      </c>
      <c r="D31" s="13" t="str">
        <f t="shared" ca="1" si="1"/>
        <v/>
      </c>
      <c r="E31" s="13" t="str">
        <f t="shared" ca="1" si="7"/>
        <v/>
      </c>
      <c r="F31" s="13" t="str">
        <f t="shared" ca="1" si="2"/>
        <v/>
      </c>
      <c r="G31" s="13" t="str">
        <f t="shared" si="8"/>
        <v>Véhicule 1436370,8958</v>
      </c>
      <c r="I31" s="39">
        <v>0.89583333333333304</v>
      </c>
      <c r="J31" s="60" t="str">
        <f t="shared" ca="1" si="3"/>
        <v/>
      </c>
      <c r="K31" s="13" t="str">
        <f t="shared" ca="1" si="9"/>
        <v/>
      </c>
      <c r="L31" s="13" t="str">
        <f t="shared" ca="1" si="10"/>
        <v/>
      </c>
      <c r="M31" s="13" t="str">
        <f t="shared" ca="1" si="11"/>
        <v/>
      </c>
      <c r="N31" s="13" t="str">
        <f t="shared" si="12"/>
        <v>Véhicule 2436370,8958</v>
      </c>
      <c r="P31" s="39">
        <v>0.89583333333333304</v>
      </c>
      <c r="Q31" s="60" t="str">
        <f t="shared" ca="1" si="4"/>
        <v/>
      </c>
      <c r="R31" s="13" t="str">
        <f t="shared" ca="1" si="13"/>
        <v/>
      </c>
      <c r="S31" s="13" t="str">
        <f t="shared" ca="1" si="14"/>
        <v/>
      </c>
      <c r="T31" s="13" t="str">
        <f t="shared" ca="1" si="15"/>
        <v/>
      </c>
      <c r="U31" s="13" t="str">
        <f t="shared" si="16"/>
        <v>Véhicule 3436370,8958</v>
      </c>
      <c r="W31" s="39">
        <v>0.89583333333333304</v>
      </c>
      <c r="X31" s="60" t="str">
        <f t="shared" ca="1" si="5"/>
        <v/>
      </c>
      <c r="Y31" s="13" t="str">
        <f t="shared" ca="1" si="17"/>
        <v/>
      </c>
      <c r="Z31" s="13" t="str">
        <f t="shared" ca="1" si="18"/>
        <v/>
      </c>
      <c r="AA31" s="13" t="str">
        <f t="shared" ca="1" si="19"/>
        <v/>
      </c>
      <c r="AB31" s="13" t="str">
        <f t="shared" si="20"/>
        <v>Véhicule 4436370,8958</v>
      </c>
      <c r="AD31" s="39">
        <v>0.89583333333333304</v>
      </c>
      <c r="AE31" s="60" t="str">
        <f t="shared" ca="1" si="6"/>
        <v/>
      </c>
      <c r="AF31" s="13" t="str">
        <f t="shared" ca="1" si="21"/>
        <v/>
      </c>
      <c r="AG31" s="13" t="str">
        <f t="shared" ca="1" si="22"/>
        <v/>
      </c>
      <c r="AH31" s="13" t="str">
        <f t="shared" ca="1" si="23"/>
        <v/>
      </c>
      <c r="AI31" s="13" t="str">
        <f t="shared" si="24"/>
        <v>436370,8958</v>
      </c>
    </row>
    <row r="32" spans="2:35">
      <c r="B32" s="38">
        <v>0.91666666666666596</v>
      </c>
      <c r="C32" s="59" t="str">
        <f t="shared" ca="1" si="0"/>
        <v/>
      </c>
      <c r="D32" s="13" t="str">
        <f t="shared" ca="1" si="1"/>
        <v/>
      </c>
      <c r="E32" s="13" t="str">
        <f t="shared" ca="1" si="7"/>
        <v/>
      </c>
      <c r="F32" s="13" t="str">
        <f t="shared" ca="1" si="2"/>
        <v/>
      </c>
      <c r="G32" s="13" t="str">
        <f t="shared" si="8"/>
        <v>Véhicule 1436370,9167</v>
      </c>
      <c r="I32" s="38">
        <v>0.91666666666666596</v>
      </c>
      <c r="J32" s="59" t="str">
        <f t="shared" ca="1" si="3"/>
        <v/>
      </c>
      <c r="K32" s="13" t="str">
        <f t="shared" ca="1" si="9"/>
        <v/>
      </c>
      <c r="L32" s="13" t="str">
        <f t="shared" ca="1" si="10"/>
        <v/>
      </c>
      <c r="M32" s="13" t="str">
        <f t="shared" ca="1" si="11"/>
        <v/>
      </c>
      <c r="N32" s="13" t="str">
        <f t="shared" si="12"/>
        <v>Véhicule 2436370,9167</v>
      </c>
      <c r="P32" s="38">
        <v>0.91666666666666596</v>
      </c>
      <c r="Q32" s="59" t="str">
        <f t="shared" ca="1" si="4"/>
        <v/>
      </c>
      <c r="R32" s="13" t="str">
        <f t="shared" ca="1" si="13"/>
        <v/>
      </c>
      <c r="S32" s="13" t="str">
        <f t="shared" ca="1" si="14"/>
        <v/>
      </c>
      <c r="T32" s="13" t="str">
        <f t="shared" ca="1" si="15"/>
        <v/>
      </c>
      <c r="U32" s="13" t="str">
        <f t="shared" si="16"/>
        <v>Véhicule 3436370,9167</v>
      </c>
      <c r="W32" s="38">
        <v>0.91666666666666596</v>
      </c>
      <c r="X32" s="59" t="str">
        <f t="shared" ca="1" si="5"/>
        <v/>
      </c>
      <c r="Y32" s="13" t="str">
        <f t="shared" ca="1" si="17"/>
        <v/>
      </c>
      <c r="Z32" s="13" t="str">
        <f t="shared" ca="1" si="18"/>
        <v/>
      </c>
      <c r="AA32" s="13" t="str">
        <f t="shared" ca="1" si="19"/>
        <v/>
      </c>
      <c r="AB32" s="13" t="str">
        <f t="shared" si="20"/>
        <v>Véhicule 4436370,9167</v>
      </c>
      <c r="AD32" s="38">
        <v>0.91666666666666596</v>
      </c>
      <c r="AE32" s="59" t="str">
        <f t="shared" ca="1" si="6"/>
        <v/>
      </c>
      <c r="AF32" s="13" t="str">
        <f t="shared" ca="1" si="21"/>
        <v/>
      </c>
      <c r="AG32" s="13" t="str">
        <f t="shared" ca="1" si="22"/>
        <v/>
      </c>
      <c r="AH32" s="13" t="str">
        <f t="shared" ca="1" si="23"/>
        <v/>
      </c>
      <c r="AI32" s="13" t="str">
        <f t="shared" si="24"/>
        <v>436370,9167</v>
      </c>
    </row>
    <row r="33" spans="2:35">
      <c r="B33" s="39">
        <v>0.937499999999999</v>
      </c>
      <c r="C33" s="61" t="str">
        <f t="shared" ca="1" si="0"/>
        <v/>
      </c>
      <c r="D33" s="13" t="str">
        <f t="shared" ca="1" si="1"/>
        <v/>
      </c>
      <c r="E33" s="13" t="str">
        <f ca="1">IF(AND(D33&lt;&gt;"",OR(D35="",D33&lt;&gt;D35)),D33,IF(E32&gt;=B33,E32,""))</f>
        <v/>
      </c>
      <c r="F33" s="13" t="str">
        <f t="shared" ca="1" si="2"/>
        <v/>
      </c>
      <c r="G33" s="13" t="str">
        <f t="shared" si="8"/>
        <v>Véhicule 1436370,9375</v>
      </c>
      <c r="I33" s="39">
        <v>0.937499999999999</v>
      </c>
      <c r="J33" s="61" t="str">
        <f t="shared" ca="1" si="3"/>
        <v/>
      </c>
      <c r="K33" s="13" t="str">
        <f t="shared" ca="1" si="9"/>
        <v/>
      </c>
      <c r="L33" s="13" t="str">
        <f ca="1">IF(AND(K33&lt;&gt;"",OR(K35="",K33&lt;&gt;K35)),K33,IF(L32&gt;=I33,L32,""))</f>
        <v/>
      </c>
      <c r="M33" s="13" t="str">
        <f t="shared" ca="1" si="11"/>
        <v/>
      </c>
      <c r="N33" s="13" t="str">
        <f t="shared" si="12"/>
        <v>Véhicule 2436370,9375</v>
      </c>
      <c r="P33" s="39">
        <v>0.937499999999999</v>
      </c>
      <c r="Q33" s="61" t="str">
        <f t="shared" ca="1" si="4"/>
        <v/>
      </c>
      <c r="R33" s="13" t="str">
        <f t="shared" ca="1" si="13"/>
        <v/>
      </c>
      <c r="S33" s="13" t="str">
        <f ca="1">IF(AND(R33&lt;&gt;"",OR(R35="",R33&lt;&gt;R35)),R33,IF(S32&gt;=P33,S32,""))</f>
        <v/>
      </c>
      <c r="T33" s="13" t="str">
        <f t="shared" ca="1" si="15"/>
        <v/>
      </c>
      <c r="U33" s="13" t="str">
        <f t="shared" si="16"/>
        <v>Véhicule 3436370,9375</v>
      </c>
      <c r="W33" s="39">
        <v>0.937499999999999</v>
      </c>
      <c r="X33" s="61" t="str">
        <f t="shared" ca="1" si="5"/>
        <v/>
      </c>
      <c r="Y33" s="13" t="str">
        <f t="shared" ca="1" si="17"/>
        <v/>
      </c>
      <c r="Z33" s="13" t="str">
        <f ca="1">IF(AND(Y33&lt;&gt;"",OR(Y35="",Y33&lt;&gt;Y35)),Y33,IF(Z32&gt;=W33,Z32,""))</f>
        <v/>
      </c>
      <c r="AA33" s="13" t="str">
        <f t="shared" ca="1" si="19"/>
        <v/>
      </c>
      <c r="AB33" s="13" t="str">
        <f t="shared" si="20"/>
        <v>Véhicule 4436370,9375</v>
      </c>
      <c r="AD33" s="39">
        <v>0.937499999999999</v>
      </c>
      <c r="AE33" s="61" t="str">
        <f t="shared" ca="1" si="6"/>
        <v/>
      </c>
      <c r="AF33" s="13" t="str">
        <f t="shared" ca="1" si="21"/>
        <v/>
      </c>
      <c r="AG33" s="13" t="str">
        <f ca="1">IF(AND(AF33&lt;&gt;"",OR(AF35="",AF33&lt;&gt;AF35)),AF33,IF(AG32&gt;=AD33,AG32,""))</f>
        <v/>
      </c>
      <c r="AH33" s="13" t="str">
        <f t="shared" ca="1" si="23"/>
        <v/>
      </c>
      <c r="AI33" s="13" t="str">
        <f t="shared" si="24"/>
        <v>436370,9375</v>
      </c>
    </row>
    <row r="34" spans="2:35">
      <c r="B34" s="8"/>
      <c r="C34" s="8"/>
      <c r="D34" s="8"/>
      <c r="I34" s="8"/>
      <c r="J34" s="8"/>
      <c r="K34" s="8"/>
      <c r="P34" s="8"/>
      <c r="Q34" s="8"/>
      <c r="R34" s="8"/>
      <c r="W34" s="8"/>
      <c r="X34" s="8"/>
      <c r="Y34" s="8"/>
      <c r="AD34" s="8"/>
      <c r="AE34" s="8"/>
      <c r="AF34" s="13"/>
      <c r="AG34" s="13"/>
      <c r="AH34" s="13"/>
      <c r="AI34" s="13"/>
    </row>
    <row r="36" spans="2:35" ht="20.25">
      <c r="B36" s="49"/>
      <c r="C36" s="50" t="str">
        <f>IF(Données!F7="","",Données!F7)</f>
        <v/>
      </c>
      <c r="D36" s="10"/>
      <c r="E36" s="10"/>
      <c r="F36" s="10"/>
      <c r="G36" s="10"/>
      <c r="H36" s="10"/>
      <c r="I36" s="49"/>
      <c r="J36" s="50" t="str">
        <f>IF(Données!F8="","",Données!F8)</f>
        <v/>
      </c>
      <c r="K36" s="10"/>
      <c r="L36" s="10"/>
      <c r="M36" s="10"/>
      <c r="N36" s="10"/>
      <c r="P36" s="49"/>
      <c r="Q36" s="50" t="str">
        <f>IF(Données!F9="","",Données!F9)</f>
        <v/>
      </c>
      <c r="R36" s="10"/>
      <c r="S36" s="10"/>
      <c r="T36" s="10"/>
      <c r="U36" s="10"/>
      <c r="W36" s="49"/>
      <c r="X36" s="50" t="str">
        <f>IF(Données!F10="","",Données!F10)</f>
        <v/>
      </c>
      <c r="Y36" s="10"/>
      <c r="Z36" s="10"/>
      <c r="AA36" s="10"/>
      <c r="AB36" s="10"/>
      <c r="AD36" s="49"/>
      <c r="AE36" s="50" t="str">
        <f>IF(Données!F11="","",Données!F11)</f>
        <v/>
      </c>
    </row>
    <row r="37" spans="2:35" ht="20.25">
      <c r="B37" s="51"/>
      <c r="C37" s="52">
        <f>$E$1</f>
        <v>43637</v>
      </c>
      <c r="D37" s="11"/>
      <c r="E37" s="11"/>
      <c r="F37" s="11"/>
      <c r="G37" s="11"/>
      <c r="H37" s="12"/>
      <c r="I37" s="51"/>
      <c r="J37" s="52">
        <f>$E$1</f>
        <v>43637</v>
      </c>
      <c r="K37" s="11"/>
      <c r="L37" s="11"/>
      <c r="M37" s="11"/>
      <c r="N37" s="11"/>
      <c r="P37" s="51"/>
      <c r="Q37" s="52">
        <f>$E$1</f>
        <v>43637</v>
      </c>
      <c r="R37" s="11"/>
      <c r="S37" s="11"/>
      <c r="T37" s="11"/>
      <c r="U37" s="11"/>
      <c r="W37" s="51"/>
      <c r="X37" s="52">
        <f>$E$1</f>
        <v>43637</v>
      </c>
      <c r="Y37" s="11"/>
      <c r="Z37" s="11"/>
      <c r="AA37" s="11"/>
      <c r="AB37" s="11"/>
      <c r="AD37" s="51"/>
      <c r="AE37" s="52">
        <f>$E$1</f>
        <v>43637</v>
      </c>
      <c r="AF37" s="11"/>
      <c r="AG37" s="11"/>
      <c r="AH37" s="11"/>
      <c r="AI37" s="11"/>
    </row>
    <row r="38" spans="2:35">
      <c r="B38" s="38">
        <v>0.33333333333333331</v>
      </c>
      <c r="C38" s="59" t="str">
        <f t="shared" ref="C38:C67" ca="1" si="25">IFERROR(IF(INDEX(saisie,MATCH(G38,RechDateEtHeure,0),5)="Interne",INDEX(saisie,MATCH(G38,RechDateEtHeure,0),4)&amp;" : "&amp;INDEX(saisie,MATCH(G38,RechDateEtHeure,0),6),INDEX(saisie,MATCH(G38,RechDateEtHeure,0),4)&amp;" : "&amp;INDEX(saisie,MATCH(G38,RechDateEtHeure,0),5)&amp;" - "&amp;INDEX(saisie,MATCH(G38,RechDateEtHeure,0),6)),"")</f>
        <v/>
      </c>
      <c r="D38" s="13" t="str">
        <f t="shared" ref="D38:D67" ca="1" si="26">IFERROR(IF(C38&lt;&gt;"",INDEX(saisie,MATCH(G38,RechDateEtHeure,0),3),""),"")</f>
        <v/>
      </c>
      <c r="E38" s="13" t="str">
        <f ca="1">IF(AND(D38&lt;&gt;"",OR(D39="",D38&lt;&gt;D39)),D38,IF(E37&gt;=B38,E37,""))</f>
        <v/>
      </c>
      <c r="F38" s="13" t="str">
        <f t="shared" ref="F38:F67" ca="1" si="27">IFERROR(IF(C38&lt;&gt;"",INDEX(saisie,MATCH(G38,RechDateEtHeure,0),2),""),"")</f>
        <v/>
      </c>
      <c r="G38" s="13" t="str">
        <f>$C$36&amp;$C$37&amp;ROUND(B38,4)</f>
        <v>436370,3333</v>
      </c>
      <c r="H38" s="13"/>
      <c r="I38" s="38">
        <v>0.33333333333333331</v>
      </c>
      <c r="J38" s="59" t="str">
        <f t="shared" ref="J38:J67" ca="1" si="28">IFERROR(IF(INDEX(saisie,MATCH(N38,RechDateEtHeure,0),5)="Interne",INDEX(saisie,MATCH(N38,RechDateEtHeure,0),4)&amp;" : "&amp;INDEX(saisie,MATCH(N38,RechDateEtHeure,0),6),INDEX(saisie,MATCH(N38,RechDateEtHeure,0),4)&amp;" : "&amp;INDEX(saisie,MATCH(N38,RechDateEtHeure,0),5)&amp;" - "&amp;INDEX(saisie,MATCH(N38,RechDateEtHeure,0),6)),"")</f>
        <v/>
      </c>
      <c r="K38" s="13" t="str">
        <f ca="1">IFERROR(IF(J38&lt;&gt;"",INDEX(saisie,MATCH(N38,RechDateEtHeure,0),3),""),"")</f>
        <v/>
      </c>
      <c r="L38" s="13" t="str">
        <f ca="1">IF(AND(K38&lt;&gt;"",OR(K39="",K38&lt;&gt;K39)),K38,IF(L37&gt;=I38,L37,""))</f>
        <v/>
      </c>
      <c r="M38" s="13" t="str">
        <f ca="1">IFERROR(IF(J38&lt;&gt;"",INDEX(saisie,MATCH(N38,RechDateEtHeure,0),2),""),"")</f>
        <v/>
      </c>
      <c r="N38" s="13" t="str">
        <f>$J$36&amp;$J$37&amp;ROUND(I38,4)</f>
        <v>436370,3333</v>
      </c>
      <c r="P38" s="38">
        <v>0.33333333333333331</v>
      </c>
      <c r="Q38" s="59" t="str">
        <f t="shared" ref="Q38:Q67" ca="1" si="29">IFERROR(IF(INDEX(saisie,MATCH(U38,RechDateEtHeure,0),5)="Interne",INDEX(saisie,MATCH(U38,RechDateEtHeure,0),4)&amp;" : "&amp;INDEX(saisie,MATCH(U38,RechDateEtHeure,0),6),INDEX(saisie,MATCH(U38,RechDateEtHeure,0),4)&amp;" : "&amp;INDEX(saisie,MATCH(U38,RechDateEtHeure,0),5)&amp;" - "&amp;INDEX(saisie,MATCH(U38,RechDateEtHeure,0),6)),"")</f>
        <v/>
      </c>
      <c r="R38" s="13" t="str">
        <f ca="1">IFERROR(IF(Q38&lt;&gt;"",INDEX(saisie,MATCH(U38,RechDateEtHeure,0),3),""),"")</f>
        <v/>
      </c>
      <c r="S38" s="13" t="str">
        <f ca="1">IF(AND(R38&lt;&gt;"",OR(R39="",R38&lt;&gt;R39)),R38,IF(S37&gt;=P38,S37,""))</f>
        <v/>
      </c>
      <c r="T38" s="13" t="str">
        <f ca="1">IFERROR(IF(Q38&lt;&gt;"",INDEX(saisie,MATCH(U38,RechDateEtHeure,0),2),""),"")</f>
        <v/>
      </c>
      <c r="U38" s="13" t="str">
        <f>$Q$36&amp;Q$37&amp;ROUND(P38,4)</f>
        <v>436370,3333</v>
      </c>
      <c r="W38" s="38">
        <v>0.33333333333333331</v>
      </c>
      <c r="X38" s="59" t="str">
        <f t="shared" ref="X38:X67" ca="1" si="30">IFERROR(IF(INDEX(saisie,MATCH(AB38,RechDateEtHeure,0),5)="Interne",INDEX(saisie,MATCH(AB38,RechDateEtHeure,0),4)&amp;" : "&amp;INDEX(saisie,MATCH(AB38,RechDateEtHeure,0),6),INDEX(saisie,MATCH(AB38,RechDateEtHeure,0),4)&amp;" : "&amp;INDEX(saisie,MATCH(AB38,RechDateEtHeure,0),5)&amp;" - "&amp;INDEX(saisie,MATCH(AB38,RechDateEtHeure,0),6)),"")</f>
        <v/>
      </c>
      <c r="Y38" s="13" t="str">
        <f ca="1">IFERROR(IF(X38&lt;&gt;"",INDEX(saisie,MATCH(AB38,RechDateEtHeure,0),3),""),"")</f>
        <v/>
      </c>
      <c r="Z38" s="13" t="str">
        <f ca="1">IF(AND(Y38&lt;&gt;"",OR(Y39="",Y38&lt;&gt;Y39)),Y38,IF(Z37&gt;=W38,Z37,""))</f>
        <v/>
      </c>
      <c r="AA38" s="13" t="str">
        <f ca="1">IFERROR(IF(X38&lt;&gt;"",INDEX(saisie,MATCH(AB38,RechDateEtHeure,0),2),""),"")</f>
        <v/>
      </c>
      <c r="AB38" s="13" t="str">
        <f>$X$36&amp;$X$37&amp;ROUND(W38,4)</f>
        <v>436370,3333</v>
      </c>
      <c r="AD38" s="38">
        <v>0.33333333333333331</v>
      </c>
      <c r="AE38" s="59" t="str">
        <f t="shared" ref="AE38:AE67" ca="1" si="31">IFERROR(IF(INDEX(saisie,MATCH(AI38,RechDateEtHeure,0),5)="Interne",INDEX(saisie,MATCH(AI38,RechDateEtHeure,0),4)&amp;" : "&amp;INDEX(saisie,MATCH(AI38,RechDateEtHeure,0),6),INDEX(saisie,MATCH(AI38,RechDateEtHeure,0),4)&amp;" : "&amp;INDEX(saisie,MATCH(AI38,RechDateEtHeure,0),5)&amp;" - "&amp;INDEX(saisie,MATCH(AI38,RechDateEtHeure,0),6)),"")</f>
        <v/>
      </c>
      <c r="AF38" s="13" t="str">
        <f ca="1">IFERROR(IF(AE38&lt;&gt;"",INDEX(saisie,MATCH(AI38,RechDateEtHeure,0),3),""),"")</f>
        <v/>
      </c>
      <c r="AG38" s="13" t="str">
        <f ca="1">IF(AND(AF38&lt;&gt;"",OR(AF39="",AF38&lt;&gt;AF39)),AF38,IF(AG37&gt;=AD38,AG37,""))</f>
        <v/>
      </c>
      <c r="AH38" s="13" t="str">
        <f ca="1">IFERROR(IF(AE38&lt;&gt;"",INDEX(saisie,MATCH(AI38,RechDateEtHeure,0),2),""),"")</f>
        <v/>
      </c>
      <c r="AI38" s="13" t="str">
        <f>$AE$36&amp;$AE$37&amp;ROUND(AD38,4)</f>
        <v>436370,3333</v>
      </c>
    </row>
    <row r="39" spans="2:35">
      <c r="B39" s="39">
        <v>0.35416666666666669</v>
      </c>
      <c r="C39" s="60" t="str">
        <f t="shared" ca="1" si="25"/>
        <v/>
      </c>
      <c r="D39" s="13" t="str">
        <f t="shared" ca="1" si="26"/>
        <v/>
      </c>
      <c r="E39" s="13" t="str">
        <f t="shared" ref="E39:E67" ca="1" si="32">IF(AND(D39&lt;&gt;"",OR(D40="",D39&lt;&gt;D40)),D39,IF(E38&gt;=B39,E38,""))</f>
        <v/>
      </c>
      <c r="F39" s="13" t="str">
        <f t="shared" ca="1" si="27"/>
        <v/>
      </c>
      <c r="G39" s="13" t="str">
        <f t="shared" ref="G39:G67" si="33">$C$36&amp;$C$37&amp;ROUND(B39,4)</f>
        <v>436370,3542</v>
      </c>
      <c r="H39" s="13"/>
      <c r="I39" s="39">
        <v>0.35416666666666669</v>
      </c>
      <c r="J39" s="60" t="str">
        <f t="shared" ca="1" si="28"/>
        <v/>
      </c>
      <c r="K39" s="13" t="str">
        <f t="shared" ref="K39:K67" ca="1" si="34">IFERROR(IF(J39&lt;&gt;"",INDEX(saisie,MATCH(N39,RechDateEtHeure,0),3),""),"")</f>
        <v/>
      </c>
      <c r="L39" s="13" t="str">
        <f t="shared" ref="L39:L67" ca="1" si="35">IF(AND(K39&lt;&gt;"",OR(K40="",K39&lt;&gt;K40)),K39,IF(L38&gt;=I39,L38,""))</f>
        <v/>
      </c>
      <c r="M39" s="13" t="str">
        <f t="shared" ref="M39:M67" ca="1" si="36">IFERROR(IF(J39&lt;&gt;"",INDEX(saisie,MATCH(N39,RechDateEtHeure,0),2),""),"")</f>
        <v/>
      </c>
      <c r="N39" s="13" t="str">
        <f t="shared" ref="N39:N67" si="37">$J$36&amp;$J$37&amp;ROUND(I39,4)</f>
        <v>436370,3542</v>
      </c>
      <c r="P39" s="39">
        <v>0.35416666666666669</v>
      </c>
      <c r="Q39" s="60" t="str">
        <f t="shared" ca="1" si="29"/>
        <v/>
      </c>
      <c r="R39" s="13" t="str">
        <f t="shared" ref="R39:R67" ca="1" si="38">IFERROR(IF(Q39&lt;&gt;"",INDEX(saisie,MATCH(U39,RechDateEtHeure,0),3),""),"")</f>
        <v/>
      </c>
      <c r="S39" s="13" t="str">
        <f t="shared" ref="S39:S67" ca="1" si="39">IF(AND(R39&lt;&gt;"",OR(R40="",R39&lt;&gt;R40)),R39,IF(S38&gt;=P39,S38,""))</f>
        <v/>
      </c>
      <c r="T39" s="13" t="str">
        <f t="shared" ref="T39:T67" ca="1" si="40">IFERROR(IF(Q39&lt;&gt;"",INDEX(saisie,MATCH(U39,RechDateEtHeure,0),2),""),"")</f>
        <v/>
      </c>
      <c r="U39" s="13" t="str">
        <f t="shared" ref="U39:U67" si="41">$Q$36&amp;Q$37&amp;ROUND(P39,4)</f>
        <v>436370,3542</v>
      </c>
      <c r="W39" s="39">
        <v>0.35416666666666669</v>
      </c>
      <c r="X39" s="60" t="str">
        <f t="shared" ca="1" si="30"/>
        <v/>
      </c>
      <c r="Y39" s="13" t="str">
        <f t="shared" ref="Y39:Y67" ca="1" si="42">IFERROR(IF(X39&lt;&gt;"",INDEX(saisie,MATCH(AB39,RechDateEtHeure,0),3),""),"")</f>
        <v/>
      </c>
      <c r="Z39" s="13" t="str">
        <f t="shared" ref="Z39:Z67" ca="1" si="43">IF(AND(Y39&lt;&gt;"",OR(Y40="",Y39&lt;&gt;Y40)),Y39,IF(Z38&gt;=W39,Z38,""))</f>
        <v/>
      </c>
      <c r="AA39" s="13" t="str">
        <f t="shared" ref="AA39:AA67" ca="1" si="44">IFERROR(IF(X39&lt;&gt;"",INDEX(saisie,MATCH(AB39,RechDateEtHeure,0),2),""),"")</f>
        <v/>
      </c>
      <c r="AB39" s="13" t="str">
        <f t="shared" ref="AB39:AB67" si="45">$X$36&amp;$X$37&amp;ROUND(W39,4)</f>
        <v>436370,3542</v>
      </c>
      <c r="AD39" s="39">
        <v>0.35416666666666669</v>
      </c>
      <c r="AE39" s="60" t="str">
        <f t="shared" ca="1" si="31"/>
        <v/>
      </c>
      <c r="AF39" s="13" t="str">
        <f t="shared" ref="AF39:AF67" ca="1" si="46">IFERROR(IF(AE39&lt;&gt;"",INDEX(saisie,MATCH(AI39,RechDateEtHeure,0),3),""),"")</f>
        <v/>
      </c>
      <c r="AG39" s="13" t="str">
        <f t="shared" ref="AG39:AG67" ca="1" si="47">IF(AND(AF39&lt;&gt;"",OR(AF40="",AF39&lt;&gt;AF40)),AF39,IF(AG38&gt;=AD39,AG38,""))</f>
        <v/>
      </c>
      <c r="AH39" s="13" t="str">
        <f t="shared" ref="AH39:AH67" ca="1" si="48">IFERROR(IF(AE39&lt;&gt;"",INDEX(saisie,MATCH(AI39,RechDateEtHeure,0),2),""),"")</f>
        <v/>
      </c>
      <c r="AI39" s="13" t="str">
        <f t="shared" ref="AI39:AI67" si="49">$AE$36&amp;$AE$37&amp;ROUND(AD39,4)</f>
        <v>436370,3542</v>
      </c>
    </row>
    <row r="40" spans="2:35">
      <c r="B40" s="38">
        <v>0.375</v>
      </c>
      <c r="C40" s="59" t="str">
        <f t="shared" ca="1" si="25"/>
        <v/>
      </c>
      <c r="D40" s="13" t="str">
        <f t="shared" ca="1" si="26"/>
        <v/>
      </c>
      <c r="E40" s="13" t="str">
        <f t="shared" ca="1" si="32"/>
        <v/>
      </c>
      <c r="F40" s="13" t="str">
        <f t="shared" ca="1" si="27"/>
        <v/>
      </c>
      <c r="G40" s="13" t="str">
        <f t="shared" si="33"/>
        <v>436370,375</v>
      </c>
      <c r="H40" s="13"/>
      <c r="I40" s="38">
        <v>0.375</v>
      </c>
      <c r="J40" s="59" t="str">
        <f t="shared" ca="1" si="28"/>
        <v/>
      </c>
      <c r="K40" s="13" t="str">
        <f t="shared" ca="1" si="34"/>
        <v/>
      </c>
      <c r="L40" s="13" t="str">
        <f t="shared" ca="1" si="35"/>
        <v/>
      </c>
      <c r="M40" s="13" t="str">
        <f t="shared" ca="1" si="36"/>
        <v/>
      </c>
      <c r="N40" s="13" t="str">
        <f t="shared" si="37"/>
        <v>436370,375</v>
      </c>
      <c r="P40" s="38">
        <v>0.375</v>
      </c>
      <c r="Q40" s="59" t="str">
        <f t="shared" ca="1" si="29"/>
        <v/>
      </c>
      <c r="R40" s="13" t="str">
        <f t="shared" ca="1" si="38"/>
        <v/>
      </c>
      <c r="S40" s="13" t="str">
        <f t="shared" ca="1" si="39"/>
        <v/>
      </c>
      <c r="T40" s="13" t="str">
        <f t="shared" ca="1" si="40"/>
        <v/>
      </c>
      <c r="U40" s="13" t="str">
        <f t="shared" si="41"/>
        <v>436370,375</v>
      </c>
      <c r="W40" s="38">
        <v>0.375</v>
      </c>
      <c r="X40" s="59" t="str">
        <f t="shared" ca="1" si="30"/>
        <v/>
      </c>
      <c r="Y40" s="13" t="str">
        <f t="shared" ca="1" si="42"/>
        <v/>
      </c>
      <c r="Z40" s="13" t="str">
        <f t="shared" ca="1" si="43"/>
        <v/>
      </c>
      <c r="AA40" s="13" t="str">
        <f t="shared" ca="1" si="44"/>
        <v/>
      </c>
      <c r="AB40" s="13" t="str">
        <f t="shared" si="45"/>
        <v>436370,375</v>
      </c>
      <c r="AD40" s="38">
        <v>0.375</v>
      </c>
      <c r="AE40" s="59" t="str">
        <f t="shared" ca="1" si="31"/>
        <v/>
      </c>
      <c r="AF40" s="13" t="str">
        <f t="shared" ca="1" si="46"/>
        <v/>
      </c>
      <c r="AG40" s="13" t="str">
        <f t="shared" ca="1" si="47"/>
        <v/>
      </c>
      <c r="AH40" s="13" t="str">
        <f t="shared" ca="1" si="48"/>
        <v/>
      </c>
      <c r="AI40" s="13" t="str">
        <f t="shared" si="49"/>
        <v>436370,375</v>
      </c>
    </row>
    <row r="41" spans="2:35">
      <c r="B41" s="39">
        <v>0.39583333333333331</v>
      </c>
      <c r="C41" s="60" t="str">
        <f t="shared" ca="1" si="25"/>
        <v/>
      </c>
      <c r="D41" s="13" t="str">
        <f t="shared" ca="1" si="26"/>
        <v/>
      </c>
      <c r="E41" s="13" t="str">
        <f t="shared" ca="1" si="32"/>
        <v/>
      </c>
      <c r="F41" s="13" t="str">
        <f t="shared" ca="1" si="27"/>
        <v/>
      </c>
      <c r="G41" s="13" t="str">
        <f t="shared" si="33"/>
        <v>436370,3958</v>
      </c>
      <c r="H41" s="13"/>
      <c r="I41" s="39">
        <v>0.39583333333333331</v>
      </c>
      <c r="J41" s="60" t="str">
        <f t="shared" ca="1" si="28"/>
        <v/>
      </c>
      <c r="K41" s="13" t="str">
        <f t="shared" ca="1" si="34"/>
        <v/>
      </c>
      <c r="L41" s="13" t="str">
        <f t="shared" ca="1" si="35"/>
        <v/>
      </c>
      <c r="M41" s="13" t="str">
        <f t="shared" ca="1" si="36"/>
        <v/>
      </c>
      <c r="N41" s="13" t="str">
        <f t="shared" si="37"/>
        <v>436370,3958</v>
      </c>
      <c r="P41" s="39">
        <v>0.39583333333333331</v>
      </c>
      <c r="Q41" s="60" t="str">
        <f t="shared" ca="1" si="29"/>
        <v/>
      </c>
      <c r="R41" s="13" t="str">
        <f t="shared" ca="1" si="38"/>
        <v/>
      </c>
      <c r="S41" s="13" t="str">
        <f t="shared" ca="1" si="39"/>
        <v/>
      </c>
      <c r="T41" s="13" t="str">
        <f t="shared" ca="1" si="40"/>
        <v/>
      </c>
      <c r="U41" s="13" t="str">
        <f t="shared" si="41"/>
        <v>436370,3958</v>
      </c>
      <c r="W41" s="39">
        <v>0.39583333333333331</v>
      </c>
      <c r="X41" s="60" t="str">
        <f t="shared" ca="1" si="30"/>
        <v/>
      </c>
      <c r="Y41" s="13" t="str">
        <f t="shared" ca="1" si="42"/>
        <v/>
      </c>
      <c r="Z41" s="13" t="str">
        <f t="shared" ca="1" si="43"/>
        <v/>
      </c>
      <c r="AA41" s="13" t="str">
        <f t="shared" ca="1" si="44"/>
        <v/>
      </c>
      <c r="AB41" s="13" t="str">
        <f t="shared" si="45"/>
        <v>436370,3958</v>
      </c>
      <c r="AD41" s="39">
        <v>0.39583333333333331</v>
      </c>
      <c r="AE41" s="60" t="str">
        <f t="shared" ca="1" si="31"/>
        <v/>
      </c>
      <c r="AF41" s="13" t="str">
        <f t="shared" ca="1" si="46"/>
        <v/>
      </c>
      <c r="AG41" s="13" t="str">
        <f t="shared" ca="1" si="47"/>
        <v/>
      </c>
      <c r="AH41" s="13" t="str">
        <f t="shared" ca="1" si="48"/>
        <v/>
      </c>
      <c r="AI41" s="13" t="str">
        <f t="shared" si="49"/>
        <v>436370,3958</v>
      </c>
    </row>
    <row r="42" spans="2:35">
      <c r="B42" s="38">
        <v>0.41666666666666669</v>
      </c>
      <c r="C42" s="59" t="str">
        <f t="shared" ca="1" si="25"/>
        <v/>
      </c>
      <c r="D42" s="13" t="str">
        <f t="shared" ca="1" si="26"/>
        <v/>
      </c>
      <c r="E42" s="13" t="str">
        <f t="shared" ca="1" si="32"/>
        <v/>
      </c>
      <c r="F42" s="13" t="str">
        <f t="shared" ca="1" si="27"/>
        <v/>
      </c>
      <c r="G42" s="13" t="str">
        <f t="shared" si="33"/>
        <v>436370,4167</v>
      </c>
      <c r="H42" s="13"/>
      <c r="I42" s="38">
        <v>0.41666666666666669</v>
      </c>
      <c r="J42" s="59" t="str">
        <f t="shared" ca="1" si="28"/>
        <v/>
      </c>
      <c r="K42" s="13" t="str">
        <f t="shared" ca="1" si="34"/>
        <v/>
      </c>
      <c r="L42" s="13" t="str">
        <f t="shared" ca="1" si="35"/>
        <v/>
      </c>
      <c r="M42" s="13" t="str">
        <f t="shared" ca="1" si="36"/>
        <v/>
      </c>
      <c r="N42" s="13" t="str">
        <f t="shared" si="37"/>
        <v>436370,4167</v>
      </c>
      <c r="P42" s="38">
        <v>0.41666666666666669</v>
      </c>
      <c r="Q42" s="59" t="str">
        <f t="shared" ca="1" si="29"/>
        <v/>
      </c>
      <c r="R42" s="13" t="str">
        <f t="shared" ca="1" si="38"/>
        <v/>
      </c>
      <c r="S42" s="13" t="str">
        <f t="shared" ca="1" si="39"/>
        <v/>
      </c>
      <c r="T42" s="13" t="str">
        <f t="shared" ca="1" si="40"/>
        <v/>
      </c>
      <c r="U42" s="13" t="str">
        <f t="shared" si="41"/>
        <v>436370,4167</v>
      </c>
      <c r="W42" s="38">
        <v>0.41666666666666669</v>
      </c>
      <c r="X42" s="59" t="str">
        <f t="shared" ca="1" si="30"/>
        <v/>
      </c>
      <c r="Y42" s="13" t="str">
        <f t="shared" ca="1" si="42"/>
        <v/>
      </c>
      <c r="Z42" s="13" t="str">
        <f t="shared" ca="1" si="43"/>
        <v/>
      </c>
      <c r="AA42" s="13" t="str">
        <f t="shared" ca="1" si="44"/>
        <v/>
      </c>
      <c r="AB42" s="13" t="str">
        <f t="shared" si="45"/>
        <v>436370,4167</v>
      </c>
      <c r="AD42" s="38">
        <v>0.41666666666666669</v>
      </c>
      <c r="AE42" s="59" t="str">
        <f t="shared" ca="1" si="31"/>
        <v/>
      </c>
      <c r="AF42" s="13" t="str">
        <f t="shared" ca="1" si="46"/>
        <v/>
      </c>
      <c r="AG42" s="13" t="str">
        <f t="shared" ca="1" si="47"/>
        <v/>
      </c>
      <c r="AH42" s="13" t="str">
        <f t="shared" ca="1" si="48"/>
        <v/>
      </c>
      <c r="AI42" s="13" t="str">
        <f t="shared" si="49"/>
        <v>436370,4167</v>
      </c>
    </row>
    <row r="43" spans="2:35">
      <c r="B43" s="39">
        <v>0.4375</v>
      </c>
      <c r="C43" s="60" t="str">
        <f t="shared" ca="1" si="25"/>
        <v/>
      </c>
      <c r="D43" s="13" t="str">
        <f t="shared" ca="1" si="26"/>
        <v/>
      </c>
      <c r="E43" s="13" t="str">
        <f t="shared" ca="1" si="32"/>
        <v/>
      </c>
      <c r="F43" s="13" t="str">
        <f t="shared" ca="1" si="27"/>
        <v/>
      </c>
      <c r="G43" s="13" t="str">
        <f t="shared" si="33"/>
        <v>436370,4375</v>
      </c>
      <c r="H43" s="13"/>
      <c r="I43" s="39">
        <v>0.4375</v>
      </c>
      <c r="J43" s="60" t="str">
        <f t="shared" ca="1" si="28"/>
        <v/>
      </c>
      <c r="K43" s="13" t="str">
        <f t="shared" ca="1" si="34"/>
        <v/>
      </c>
      <c r="L43" s="13" t="str">
        <f t="shared" ca="1" si="35"/>
        <v/>
      </c>
      <c r="M43" s="13" t="str">
        <f t="shared" ca="1" si="36"/>
        <v/>
      </c>
      <c r="N43" s="13" t="str">
        <f t="shared" si="37"/>
        <v>436370,4375</v>
      </c>
      <c r="P43" s="39">
        <v>0.4375</v>
      </c>
      <c r="Q43" s="60" t="str">
        <f t="shared" ca="1" si="29"/>
        <v/>
      </c>
      <c r="R43" s="13" t="str">
        <f t="shared" ca="1" si="38"/>
        <v/>
      </c>
      <c r="S43" s="13" t="str">
        <f t="shared" ca="1" si="39"/>
        <v/>
      </c>
      <c r="T43" s="13" t="str">
        <f t="shared" ca="1" si="40"/>
        <v/>
      </c>
      <c r="U43" s="13" t="str">
        <f t="shared" si="41"/>
        <v>436370,4375</v>
      </c>
      <c r="W43" s="39">
        <v>0.4375</v>
      </c>
      <c r="X43" s="60" t="str">
        <f t="shared" ca="1" si="30"/>
        <v/>
      </c>
      <c r="Y43" s="13" t="str">
        <f t="shared" ca="1" si="42"/>
        <v/>
      </c>
      <c r="Z43" s="13" t="str">
        <f t="shared" ca="1" si="43"/>
        <v/>
      </c>
      <c r="AA43" s="13" t="str">
        <f t="shared" ca="1" si="44"/>
        <v/>
      </c>
      <c r="AB43" s="13" t="str">
        <f t="shared" si="45"/>
        <v>436370,4375</v>
      </c>
      <c r="AD43" s="39">
        <v>0.4375</v>
      </c>
      <c r="AE43" s="60" t="str">
        <f t="shared" ca="1" si="31"/>
        <v/>
      </c>
      <c r="AF43" s="13" t="str">
        <f t="shared" ca="1" si="46"/>
        <v/>
      </c>
      <c r="AG43" s="13" t="str">
        <f t="shared" ca="1" si="47"/>
        <v/>
      </c>
      <c r="AH43" s="13" t="str">
        <f t="shared" ca="1" si="48"/>
        <v/>
      </c>
      <c r="AI43" s="13" t="str">
        <f t="shared" si="49"/>
        <v>436370,4375</v>
      </c>
    </row>
    <row r="44" spans="2:35">
      <c r="B44" s="38">
        <v>0.45833333333333331</v>
      </c>
      <c r="C44" s="59" t="str">
        <f t="shared" ca="1" si="25"/>
        <v/>
      </c>
      <c r="D44" s="13" t="str">
        <f t="shared" ca="1" si="26"/>
        <v/>
      </c>
      <c r="E44" s="13" t="str">
        <f t="shared" ca="1" si="32"/>
        <v/>
      </c>
      <c r="F44" s="13" t="str">
        <f t="shared" ca="1" si="27"/>
        <v/>
      </c>
      <c r="G44" s="13" t="str">
        <f t="shared" si="33"/>
        <v>436370,4583</v>
      </c>
      <c r="H44" s="13"/>
      <c r="I44" s="38">
        <v>0.45833333333333331</v>
      </c>
      <c r="J44" s="59" t="str">
        <f t="shared" ca="1" si="28"/>
        <v/>
      </c>
      <c r="K44" s="13" t="str">
        <f t="shared" ca="1" si="34"/>
        <v/>
      </c>
      <c r="L44" s="13" t="str">
        <f t="shared" ca="1" si="35"/>
        <v/>
      </c>
      <c r="M44" s="13" t="str">
        <f t="shared" ca="1" si="36"/>
        <v/>
      </c>
      <c r="N44" s="13" t="str">
        <f t="shared" si="37"/>
        <v>436370,4583</v>
      </c>
      <c r="P44" s="38">
        <v>0.45833333333333331</v>
      </c>
      <c r="Q44" s="59" t="str">
        <f t="shared" ca="1" si="29"/>
        <v/>
      </c>
      <c r="R44" s="13" t="str">
        <f t="shared" ca="1" si="38"/>
        <v/>
      </c>
      <c r="S44" s="13" t="str">
        <f t="shared" ca="1" si="39"/>
        <v/>
      </c>
      <c r="T44" s="13" t="str">
        <f t="shared" ca="1" si="40"/>
        <v/>
      </c>
      <c r="U44" s="13" t="str">
        <f t="shared" si="41"/>
        <v>436370,4583</v>
      </c>
      <c r="W44" s="38">
        <v>0.45833333333333331</v>
      </c>
      <c r="X44" s="59" t="str">
        <f t="shared" ca="1" si="30"/>
        <v/>
      </c>
      <c r="Y44" s="13" t="str">
        <f t="shared" ca="1" si="42"/>
        <v/>
      </c>
      <c r="Z44" s="13" t="str">
        <f t="shared" ca="1" si="43"/>
        <v/>
      </c>
      <c r="AA44" s="13" t="str">
        <f t="shared" ca="1" si="44"/>
        <v/>
      </c>
      <c r="AB44" s="13" t="str">
        <f t="shared" si="45"/>
        <v>436370,4583</v>
      </c>
      <c r="AD44" s="38">
        <v>0.45833333333333331</v>
      </c>
      <c r="AE44" s="59" t="str">
        <f t="shared" ca="1" si="31"/>
        <v/>
      </c>
      <c r="AF44" s="13" t="str">
        <f t="shared" ca="1" si="46"/>
        <v/>
      </c>
      <c r="AG44" s="13" t="str">
        <f t="shared" ca="1" si="47"/>
        <v/>
      </c>
      <c r="AH44" s="13" t="str">
        <f t="shared" ca="1" si="48"/>
        <v/>
      </c>
      <c r="AI44" s="13" t="str">
        <f t="shared" si="49"/>
        <v>436370,4583</v>
      </c>
    </row>
    <row r="45" spans="2:35">
      <c r="B45" s="39">
        <v>0.47916666666666669</v>
      </c>
      <c r="C45" s="60" t="str">
        <f t="shared" ca="1" si="25"/>
        <v/>
      </c>
      <c r="D45" s="13" t="str">
        <f t="shared" ca="1" si="26"/>
        <v/>
      </c>
      <c r="E45" s="13" t="str">
        <f t="shared" ca="1" si="32"/>
        <v/>
      </c>
      <c r="F45" s="13" t="str">
        <f t="shared" ca="1" si="27"/>
        <v/>
      </c>
      <c r="G45" s="13" t="str">
        <f t="shared" si="33"/>
        <v>436370,4792</v>
      </c>
      <c r="H45" s="13"/>
      <c r="I45" s="39">
        <v>0.47916666666666669</v>
      </c>
      <c r="J45" s="60" t="str">
        <f t="shared" ca="1" si="28"/>
        <v/>
      </c>
      <c r="K45" s="13" t="str">
        <f t="shared" ca="1" si="34"/>
        <v/>
      </c>
      <c r="L45" s="13" t="str">
        <f t="shared" ca="1" si="35"/>
        <v/>
      </c>
      <c r="M45" s="13" t="str">
        <f t="shared" ca="1" si="36"/>
        <v/>
      </c>
      <c r="N45" s="13" t="str">
        <f t="shared" si="37"/>
        <v>436370,4792</v>
      </c>
      <c r="P45" s="39">
        <v>0.47916666666666669</v>
      </c>
      <c r="Q45" s="60" t="str">
        <f t="shared" ca="1" si="29"/>
        <v/>
      </c>
      <c r="R45" s="13" t="str">
        <f t="shared" ca="1" si="38"/>
        <v/>
      </c>
      <c r="S45" s="13" t="str">
        <f t="shared" ca="1" si="39"/>
        <v/>
      </c>
      <c r="T45" s="13" t="str">
        <f t="shared" ca="1" si="40"/>
        <v/>
      </c>
      <c r="U45" s="13" t="str">
        <f t="shared" si="41"/>
        <v>436370,4792</v>
      </c>
      <c r="W45" s="39">
        <v>0.47916666666666669</v>
      </c>
      <c r="X45" s="60" t="str">
        <f t="shared" ca="1" si="30"/>
        <v/>
      </c>
      <c r="Y45" s="13" t="str">
        <f t="shared" ca="1" si="42"/>
        <v/>
      </c>
      <c r="Z45" s="13" t="str">
        <f t="shared" ca="1" si="43"/>
        <v/>
      </c>
      <c r="AA45" s="13" t="str">
        <f t="shared" ca="1" si="44"/>
        <v/>
      </c>
      <c r="AB45" s="13" t="str">
        <f t="shared" si="45"/>
        <v>436370,4792</v>
      </c>
      <c r="AD45" s="39">
        <v>0.47916666666666669</v>
      </c>
      <c r="AE45" s="60" t="str">
        <f t="shared" ca="1" si="31"/>
        <v/>
      </c>
      <c r="AF45" s="13" t="str">
        <f t="shared" ca="1" si="46"/>
        <v/>
      </c>
      <c r="AG45" s="13" t="str">
        <f t="shared" ca="1" si="47"/>
        <v/>
      </c>
      <c r="AH45" s="13" t="str">
        <f t="shared" ca="1" si="48"/>
        <v/>
      </c>
      <c r="AI45" s="13" t="str">
        <f t="shared" si="49"/>
        <v>436370,4792</v>
      </c>
    </row>
    <row r="46" spans="2:35">
      <c r="B46" s="38">
        <v>0.5</v>
      </c>
      <c r="C46" s="59" t="str">
        <f t="shared" ca="1" si="25"/>
        <v/>
      </c>
      <c r="D46" s="13" t="str">
        <f t="shared" ca="1" si="26"/>
        <v/>
      </c>
      <c r="E46" s="13" t="str">
        <f t="shared" ca="1" si="32"/>
        <v/>
      </c>
      <c r="F46" s="13" t="str">
        <f t="shared" ca="1" si="27"/>
        <v/>
      </c>
      <c r="G46" s="13" t="str">
        <f t="shared" si="33"/>
        <v>436370,5</v>
      </c>
      <c r="H46" s="13"/>
      <c r="I46" s="38">
        <v>0.5</v>
      </c>
      <c r="J46" s="59" t="str">
        <f t="shared" ca="1" si="28"/>
        <v/>
      </c>
      <c r="K46" s="13" t="str">
        <f t="shared" ca="1" si="34"/>
        <v/>
      </c>
      <c r="L46" s="13" t="str">
        <f t="shared" ca="1" si="35"/>
        <v/>
      </c>
      <c r="M46" s="13" t="str">
        <f t="shared" ca="1" si="36"/>
        <v/>
      </c>
      <c r="N46" s="13" t="str">
        <f t="shared" si="37"/>
        <v>436370,5</v>
      </c>
      <c r="P46" s="38">
        <v>0.5</v>
      </c>
      <c r="Q46" s="59" t="str">
        <f t="shared" ca="1" si="29"/>
        <v/>
      </c>
      <c r="R46" s="13" t="str">
        <f t="shared" ca="1" si="38"/>
        <v/>
      </c>
      <c r="S46" s="13" t="str">
        <f t="shared" ca="1" si="39"/>
        <v/>
      </c>
      <c r="T46" s="13" t="str">
        <f t="shared" ca="1" si="40"/>
        <v/>
      </c>
      <c r="U46" s="13" t="str">
        <f t="shared" si="41"/>
        <v>436370,5</v>
      </c>
      <c r="W46" s="38">
        <v>0.5</v>
      </c>
      <c r="X46" s="59" t="str">
        <f t="shared" ca="1" si="30"/>
        <v/>
      </c>
      <c r="Y46" s="13" t="str">
        <f t="shared" ca="1" si="42"/>
        <v/>
      </c>
      <c r="Z46" s="13" t="str">
        <f t="shared" ca="1" si="43"/>
        <v/>
      </c>
      <c r="AA46" s="13" t="str">
        <f t="shared" ca="1" si="44"/>
        <v/>
      </c>
      <c r="AB46" s="13" t="str">
        <f t="shared" si="45"/>
        <v>436370,5</v>
      </c>
      <c r="AD46" s="38">
        <v>0.5</v>
      </c>
      <c r="AE46" s="59" t="str">
        <f t="shared" ca="1" si="31"/>
        <v/>
      </c>
      <c r="AF46" s="13" t="str">
        <f t="shared" ca="1" si="46"/>
        <v/>
      </c>
      <c r="AG46" s="13" t="str">
        <f t="shared" ca="1" si="47"/>
        <v/>
      </c>
      <c r="AH46" s="13" t="str">
        <f t="shared" ca="1" si="48"/>
        <v/>
      </c>
      <c r="AI46" s="13" t="str">
        <f t="shared" si="49"/>
        <v>436370,5</v>
      </c>
    </row>
    <row r="47" spans="2:35">
      <c r="B47" s="39">
        <v>0.52083333333333337</v>
      </c>
      <c r="C47" s="60" t="str">
        <f t="shared" ca="1" si="25"/>
        <v/>
      </c>
      <c r="D47" s="13" t="str">
        <f t="shared" ca="1" si="26"/>
        <v/>
      </c>
      <c r="E47" s="13" t="str">
        <f t="shared" ca="1" si="32"/>
        <v/>
      </c>
      <c r="F47" s="13" t="str">
        <f t="shared" ca="1" si="27"/>
        <v/>
      </c>
      <c r="G47" s="13" t="str">
        <f t="shared" si="33"/>
        <v>436370,5208</v>
      </c>
      <c r="H47" s="13"/>
      <c r="I47" s="39">
        <v>0.52083333333333337</v>
      </c>
      <c r="J47" s="60" t="str">
        <f t="shared" ca="1" si="28"/>
        <v/>
      </c>
      <c r="K47" s="13" t="str">
        <f t="shared" ca="1" si="34"/>
        <v/>
      </c>
      <c r="L47" s="13" t="str">
        <f t="shared" ca="1" si="35"/>
        <v/>
      </c>
      <c r="M47" s="13" t="str">
        <f t="shared" ca="1" si="36"/>
        <v/>
      </c>
      <c r="N47" s="13" t="str">
        <f t="shared" si="37"/>
        <v>436370,5208</v>
      </c>
      <c r="P47" s="39">
        <v>0.52083333333333337</v>
      </c>
      <c r="Q47" s="60" t="str">
        <f t="shared" ca="1" si="29"/>
        <v/>
      </c>
      <c r="R47" s="13" t="str">
        <f t="shared" ca="1" si="38"/>
        <v/>
      </c>
      <c r="S47" s="13" t="str">
        <f t="shared" ca="1" si="39"/>
        <v/>
      </c>
      <c r="T47" s="13" t="str">
        <f t="shared" ca="1" si="40"/>
        <v/>
      </c>
      <c r="U47" s="13" t="str">
        <f t="shared" si="41"/>
        <v>436370,5208</v>
      </c>
      <c r="W47" s="39">
        <v>0.52083333333333337</v>
      </c>
      <c r="X47" s="60" t="str">
        <f t="shared" ca="1" si="30"/>
        <v/>
      </c>
      <c r="Y47" s="13" t="str">
        <f t="shared" ca="1" si="42"/>
        <v/>
      </c>
      <c r="Z47" s="13" t="str">
        <f t="shared" ca="1" si="43"/>
        <v/>
      </c>
      <c r="AA47" s="13" t="str">
        <f t="shared" ca="1" si="44"/>
        <v/>
      </c>
      <c r="AB47" s="13" t="str">
        <f t="shared" si="45"/>
        <v>436370,5208</v>
      </c>
      <c r="AD47" s="39">
        <v>0.52083333333333337</v>
      </c>
      <c r="AE47" s="60" t="str">
        <f t="shared" ca="1" si="31"/>
        <v/>
      </c>
      <c r="AF47" s="13" t="str">
        <f t="shared" ca="1" si="46"/>
        <v/>
      </c>
      <c r="AG47" s="13" t="str">
        <f t="shared" ca="1" si="47"/>
        <v/>
      </c>
      <c r="AH47" s="13" t="str">
        <f t="shared" ca="1" si="48"/>
        <v/>
      </c>
      <c r="AI47" s="13" t="str">
        <f t="shared" si="49"/>
        <v>436370,5208</v>
      </c>
    </row>
    <row r="48" spans="2:35">
      <c r="B48" s="38">
        <v>0.54166666666666663</v>
      </c>
      <c r="C48" s="59" t="str">
        <f t="shared" ca="1" si="25"/>
        <v/>
      </c>
      <c r="D48" s="13" t="str">
        <f t="shared" ca="1" si="26"/>
        <v/>
      </c>
      <c r="E48" s="13" t="str">
        <f t="shared" ca="1" si="32"/>
        <v/>
      </c>
      <c r="F48" s="13" t="str">
        <f t="shared" ca="1" si="27"/>
        <v/>
      </c>
      <c r="G48" s="13" t="str">
        <f t="shared" si="33"/>
        <v>436370,5417</v>
      </c>
      <c r="H48" s="13"/>
      <c r="I48" s="38">
        <v>0.54166666666666663</v>
      </c>
      <c r="J48" s="59" t="str">
        <f t="shared" ca="1" si="28"/>
        <v/>
      </c>
      <c r="K48" s="13" t="str">
        <f t="shared" ca="1" si="34"/>
        <v/>
      </c>
      <c r="L48" s="13" t="str">
        <f t="shared" ca="1" si="35"/>
        <v/>
      </c>
      <c r="M48" s="13" t="str">
        <f t="shared" ca="1" si="36"/>
        <v/>
      </c>
      <c r="N48" s="13" t="str">
        <f t="shared" si="37"/>
        <v>436370,5417</v>
      </c>
      <c r="P48" s="38">
        <v>0.54166666666666663</v>
      </c>
      <c r="Q48" s="59" t="str">
        <f t="shared" ca="1" si="29"/>
        <v/>
      </c>
      <c r="R48" s="13" t="str">
        <f t="shared" ca="1" si="38"/>
        <v/>
      </c>
      <c r="S48" s="13" t="str">
        <f t="shared" ca="1" si="39"/>
        <v/>
      </c>
      <c r="T48" s="13" t="str">
        <f t="shared" ca="1" si="40"/>
        <v/>
      </c>
      <c r="U48" s="13" t="str">
        <f t="shared" si="41"/>
        <v>436370,5417</v>
      </c>
      <c r="W48" s="38">
        <v>0.54166666666666663</v>
      </c>
      <c r="X48" s="59" t="str">
        <f t="shared" ca="1" si="30"/>
        <v/>
      </c>
      <c r="Y48" s="13" t="str">
        <f t="shared" ca="1" si="42"/>
        <v/>
      </c>
      <c r="Z48" s="13" t="str">
        <f t="shared" ca="1" si="43"/>
        <v/>
      </c>
      <c r="AA48" s="13" t="str">
        <f t="shared" ca="1" si="44"/>
        <v/>
      </c>
      <c r="AB48" s="13" t="str">
        <f t="shared" si="45"/>
        <v>436370,5417</v>
      </c>
      <c r="AD48" s="38">
        <v>0.54166666666666663</v>
      </c>
      <c r="AE48" s="59" t="str">
        <f t="shared" ca="1" si="31"/>
        <v/>
      </c>
      <c r="AF48" s="13" t="str">
        <f t="shared" ca="1" si="46"/>
        <v/>
      </c>
      <c r="AG48" s="13" t="str">
        <f t="shared" ca="1" si="47"/>
        <v/>
      </c>
      <c r="AH48" s="13" t="str">
        <f t="shared" ca="1" si="48"/>
        <v/>
      </c>
      <c r="AI48" s="13" t="str">
        <f t="shared" si="49"/>
        <v>436370,5417</v>
      </c>
    </row>
    <row r="49" spans="2:35">
      <c r="B49" s="39">
        <v>0.5625</v>
      </c>
      <c r="C49" s="60" t="str">
        <f t="shared" ca="1" si="25"/>
        <v/>
      </c>
      <c r="D49" s="13" t="str">
        <f t="shared" ca="1" si="26"/>
        <v/>
      </c>
      <c r="E49" s="13" t="str">
        <f t="shared" ca="1" si="32"/>
        <v/>
      </c>
      <c r="F49" s="13" t="str">
        <f t="shared" ca="1" si="27"/>
        <v/>
      </c>
      <c r="G49" s="13" t="str">
        <f t="shared" si="33"/>
        <v>436370,5625</v>
      </c>
      <c r="H49" s="13"/>
      <c r="I49" s="39">
        <v>0.5625</v>
      </c>
      <c r="J49" s="60" t="str">
        <f t="shared" ca="1" si="28"/>
        <v/>
      </c>
      <c r="K49" s="13" t="str">
        <f t="shared" ca="1" si="34"/>
        <v/>
      </c>
      <c r="L49" s="13" t="str">
        <f t="shared" ca="1" si="35"/>
        <v/>
      </c>
      <c r="M49" s="13" t="str">
        <f t="shared" ca="1" si="36"/>
        <v/>
      </c>
      <c r="N49" s="13" t="str">
        <f t="shared" si="37"/>
        <v>436370,5625</v>
      </c>
      <c r="P49" s="39">
        <v>0.5625</v>
      </c>
      <c r="Q49" s="60" t="str">
        <f t="shared" ca="1" si="29"/>
        <v/>
      </c>
      <c r="R49" s="13" t="str">
        <f t="shared" ca="1" si="38"/>
        <v/>
      </c>
      <c r="S49" s="13" t="str">
        <f t="shared" ca="1" si="39"/>
        <v/>
      </c>
      <c r="T49" s="13" t="str">
        <f t="shared" ca="1" si="40"/>
        <v/>
      </c>
      <c r="U49" s="13" t="str">
        <f t="shared" si="41"/>
        <v>436370,5625</v>
      </c>
      <c r="W49" s="39">
        <v>0.5625</v>
      </c>
      <c r="X49" s="60" t="str">
        <f t="shared" ca="1" si="30"/>
        <v/>
      </c>
      <c r="Y49" s="13" t="str">
        <f t="shared" ca="1" si="42"/>
        <v/>
      </c>
      <c r="Z49" s="13" t="str">
        <f t="shared" ca="1" si="43"/>
        <v/>
      </c>
      <c r="AA49" s="13" t="str">
        <f t="shared" ca="1" si="44"/>
        <v/>
      </c>
      <c r="AB49" s="13" t="str">
        <f t="shared" si="45"/>
        <v>436370,5625</v>
      </c>
      <c r="AD49" s="39">
        <v>0.5625</v>
      </c>
      <c r="AE49" s="60" t="str">
        <f t="shared" ca="1" si="31"/>
        <v/>
      </c>
      <c r="AF49" s="13" t="str">
        <f t="shared" ca="1" si="46"/>
        <v/>
      </c>
      <c r="AG49" s="13" t="str">
        <f t="shared" ca="1" si="47"/>
        <v/>
      </c>
      <c r="AH49" s="13" t="str">
        <f t="shared" ca="1" si="48"/>
        <v/>
      </c>
      <c r="AI49" s="13" t="str">
        <f t="shared" si="49"/>
        <v>436370,5625</v>
      </c>
    </row>
    <row r="50" spans="2:35">
      <c r="B50" s="38">
        <v>0.58333333333333337</v>
      </c>
      <c r="C50" s="59" t="str">
        <f t="shared" ca="1" si="25"/>
        <v/>
      </c>
      <c r="D50" s="13" t="str">
        <f t="shared" ca="1" si="26"/>
        <v/>
      </c>
      <c r="E50" s="13" t="str">
        <f t="shared" ca="1" si="32"/>
        <v/>
      </c>
      <c r="F50" s="13" t="str">
        <f t="shared" ca="1" si="27"/>
        <v/>
      </c>
      <c r="G50" s="13" t="str">
        <f t="shared" si="33"/>
        <v>436370,5833</v>
      </c>
      <c r="H50" s="13"/>
      <c r="I50" s="38">
        <v>0.58333333333333337</v>
      </c>
      <c r="J50" s="59" t="str">
        <f t="shared" ca="1" si="28"/>
        <v/>
      </c>
      <c r="K50" s="13" t="str">
        <f t="shared" ca="1" si="34"/>
        <v/>
      </c>
      <c r="L50" s="13" t="str">
        <f t="shared" ca="1" si="35"/>
        <v/>
      </c>
      <c r="M50" s="13" t="str">
        <f t="shared" ca="1" si="36"/>
        <v/>
      </c>
      <c r="N50" s="13" t="str">
        <f t="shared" si="37"/>
        <v>436370,5833</v>
      </c>
      <c r="P50" s="38">
        <v>0.58333333333333337</v>
      </c>
      <c r="Q50" s="59" t="str">
        <f t="shared" ca="1" si="29"/>
        <v/>
      </c>
      <c r="R50" s="13" t="str">
        <f t="shared" ca="1" si="38"/>
        <v/>
      </c>
      <c r="S50" s="13" t="str">
        <f t="shared" ca="1" si="39"/>
        <v/>
      </c>
      <c r="T50" s="13" t="str">
        <f t="shared" ca="1" si="40"/>
        <v/>
      </c>
      <c r="U50" s="13" t="str">
        <f t="shared" si="41"/>
        <v>436370,5833</v>
      </c>
      <c r="W50" s="38">
        <v>0.58333333333333337</v>
      </c>
      <c r="X50" s="59" t="str">
        <f t="shared" ca="1" si="30"/>
        <v/>
      </c>
      <c r="Y50" s="13" t="str">
        <f t="shared" ca="1" si="42"/>
        <v/>
      </c>
      <c r="Z50" s="13" t="str">
        <f t="shared" ca="1" si="43"/>
        <v/>
      </c>
      <c r="AA50" s="13" t="str">
        <f t="shared" ca="1" si="44"/>
        <v/>
      </c>
      <c r="AB50" s="13" t="str">
        <f t="shared" si="45"/>
        <v>436370,5833</v>
      </c>
      <c r="AD50" s="38">
        <v>0.58333333333333337</v>
      </c>
      <c r="AE50" s="59" t="str">
        <f t="shared" ca="1" si="31"/>
        <v/>
      </c>
      <c r="AF50" s="13" t="str">
        <f t="shared" ca="1" si="46"/>
        <v/>
      </c>
      <c r="AG50" s="13" t="str">
        <f t="shared" ca="1" si="47"/>
        <v/>
      </c>
      <c r="AH50" s="13" t="str">
        <f t="shared" ca="1" si="48"/>
        <v/>
      </c>
      <c r="AI50" s="13" t="str">
        <f t="shared" si="49"/>
        <v>436370,5833</v>
      </c>
    </row>
    <row r="51" spans="2:35">
      <c r="B51" s="39">
        <v>0.60416666666666663</v>
      </c>
      <c r="C51" s="60" t="str">
        <f t="shared" ca="1" si="25"/>
        <v/>
      </c>
      <c r="D51" s="13" t="str">
        <f t="shared" ca="1" si="26"/>
        <v/>
      </c>
      <c r="E51" s="13" t="str">
        <f t="shared" ca="1" si="32"/>
        <v/>
      </c>
      <c r="F51" s="13" t="str">
        <f t="shared" ca="1" si="27"/>
        <v/>
      </c>
      <c r="G51" s="13" t="str">
        <f t="shared" si="33"/>
        <v>436370,6042</v>
      </c>
      <c r="H51" s="13"/>
      <c r="I51" s="39">
        <v>0.60416666666666663</v>
      </c>
      <c r="J51" s="60" t="str">
        <f t="shared" ca="1" si="28"/>
        <v/>
      </c>
      <c r="K51" s="13" t="str">
        <f t="shared" ca="1" si="34"/>
        <v/>
      </c>
      <c r="L51" s="13" t="str">
        <f t="shared" ca="1" si="35"/>
        <v/>
      </c>
      <c r="M51" s="13" t="str">
        <f t="shared" ca="1" si="36"/>
        <v/>
      </c>
      <c r="N51" s="13" t="str">
        <f t="shared" si="37"/>
        <v>436370,6042</v>
      </c>
      <c r="P51" s="39">
        <v>0.60416666666666663</v>
      </c>
      <c r="Q51" s="60" t="str">
        <f t="shared" ca="1" si="29"/>
        <v/>
      </c>
      <c r="R51" s="13" t="str">
        <f t="shared" ca="1" si="38"/>
        <v/>
      </c>
      <c r="S51" s="13" t="str">
        <f t="shared" ca="1" si="39"/>
        <v/>
      </c>
      <c r="T51" s="13" t="str">
        <f t="shared" ca="1" si="40"/>
        <v/>
      </c>
      <c r="U51" s="13" t="str">
        <f t="shared" si="41"/>
        <v>436370,6042</v>
      </c>
      <c r="W51" s="39">
        <v>0.60416666666666663</v>
      </c>
      <c r="X51" s="60" t="str">
        <f t="shared" ca="1" si="30"/>
        <v/>
      </c>
      <c r="Y51" s="13" t="str">
        <f t="shared" ca="1" si="42"/>
        <v/>
      </c>
      <c r="Z51" s="13" t="str">
        <f t="shared" ca="1" si="43"/>
        <v/>
      </c>
      <c r="AA51" s="13" t="str">
        <f t="shared" ca="1" si="44"/>
        <v/>
      </c>
      <c r="AB51" s="13" t="str">
        <f t="shared" si="45"/>
        <v>436370,6042</v>
      </c>
      <c r="AD51" s="39">
        <v>0.60416666666666663</v>
      </c>
      <c r="AE51" s="60" t="str">
        <f t="shared" ca="1" si="31"/>
        <v/>
      </c>
      <c r="AF51" s="13" t="str">
        <f t="shared" ca="1" si="46"/>
        <v/>
      </c>
      <c r="AG51" s="13" t="str">
        <f t="shared" ca="1" si="47"/>
        <v/>
      </c>
      <c r="AH51" s="13" t="str">
        <f t="shared" ca="1" si="48"/>
        <v/>
      </c>
      <c r="AI51" s="13" t="str">
        <f t="shared" si="49"/>
        <v>436370,6042</v>
      </c>
    </row>
    <row r="52" spans="2:35">
      <c r="B52" s="38">
        <v>0.625</v>
      </c>
      <c r="C52" s="59" t="str">
        <f t="shared" ca="1" si="25"/>
        <v/>
      </c>
      <c r="D52" s="13" t="str">
        <f t="shared" ca="1" si="26"/>
        <v/>
      </c>
      <c r="E52" s="13" t="str">
        <f t="shared" ca="1" si="32"/>
        <v/>
      </c>
      <c r="F52" s="13" t="str">
        <f t="shared" ca="1" si="27"/>
        <v/>
      </c>
      <c r="G52" s="13" t="str">
        <f t="shared" si="33"/>
        <v>436370,625</v>
      </c>
      <c r="H52" s="13"/>
      <c r="I52" s="38">
        <v>0.625</v>
      </c>
      <c r="J52" s="59" t="str">
        <f t="shared" ca="1" si="28"/>
        <v/>
      </c>
      <c r="K52" s="13" t="str">
        <f t="shared" ca="1" si="34"/>
        <v/>
      </c>
      <c r="L52" s="13" t="str">
        <f t="shared" ca="1" si="35"/>
        <v/>
      </c>
      <c r="M52" s="13" t="str">
        <f t="shared" ca="1" si="36"/>
        <v/>
      </c>
      <c r="N52" s="13" t="str">
        <f t="shared" si="37"/>
        <v>436370,625</v>
      </c>
      <c r="P52" s="38">
        <v>0.625</v>
      </c>
      <c r="Q52" s="59" t="str">
        <f t="shared" ca="1" si="29"/>
        <v/>
      </c>
      <c r="R52" s="13" t="str">
        <f t="shared" ca="1" si="38"/>
        <v/>
      </c>
      <c r="S52" s="13" t="str">
        <f t="shared" ca="1" si="39"/>
        <v/>
      </c>
      <c r="T52" s="13" t="str">
        <f t="shared" ca="1" si="40"/>
        <v/>
      </c>
      <c r="U52" s="13" t="str">
        <f t="shared" si="41"/>
        <v>436370,625</v>
      </c>
      <c r="W52" s="38">
        <v>0.625</v>
      </c>
      <c r="X52" s="59" t="str">
        <f t="shared" ca="1" si="30"/>
        <v/>
      </c>
      <c r="Y52" s="13" t="str">
        <f t="shared" ca="1" si="42"/>
        <v/>
      </c>
      <c r="Z52" s="13" t="str">
        <f t="shared" ca="1" si="43"/>
        <v/>
      </c>
      <c r="AA52" s="13" t="str">
        <f t="shared" ca="1" si="44"/>
        <v/>
      </c>
      <c r="AB52" s="13" t="str">
        <f t="shared" si="45"/>
        <v>436370,625</v>
      </c>
      <c r="AD52" s="38">
        <v>0.625</v>
      </c>
      <c r="AE52" s="59" t="str">
        <f t="shared" ca="1" si="31"/>
        <v/>
      </c>
      <c r="AF52" s="13" t="str">
        <f t="shared" ca="1" si="46"/>
        <v/>
      </c>
      <c r="AG52" s="13" t="str">
        <f t="shared" ca="1" si="47"/>
        <v/>
      </c>
      <c r="AH52" s="13" t="str">
        <f t="shared" ca="1" si="48"/>
        <v/>
      </c>
      <c r="AI52" s="13" t="str">
        <f t="shared" si="49"/>
        <v>436370,625</v>
      </c>
    </row>
    <row r="53" spans="2:35">
      <c r="B53" s="39">
        <v>0.64583333333333337</v>
      </c>
      <c r="C53" s="60" t="str">
        <f t="shared" ca="1" si="25"/>
        <v/>
      </c>
      <c r="D53" s="13" t="str">
        <f t="shared" ca="1" si="26"/>
        <v/>
      </c>
      <c r="E53" s="13" t="str">
        <f t="shared" ca="1" si="32"/>
        <v/>
      </c>
      <c r="F53" s="13" t="str">
        <f t="shared" ca="1" si="27"/>
        <v/>
      </c>
      <c r="G53" s="13" t="str">
        <f t="shared" si="33"/>
        <v>436370,6458</v>
      </c>
      <c r="H53" s="13"/>
      <c r="I53" s="39">
        <v>0.64583333333333337</v>
      </c>
      <c r="J53" s="60" t="str">
        <f t="shared" ca="1" si="28"/>
        <v/>
      </c>
      <c r="K53" s="13" t="str">
        <f t="shared" ca="1" si="34"/>
        <v/>
      </c>
      <c r="L53" s="13" t="str">
        <f t="shared" ca="1" si="35"/>
        <v/>
      </c>
      <c r="M53" s="13" t="str">
        <f t="shared" ca="1" si="36"/>
        <v/>
      </c>
      <c r="N53" s="13" t="str">
        <f t="shared" si="37"/>
        <v>436370,6458</v>
      </c>
      <c r="P53" s="39">
        <v>0.64583333333333337</v>
      </c>
      <c r="Q53" s="60" t="str">
        <f t="shared" ca="1" si="29"/>
        <v/>
      </c>
      <c r="R53" s="13" t="str">
        <f t="shared" ca="1" si="38"/>
        <v/>
      </c>
      <c r="S53" s="13" t="str">
        <f t="shared" ca="1" si="39"/>
        <v/>
      </c>
      <c r="T53" s="13" t="str">
        <f t="shared" ca="1" si="40"/>
        <v/>
      </c>
      <c r="U53" s="13" t="str">
        <f t="shared" si="41"/>
        <v>436370,6458</v>
      </c>
      <c r="W53" s="39">
        <v>0.64583333333333337</v>
      </c>
      <c r="X53" s="60" t="str">
        <f t="shared" ca="1" si="30"/>
        <v/>
      </c>
      <c r="Y53" s="13" t="str">
        <f t="shared" ca="1" si="42"/>
        <v/>
      </c>
      <c r="Z53" s="13" t="str">
        <f t="shared" ca="1" si="43"/>
        <v/>
      </c>
      <c r="AA53" s="13" t="str">
        <f t="shared" ca="1" si="44"/>
        <v/>
      </c>
      <c r="AB53" s="13" t="str">
        <f t="shared" si="45"/>
        <v>436370,6458</v>
      </c>
      <c r="AD53" s="39">
        <v>0.64583333333333337</v>
      </c>
      <c r="AE53" s="60" t="str">
        <f t="shared" ca="1" si="31"/>
        <v/>
      </c>
      <c r="AF53" s="13" t="str">
        <f t="shared" ca="1" si="46"/>
        <v/>
      </c>
      <c r="AG53" s="13" t="str">
        <f t="shared" ca="1" si="47"/>
        <v/>
      </c>
      <c r="AH53" s="13" t="str">
        <f t="shared" ca="1" si="48"/>
        <v/>
      </c>
      <c r="AI53" s="13" t="str">
        <f t="shared" si="49"/>
        <v>436370,6458</v>
      </c>
    </row>
    <row r="54" spans="2:35">
      <c r="B54" s="38">
        <v>0.66666666666666663</v>
      </c>
      <c r="C54" s="59" t="str">
        <f t="shared" ca="1" si="25"/>
        <v/>
      </c>
      <c r="D54" s="13" t="str">
        <f t="shared" ca="1" si="26"/>
        <v/>
      </c>
      <c r="E54" s="13" t="str">
        <f t="shared" ca="1" si="32"/>
        <v/>
      </c>
      <c r="F54" s="13" t="str">
        <f t="shared" ca="1" si="27"/>
        <v/>
      </c>
      <c r="G54" s="13" t="str">
        <f t="shared" si="33"/>
        <v>436370,6667</v>
      </c>
      <c r="H54" s="13"/>
      <c r="I54" s="38">
        <v>0.66666666666666663</v>
      </c>
      <c r="J54" s="59" t="str">
        <f t="shared" ca="1" si="28"/>
        <v/>
      </c>
      <c r="K54" s="13" t="str">
        <f t="shared" ca="1" si="34"/>
        <v/>
      </c>
      <c r="L54" s="13" t="str">
        <f t="shared" ca="1" si="35"/>
        <v/>
      </c>
      <c r="M54" s="13" t="str">
        <f t="shared" ca="1" si="36"/>
        <v/>
      </c>
      <c r="N54" s="13" t="str">
        <f t="shared" si="37"/>
        <v>436370,6667</v>
      </c>
      <c r="P54" s="38">
        <v>0.66666666666666663</v>
      </c>
      <c r="Q54" s="59" t="str">
        <f t="shared" ca="1" si="29"/>
        <v/>
      </c>
      <c r="R54" s="13" t="str">
        <f t="shared" ca="1" si="38"/>
        <v/>
      </c>
      <c r="S54" s="13" t="str">
        <f t="shared" ca="1" si="39"/>
        <v/>
      </c>
      <c r="T54" s="13" t="str">
        <f t="shared" ca="1" si="40"/>
        <v/>
      </c>
      <c r="U54" s="13" t="str">
        <f t="shared" si="41"/>
        <v>436370,6667</v>
      </c>
      <c r="W54" s="38">
        <v>0.66666666666666663</v>
      </c>
      <c r="X54" s="59" t="str">
        <f t="shared" ca="1" si="30"/>
        <v/>
      </c>
      <c r="Y54" s="13" t="str">
        <f t="shared" ca="1" si="42"/>
        <v/>
      </c>
      <c r="Z54" s="13" t="str">
        <f t="shared" ca="1" si="43"/>
        <v/>
      </c>
      <c r="AA54" s="13" t="str">
        <f t="shared" ca="1" si="44"/>
        <v/>
      </c>
      <c r="AB54" s="13" t="str">
        <f t="shared" si="45"/>
        <v>436370,6667</v>
      </c>
      <c r="AD54" s="38">
        <v>0.66666666666666663</v>
      </c>
      <c r="AE54" s="59" t="str">
        <f t="shared" ca="1" si="31"/>
        <v/>
      </c>
      <c r="AF54" s="13" t="str">
        <f t="shared" ca="1" si="46"/>
        <v/>
      </c>
      <c r="AG54" s="13" t="str">
        <f t="shared" ca="1" si="47"/>
        <v/>
      </c>
      <c r="AH54" s="13" t="str">
        <f t="shared" ca="1" si="48"/>
        <v/>
      </c>
      <c r="AI54" s="13" t="str">
        <f t="shared" si="49"/>
        <v>436370,6667</v>
      </c>
    </row>
    <row r="55" spans="2:35">
      <c r="B55" s="39">
        <v>0.6875</v>
      </c>
      <c r="C55" s="60" t="str">
        <f t="shared" ca="1" si="25"/>
        <v/>
      </c>
      <c r="D55" s="13" t="str">
        <f t="shared" ca="1" si="26"/>
        <v/>
      </c>
      <c r="E55" s="13" t="str">
        <f t="shared" ca="1" si="32"/>
        <v/>
      </c>
      <c r="F55" s="13" t="str">
        <f t="shared" ca="1" si="27"/>
        <v/>
      </c>
      <c r="G55" s="13" t="str">
        <f t="shared" si="33"/>
        <v>436370,6875</v>
      </c>
      <c r="H55" s="13"/>
      <c r="I55" s="39">
        <v>0.6875</v>
      </c>
      <c r="J55" s="60" t="str">
        <f t="shared" ca="1" si="28"/>
        <v/>
      </c>
      <c r="K55" s="13" t="str">
        <f t="shared" ca="1" si="34"/>
        <v/>
      </c>
      <c r="L55" s="13" t="str">
        <f t="shared" ca="1" si="35"/>
        <v/>
      </c>
      <c r="M55" s="13" t="str">
        <f t="shared" ca="1" si="36"/>
        <v/>
      </c>
      <c r="N55" s="13" t="str">
        <f t="shared" si="37"/>
        <v>436370,6875</v>
      </c>
      <c r="P55" s="39">
        <v>0.6875</v>
      </c>
      <c r="Q55" s="60" t="str">
        <f t="shared" ca="1" si="29"/>
        <v/>
      </c>
      <c r="R55" s="13" t="str">
        <f t="shared" ca="1" si="38"/>
        <v/>
      </c>
      <c r="S55" s="13" t="str">
        <f t="shared" ca="1" si="39"/>
        <v/>
      </c>
      <c r="T55" s="13" t="str">
        <f t="shared" ca="1" si="40"/>
        <v/>
      </c>
      <c r="U55" s="13" t="str">
        <f t="shared" si="41"/>
        <v>436370,6875</v>
      </c>
      <c r="W55" s="39">
        <v>0.6875</v>
      </c>
      <c r="X55" s="60" t="str">
        <f t="shared" ca="1" si="30"/>
        <v/>
      </c>
      <c r="Y55" s="13" t="str">
        <f t="shared" ca="1" si="42"/>
        <v/>
      </c>
      <c r="Z55" s="13" t="str">
        <f t="shared" ca="1" si="43"/>
        <v/>
      </c>
      <c r="AA55" s="13" t="str">
        <f t="shared" ca="1" si="44"/>
        <v/>
      </c>
      <c r="AB55" s="13" t="str">
        <f t="shared" si="45"/>
        <v>436370,6875</v>
      </c>
      <c r="AD55" s="39">
        <v>0.6875</v>
      </c>
      <c r="AE55" s="60" t="str">
        <f t="shared" ca="1" si="31"/>
        <v/>
      </c>
      <c r="AF55" s="13" t="str">
        <f t="shared" ca="1" si="46"/>
        <v/>
      </c>
      <c r="AG55" s="13" t="str">
        <f t="shared" ca="1" si="47"/>
        <v/>
      </c>
      <c r="AH55" s="13" t="str">
        <f t="shared" ca="1" si="48"/>
        <v/>
      </c>
      <c r="AI55" s="13" t="str">
        <f t="shared" si="49"/>
        <v>436370,6875</v>
      </c>
    </row>
    <row r="56" spans="2:35">
      <c r="B56" s="38">
        <v>0.70833333333333337</v>
      </c>
      <c r="C56" s="59" t="str">
        <f t="shared" ca="1" si="25"/>
        <v/>
      </c>
      <c r="D56" s="13" t="str">
        <f t="shared" ca="1" si="26"/>
        <v/>
      </c>
      <c r="E56" s="13" t="str">
        <f t="shared" ca="1" si="32"/>
        <v/>
      </c>
      <c r="F56" s="13" t="str">
        <f t="shared" ca="1" si="27"/>
        <v/>
      </c>
      <c r="G56" s="13" t="str">
        <f t="shared" si="33"/>
        <v>436370,7083</v>
      </c>
      <c r="H56" s="13"/>
      <c r="I56" s="38">
        <v>0.70833333333333337</v>
      </c>
      <c r="J56" s="59" t="str">
        <f t="shared" ca="1" si="28"/>
        <v/>
      </c>
      <c r="K56" s="13" t="str">
        <f t="shared" ca="1" si="34"/>
        <v/>
      </c>
      <c r="L56" s="13" t="str">
        <f t="shared" ca="1" si="35"/>
        <v/>
      </c>
      <c r="M56" s="13" t="str">
        <f t="shared" ca="1" si="36"/>
        <v/>
      </c>
      <c r="N56" s="13" t="str">
        <f t="shared" si="37"/>
        <v>436370,7083</v>
      </c>
      <c r="P56" s="38">
        <v>0.70833333333333337</v>
      </c>
      <c r="Q56" s="59" t="str">
        <f t="shared" ca="1" si="29"/>
        <v/>
      </c>
      <c r="R56" s="13" t="str">
        <f t="shared" ca="1" si="38"/>
        <v/>
      </c>
      <c r="S56" s="13" t="str">
        <f t="shared" ca="1" si="39"/>
        <v/>
      </c>
      <c r="T56" s="13" t="str">
        <f t="shared" ca="1" si="40"/>
        <v/>
      </c>
      <c r="U56" s="13" t="str">
        <f t="shared" si="41"/>
        <v>436370,7083</v>
      </c>
      <c r="W56" s="38">
        <v>0.70833333333333337</v>
      </c>
      <c r="X56" s="59" t="str">
        <f t="shared" ca="1" si="30"/>
        <v/>
      </c>
      <c r="Y56" s="13" t="str">
        <f t="shared" ca="1" si="42"/>
        <v/>
      </c>
      <c r="Z56" s="13" t="str">
        <f t="shared" ca="1" si="43"/>
        <v/>
      </c>
      <c r="AA56" s="13" t="str">
        <f t="shared" ca="1" si="44"/>
        <v/>
      </c>
      <c r="AB56" s="13" t="str">
        <f t="shared" si="45"/>
        <v>436370,7083</v>
      </c>
      <c r="AD56" s="38">
        <v>0.70833333333333337</v>
      </c>
      <c r="AE56" s="59" t="str">
        <f t="shared" ca="1" si="31"/>
        <v/>
      </c>
      <c r="AF56" s="13" t="str">
        <f t="shared" ca="1" si="46"/>
        <v/>
      </c>
      <c r="AG56" s="13" t="str">
        <f t="shared" ca="1" si="47"/>
        <v/>
      </c>
      <c r="AH56" s="13" t="str">
        <f t="shared" ca="1" si="48"/>
        <v/>
      </c>
      <c r="AI56" s="13" t="str">
        <f t="shared" si="49"/>
        <v>436370,7083</v>
      </c>
    </row>
    <row r="57" spans="2:35">
      <c r="B57" s="39">
        <v>0.72916666666666663</v>
      </c>
      <c r="C57" s="60" t="str">
        <f t="shared" ca="1" si="25"/>
        <v/>
      </c>
      <c r="D57" s="13" t="str">
        <f t="shared" ca="1" si="26"/>
        <v/>
      </c>
      <c r="E57" s="13" t="str">
        <f t="shared" ca="1" si="32"/>
        <v/>
      </c>
      <c r="F57" s="13" t="str">
        <f t="shared" ca="1" si="27"/>
        <v/>
      </c>
      <c r="G57" s="13" t="str">
        <f t="shared" si="33"/>
        <v>436370,7292</v>
      </c>
      <c r="H57" s="13"/>
      <c r="I57" s="39">
        <v>0.72916666666666663</v>
      </c>
      <c r="J57" s="60" t="str">
        <f t="shared" ca="1" si="28"/>
        <v/>
      </c>
      <c r="K57" s="13" t="str">
        <f t="shared" ca="1" si="34"/>
        <v/>
      </c>
      <c r="L57" s="13" t="str">
        <f t="shared" ca="1" si="35"/>
        <v/>
      </c>
      <c r="M57" s="13" t="str">
        <f t="shared" ca="1" si="36"/>
        <v/>
      </c>
      <c r="N57" s="13" t="str">
        <f t="shared" si="37"/>
        <v>436370,7292</v>
      </c>
      <c r="P57" s="39">
        <v>0.72916666666666663</v>
      </c>
      <c r="Q57" s="60" t="str">
        <f t="shared" ca="1" si="29"/>
        <v/>
      </c>
      <c r="R57" s="13" t="str">
        <f t="shared" ca="1" si="38"/>
        <v/>
      </c>
      <c r="S57" s="13" t="str">
        <f t="shared" ca="1" si="39"/>
        <v/>
      </c>
      <c r="T57" s="13" t="str">
        <f t="shared" ca="1" si="40"/>
        <v/>
      </c>
      <c r="U57" s="13" t="str">
        <f t="shared" si="41"/>
        <v>436370,7292</v>
      </c>
      <c r="W57" s="39">
        <v>0.72916666666666663</v>
      </c>
      <c r="X57" s="60" t="str">
        <f t="shared" ca="1" si="30"/>
        <v/>
      </c>
      <c r="Y57" s="13" t="str">
        <f t="shared" ca="1" si="42"/>
        <v/>
      </c>
      <c r="Z57" s="13" t="str">
        <f t="shared" ca="1" si="43"/>
        <v/>
      </c>
      <c r="AA57" s="13" t="str">
        <f t="shared" ca="1" si="44"/>
        <v/>
      </c>
      <c r="AB57" s="13" t="str">
        <f t="shared" si="45"/>
        <v>436370,7292</v>
      </c>
      <c r="AD57" s="39">
        <v>0.72916666666666663</v>
      </c>
      <c r="AE57" s="60" t="str">
        <f t="shared" ca="1" si="31"/>
        <v/>
      </c>
      <c r="AF57" s="13" t="str">
        <f t="shared" ca="1" si="46"/>
        <v/>
      </c>
      <c r="AG57" s="13" t="str">
        <f t="shared" ca="1" si="47"/>
        <v/>
      </c>
      <c r="AH57" s="13" t="str">
        <f t="shared" ca="1" si="48"/>
        <v/>
      </c>
      <c r="AI57" s="13" t="str">
        <f t="shared" si="49"/>
        <v>436370,7292</v>
      </c>
    </row>
    <row r="58" spans="2:35">
      <c r="B58" s="38">
        <v>0.75</v>
      </c>
      <c r="C58" s="59" t="str">
        <f t="shared" ca="1" si="25"/>
        <v/>
      </c>
      <c r="D58" s="13" t="str">
        <f t="shared" ca="1" si="26"/>
        <v/>
      </c>
      <c r="E58" s="13" t="str">
        <f t="shared" ca="1" si="32"/>
        <v/>
      </c>
      <c r="F58" s="13" t="str">
        <f t="shared" ca="1" si="27"/>
        <v/>
      </c>
      <c r="G58" s="13" t="str">
        <f t="shared" si="33"/>
        <v>436370,75</v>
      </c>
      <c r="H58" s="13"/>
      <c r="I58" s="38">
        <v>0.75</v>
      </c>
      <c r="J58" s="59" t="str">
        <f t="shared" ca="1" si="28"/>
        <v/>
      </c>
      <c r="K58" s="13" t="str">
        <f t="shared" ca="1" si="34"/>
        <v/>
      </c>
      <c r="L58" s="13" t="str">
        <f t="shared" ca="1" si="35"/>
        <v/>
      </c>
      <c r="M58" s="13" t="str">
        <f t="shared" ca="1" si="36"/>
        <v/>
      </c>
      <c r="N58" s="13" t="str">
        <f t="shared" si="37"/>
        <v>436370,75</v>
      </c>
      <c r="P58" s="38">
        <v>0.75</v>
      </c>
      <c r="Q58" s="59" t="str">
        <f t="shared" ca="1" si="29"/>
        <v/>
      </c>
      <c r="R58" s="13" t="str">
        <f t="shared" ca="1" si="38"/>
        <v/>
      </c>
      <c r="S58" s="13" t="str">
        <f t="shared" ca="1" si="39"/>
        <v/>
      </c>
      <c r="T58" s="13" t="str">
        <f t="shared" ca="1" si="40"/>
        <v/>
      </c>
      <c r="U58" s="13" t="str">
        <f t="shared" si="41"/>
        <v>436370,75</v>
      </c>
      <c r="W58" s="38">
        <v>0.75</v>
      </c>
      <c r="X58" s="59" t="str">
        <f t="shared" ca="1" si="30"/>
        <v/>
      </c>
      <c r="Y58" s="13" t="str">
        <f t="shared" ca="1" si="42"/>
        <v/>
      </c>
      <c r="Z58" s="13" t="str">
        <f t="shared" ca="1" si="43"/>
        <v/>
      </c>
      <c r="AA58" s="13" t="str">
        <f t="shared" ca="1" si="44"/>
        <v/>
      </c>
      <c r="AB58" s="13" t="str">
        <f t="shared" si="45"/>
        <v>436370,75</v>
      </c>
      <c r="AD58" s="38">
        <v>0.75</v>
      </c>
      <c r="AE58" s="59" t="str">
        <f t="shared" ca="1" si="31"/>
        <v/>
      </c>
      <c r="AF58" s="13" t="str">
        <f t="shared" ca="1" si="46"/>
        <v/>
      </c>
      <c r="AG58" s="13" t="str">
        <f t="shared" ca="1" si="47"/>
        <v/>
      </c>
      <c r="AH58" s="13" t="str">
        <f t="shared" ca="1" si="48"/>
        <v/>
      </c>
      <c r="AI58" s="13" t="str">
        <f t="shared" si="49"/>
        <v>436370,75</v>
      </c>
    </row>
    <row r="59" spans="2:35">
      <c r="B59" s="39">
        <v>0.77083333333333337</v>
      </c>
      <c r="C59" s="60" t="str">
        <f t="shared" ca="1" si="25"/>
        <v/>
      </c>
      <c r="D59" s="13" t="str">
        <f t="shared" ca="1" si="26"/>
        <v/>
      </c>
      <c r="E59" s="13" t="str">
        <f t="shared" ca="1" si="32"/>
        <v/>
      </c>
      <c r="F59" s="13" t="str">
        <f t="shared" ca="1" si="27"/>
        <v/>
      </c>
      <c r="G59" s="13" t="str">
        <f t="shared" si="33"/>
        <v>436370,7708</v>
      </c>
      <c r="H59" s="13"/>
      <c r="I59" s="39">
        <v>0.77083333333333337</v>
      </c>
      <c r="J59" s="60" t="str">
        <f t="shared" ca="1" si="28"/>
        <v/>
      </c>
      <c r="K59" s="13" t="str">
        <f t="shared" ca="1" si="34"/>
        <v/>
      </c>
      <c r="L59" s="13" t="str">
        <f t="shared" ca="1" si="35"/>
        <v/>
      </c>
      <c r="M59" s="13" t="str">
        <f t="shared" ca="1" si="36"/>
        <v/>
      </c>
      <c r="N59" s="13" t="str">
        <f t="shared" si="37"/>
        <v>436370,7708</v>
      </c>
      <c r="P59" s="39">
        <v>0.77083333333333337</v>
      </c>
      <c r="Q59" s="60" t="str">
        <f t="shared" ca="1" si="29"/>
        <v/>
      </c>
      <c r="R59" s="13" t="str">
        <f t="shared" ca="1" si="38"/>
        <v/>
      </c>
      <c r="S59" s="13" t="str">
        <f t="shared" ca="1" si="39"/>
        <v/>
      </c>
      <c r="T59" s="13" t="str">
        <f t="shared" ca="1" si="40"/>
        <v/>
      </c>
      <c r="U59" s="13" t="str">
        <f t="shared" si="41"/>
        <v>436370,7708</v>
      </c>
      <c r="W59" s="39">
        <v>0.77083333333333337</v>
      </c>
      <c r="X59" s="60" t="str">
        <f t="shared" ca="1" si="30"/>
        <v/>
      </c>
      <c r="Y59" s="13" t="str">
        <f t="shared" ca="1" si="42"/>
        <v/>
      </c>
      <c r="Z59" s="13" t="str">
        <f t="shared" ca="1" si="43"/>
        <v/>
      </c>
      <c r="AA59" s="13" t="str">
        <f t="shared" ca="1" si="44"/>
        <v/>
      </c>
      <c r="AB59" s="13" t="str">
        <f t="shared" si="45"/>
        <v>436370,7708</v>
      </c>
      <c r="AD59" s="39">
        <v>0.77083333333333337</v>
      </c>
      <c r="AE59" s="60" t="str">
        <f t="shared" ca="1" si="31"/>
        <v/>
      </c>
      <c r="AF59" s="13" t="str">
        <f t="shared" ca="1" si="46"/>
        <v/>
      </c>
      <c r="AG59" s="13" t="str">
        <f t="shared" ca="1" si="47"/>
        <v/>
      </c>
      <c r="AH59" s="13" t="str">
        <f t="shared" ca="1" si="48"/>
        <v/>
      </c>
      <c r="AI59" s="13" t="str">
        <f t="shared" si="49"/>
        <v>436370,7708</v>
      </c>
    </row>
    <row r="60" spans="2:35">
      <c r="B60" s="38">
        <v>0.79166666666666663</v>
      </c>
      <c r="C60" s="59" t="str">
        <f t="shared" ca="1" si="25"/>
        <v/>
      </c>
      <c r="D60" s="13" t="str">
        <f t="shared" ca="1" si="26"/>
        <v/>
      </c>
      <c r="E60" s="13" t="str">
        <f t="shared" ca="1" si="32"/>
        <v/>
      </c>
      <c r="F60" s="13" t="str">
        <f t="shared" ca="1" si="27"/>
        <v/>
      </c>
      <c r="G60" s="13" t="str">
        <f t="shared" si="33"/>
        <v>436370,7917</v>
      </c>
      <c r="H60" s="13"/>
      <c r="I60" s="38">
        <v>0.79166666666666663</v>
      </c>
      <c r="J60" s="59" t="str">
        <f t="shared" ca="1" si="28"/>
        <v/>
      </c>
      <c r="K60" s="13" t="str">
        <f t="shared" ca="1" si="34"/>
        <v/>
      </c>
      <c r="L60" s="13" t="str">
        <f t="shared" ca="1" si="35"/>
        <v/>
      </c>
      <c r="M60" s="13" t="str">
        <f t="shared" ca="1" si="36"/>
        <v/>
      </c>
      <c r="N60" s="13" t="str">
        <f t="shared" si="37"/>
        <v>436370,7917</v>
      </c>
      <c r="P60" s="38">
        <v>0.79166666666666663</v>
      </c>
      <c r="Q60" s="59" t="str">
        <f t="shared" ca="1" si="29"/>
        <v/>
      </c>
      <c r="R60" s="13" t="str">
        <f t="shared" ca="1" si="38"/>
        <v/>
      </c>
      <c r="S60" s="13" t="str">
        <f t="shared" ca="1" si="39"/>
        <v/>
      </c>
      <c r="T60" s="13" t="str">
        <f t="shared" ca="1" si="40"/>
        <v/>
      </c>
      <c r="U60" s="13" t="str">
        <f t="shared" si="41"/>
        <v>436370,7917</v>
      </c>
      <c r="W60" s="38">
        <v>0.79166666666666663</v>
      </c>
      <c r="X60" s="59" t="str">
        <f t="shared" ca="1" si="30"/>
        <v/>
      </c>
      <c r="Y60" s="13" t="str">
        <f t="shared" ca="1" si="42"/>
        <v/>
      </c>
      <c r="Z60" s="13" t="str">
        <f t="shared" ca="1" si="43"/>
        <v/>
      </c>
      <c r="AA60" s="13" t="str">
        <f t="shared" ca="1" si="44"/>
        <v/>
      </c>
      <c r="AB60" s="13" t="str">
        <f t="shared" si="45"/>
        <v>436370,7917</v>
      </c>
      <c r="AD60" s="38">
        <v>0.79166666666666663</v>
      </c>
      <c r="AE60" s="59" t="str">
        <f t="shared" ca="1" si="31"/>
        <v/>
      </c>
      <c r="AF60" s="13" t="str">
        <f t="shared" ca="1" si="46"/>
        <v/>
      </c>
      <c r="AG60" s="13" t="str">
        <f t="shared" ca="1" si="47"/>
        <v/>
      </c>
      <c r="AH60" s="13" t="str">
        <f t="shared" ca="1" si="48"/>
        <v/>
      </c>
      <c r="AI60" s="13" t="str">
        <f t="shared" si="49"/>
        <v>436370,7917</v>
      </c>
    </row>
    <row r="61" spans="2:35">
      <c r="B61" s="39">
        <v>0.8125</v>
      </c>
      <c r="C61" s="60" t="str">
        <f t="shared" ca="1" si="25"/>
        <v/>
      </c>
      <c r="D61" s="13" t="str">
        <f t="shared" ca="1" si="26"/>
        <v/>
      </c>
      <c r="E61" s="13" t="str">
        <f t="shared" ca="1" si="32"/>
        <v/>
      </c>
      <c r="F61" s="13" t="str">
        <f t="shared" ca="1" si="27"/>
        <v/>
      </c>
      <c r="G61" s="13" t="str">
        <f t="shared" si="33"/>
        <v>436370,8125</v>
      </c>
      <c r="I61" s="39">
        <v>0.8125</v>
      </c>
      <c r="J61" s="60" t="str">
        <f t="shared" ca="1" si="28"/>
        <v/>
      </c>
      <c r="K61" s="13" t="str">
        <f t="shared" ca="1" si="34"/>
        <v/>
      </c>
      <c r="L61" s="13" t="str">
        <f t="shared" ca="1" si="35"/>
        <v/>
      </c>
      <c r="M61" s="13" t="str">
        <f t="shared" ca="1" si="36"/>
        <v/>
      </c>
      <c r="N61" s="13" t="str">
        <f t="shared" si="37"/>
        <v>436370,8125</v>
      </c>
      <c r="P61" s="39">
        <v>0.8125</v>
      </c>
      <c r="Q61" s="60" t="str">
        <f t="shared" ca="1" si="29"/>
        <v/>
      </c>
      <c r="R61" s="13" t="str">
        <f t="shared" ca="1" si="38"/>
        <v/>
      </c>
      <c r="S61" s="13" t="str">
        <f t="shared" ca="1" si="39"/>
        <v/>
      </c>
      <c r="T61" s="13" t="str">
        <f t="shared" ca="1" si="40"/>
        <v/>
      </c>
      <c r="U61" s="13" t="str">
        <f t="shared" si="41"/>
        <v>436370,8125</v>
      </c>
      <c r="W61" s="39">
        <v>0.8125</v>
      </c>
      <c r="X61" s="60" t="str">
        <f t="shared" ca="1" si="30"/>
        <v/>
      </c>
      <c r="Y61" s="13" t="str">
        <f t="shared" ca="1" si="42"/>
        <v/>
      </c>
      <c r="Z61" s="13" t="str">
        <f t="shared" ca="1" si="43"/>
        <v/>
      </c>
      <c r="AA61" s="13" t="str">
        <f t="shared" ca="1" si="44"/>
        <v/>
      </c>
      <c r="AB61" s="13" t="str">
        <f t="shared" si="45"/>
        <v>436370,8125</v>
      </c>
      <c r="AD61" s="39">
        <v>0.8125</v>
      </c>
      <c r="AE61" s="60" t="str">
        <f t="shared" ca="1" si="31"/>
        <v/>
      </c>
      <c r="AF61" s="13" t="str">
        <f t="shared" ca="1" si="46"/>
        <v/>
      </c>
      <c r="AG61" s="13" t="str">
        <f t="shared" ca="1" si="47"/>
        <v/>
      </c>
      <c r="AH61" s="13" t="str">
        <f t="shared" ca="1" si="48"/>
        <v/>
      </c>
      <c r="AI61" s="13" t="str">
        <f t="shared" si="49"/>
        <v>436370,8125</v>
      </c>
    </row>
    <row r="62" spans="2:35">
      <c r="B62" s="38">
        <v>0.83333333333333304</v>
      </c>
      <c r="C62" s="59" t="str">
        <f t="shared" ca="1" si="25"/>
        <v/>
      </c>
      <c r="D62" s="13" t="str">
        <f t="shared" ca="1" si="26"/>
        <v/>
      </c>
      <c r="E62" s="13" t="str">
        <f t="shared" ca="1" si="32"/>
        <v/>
      </c>
      <c r="F62" s="13" t="str">
        <f t="shared" ca="1" si="27"/>
        <v/>
      </c>
      <c r="G62" s="13" t="str">
        <f t="shared" si="33"/>
        <v>436370,8333</v>
      </c>
      <c r="I62" s="38">
        <v>0.83333333333333304</v>
      </c>
      <c r="J62" s="59" t="str">
        <f t="shared" ca="1" si="28"/>
        <v/>
      </c>
      <c r="K62" s="13" t="str">
        <f t="shared" ca="1" si="34"/>
        <v/>
      </c>
      <c r="L62" s="13" t="str">
        <f t="shared" ca="1" si="35"/>
        <v/>
      </c>
      <c r="M62" s="13" t="str">
        <f t="shared" ca="1" si="36"/>
        <v/>
      </c>
      <c r="N62" s="13" t="str">
        <f t="shared" si="37"/>
        <v>436370,8333</v>
      </c>
      <c r="P62" s="38">
        <v>0.83333333333333304</v>
      </c>
      <c r="Q62" s="59" t="str">
        <f t="shared" ca="1" si="29"/>
        <v/>
      </c>
      <c r="R62" s="13" t="str">
        <f t="shared" ca="1" si="38"/>
        <v/>
      </c>
      <c r="S62" s="13" t="str">
        <f t="shared" ca="1" si="39"/>
        <v/>
      </c>
      <c r="T62" s="13" t="str">
        <f t="shared" ca="1" si="40"/>
        <v/>
      </c>
      <c r="U62" s="13" t="str">
        <f t="shared" si="41"/>
        <v>436370,8333</v>
      </c>
      <c r="W62" s="38">
        <v>0.83333333333333304</v>
      </c>
      <c r="X62" s="59" t="str">
        <f t="shared" ca="1" si="30"/>
        <v/>
      </c>
      <c r="Y62" s="13" t="str">
        <f t="shared" ca="1" si="42"/>
        <v/>
      </c>
      <c r="Z62" s="13" t="str">
        <f t="shared" ca="1" si="43"/>
        <v/>
      </c>
      <c r="AA62" s="13" t="str">
        <f t="shared" ca="1" si="44"/>
        <v/>
      </c>
      <c r="AB62" s="13" t="str">
        <f t="shared" si="45"/>
        <v>436370,8333</v>
      </c>
      <c r="AD62" s="38">
        <v>0.83333333333333304</v>
      </c>
      <c r="AE62" s="59" t="str">
        <f t="shared" ca="1" si="31"/>
        <v/>
      </c>
      <c r="AF62" s="13" t="str">
        <f t="shared" ca="1" si="46"/>
        <v/>
      </c>
      <c r="AG62" s="13" t="str">
        <f t="shared" ca="1" si="47"/>
        <v/>
      </c>
      <c r="AH62" s="13" t="str">
        <f t="shared" ca="1" si="48"/>
        <v/>
      </c>
      <c r="AI62" s="13" t="str">
        <f t="shared" si="49"/>
        <v>436370,8333</v>
      </c>
    </row>
    <row r="63" spans="2:35">
      <c r="B63" s="39">
        <v>0.85416666666666596</v>
      </c>
      <c r="C63" s="60" t="str">
        <f t="shared" ca="1" si="25"/>
        <v/>
      </c>
      <c r="D63" s="13" t="str">
        <f t="shared" ca="1" si="26"/>
        <v/>
      </c>
      <c r="E63" s="13" t="str">
        <f t="shared" ca="1" si="32"/>
        <v/>
      </c>
      <c r="F63" s="13" t="str">
        <f t="shared" ca="1" si="27"/>
        <v/>
      </c>
      <c r="G63" s="13" t="str">
        <f t="shared" si="33"/>
        <v>436370,8542</v>
      </c>
      <c r="I63" s="39">
        <v>0.85416666666666596</v>
      </c>
      <c r="J63" s="60" t="str">
        <f t="shared" ca="1" si="28"/>
        <v/>
      </c>
      <c r="K63" s="13" t="str">
        <f t="shared" ca="1" si="34"/>
        <v/>
      </c>
      <c r="L63" s="13" t="str">
        <f t="shared" ca="1" si="35"/>
        <v/>
      </c>
      <c r="M63" s="13" t="str">
        <f t="shared" ca="1" si="36"/>
        <v/>
      </c>
      <c r="N63" s="13" t="str">
        <f t="shared" si="37"/>
        <v>436370,8542</v>
      </c>
      <c r="P63" s="39">
        <v>0.85416666666666596</v>
      </c>
      <c r="Q63" s="60" t="str">
        <f t="shared" ca="1" si="29"/>
        <v/>
      </c>
      <c r="R63" s="13" t="str">
        <f t="shared" ca="1" si="38"/>
        <v/>
      </c>
      <c r="S63" s="13" t="str">
        <f t="shared" ca="1" si="39"/>
        <v/>
      </c>
      <c r="T63" s="13" t="str">
        <f t="shared" ca="1" si="40"/>
        <v/>
      </c>
      <c r="U63" s="13" t="str">
        <f t="shared" si="41"/>
        <v>436370,8542</v>
      </c>
      <c r="W63" s="39">
        <v>0.85416666666666596</v>
      </c>
      <c r="X63" s="60" t="str">
        <f t="shared" ca="1" si="30"/>
        <v/>
      </c>
      <c r="Y63" s="13" t="str">
        <f t="shared" ca="1" si="42"/>
        <v/>
      </c>
      <c r="Z63" s="13" t="str">
        <f t="shared" ca="1" si="43"/>
        <v/>
      </c>
      <c r="AA63" s="13" t="str">
        <f t="shared" ca="1" si="44"/>
        <v/>
      </c>
      <c r="AB63" s="13" t="str">
        <f t="shared" si="45"/>
        <v>436370,8542</v>
      </c>
      <c r="AD63" s="39">
        <v>0.85416666666666596</v>
      </c>
      <c r="AE63" s="60" t="str">
        <f t="shared" ca="1" si="31"/>
        <v/>
      </c>
      <c r="AF63" s="13" t="str">
        <f t="shared" ca="1" si="46"/>
        <v/>
      </c>
      <c r="AG63" s="13" t="str">
        <f t="shared" ca="1" si="47"/>
        <v/>
      </c>
      <c r="AH63" s="13" t="str">
        <f t="shared" ca="1" si="48"/>
        <v/>
      </c>
      <c r="AI63" s="13" t="str">
        <f t="shared" si="49"/>
        <v>436370,8542</v>
      </c>
    </row>
    <row r="64" spans="2:35">
      <c r="B64" s="38">
        <v>0.874999999999999</v>
      </c>
      <c r="C64" s="59" t="str">
        <f t="shared" ca="1" si="25"/>
        <v/>
      </c>
      <c r="D64" s="13" t="str">
        <f t="shared" ca="1" si="26"/>
        <v/>
      </c>
      <c r="E64" s="13" t="str">
        <f t="shared" ca="1" si="32"/>
        <v/>
      </c>
      <c r="F64" s="13" t="str">
        <f t="shared" ca="1" si="27"/>
        <v/>
      </c>
      <c r="G64" s="13" t="str">
        <f t="shared" si="33"/>
        <v>436370,875</v>
      </c>
      <c r="I64" s="38">
        <v>0.874999999999999</v>
      </c>
      <c r="J64" s="59" t="str">
        <f t="shared" ca="1" si="28"/>
        <v/>
      </c>
      <c r="K64" s="13" t="str">
        <f t="shared" ca="1" si="34"/>
        <v/>
      </c>
      <c r="L64" s="13" t="str">
        <f t="shared" ca="1" si="35"/>
        <v/>
      </c>
      <c r="M64" s="13" t="str">
        <f t="shared" ca="1" si="36"/>
        <v/>
      </c>
      <c r="N64" s="13" t="str">
        <f t="shared" si="37"/>
        <v>436370,875</v>
      </c>
      <c r="P64" s="38">
        <v>0.874999999999999</v>
      </c>
      <c r="Q64" s="59" t="str">
        <f t="shared" ca="1" si="29"/>
        <v/>
      </c>
      <c r="R64" s="13" t="str">
        <f t="shared" ca="1" si="38"/>
        <v/>
      </c>
      <c r="S64" s="13" t="str">
        <f t="shared" ca="1" si="39"/>
        <v/>
      </c>
      <c r="T64" s="13" t="str">
        <f t="shared" ca="1" si="40"/>
        <v/>
      </c>
      <c r="U64" s="13" t="str">
        <f t="shared" si="41"/>
        <v>436370,875</v>
      </c>
      <c r="W64" s="38">
        <v>0.874999999999999</v>
      </c>
      <c r="X64" s="59" t="str">
        <f t="shared" ca="1" si="30"/>
        <v/>
      </c>
      <c r="Y64" s="13" t="str">
        <f t="shared" ca="1" si="42"/>
        <v/>
      </c>
      <c r="Z64" s="13" t="str">
        <f t="shared" ca="1" si="43"/>
        <v/>
      </c>
      <c r="AA64" s="13" t="str">
        <f t="shared" ca="1" si="44"/>
        <v/>
      </c>
      <c r="AB64" s="13" t="str">
        <f t="shared" si="45"/>
        <v>436370,875</v>
      </c>
      <c r="AD64" s="38">
        <v>0.874999999999999</v>
      </c>
      <c r="AE64" s="59" t="str">
        <f t="shared" ca="1" si="31"/>
        <v/>
      </c>
      <c r="AF64" s="13" t="str">
        <f t="shared" ca="1" si="46"/>
        <v/>
      </c>
      <c r="AG64" s="13" t="str">
        <f t="shared" ca="1" si="47"/>
        <v/>
      </c>
      <c r="AH64" s="13" t="str">
        <f t="shared" ca="1" si="48"/>
        <v/>
      </c>
      <c r="AI64" s="13" t="str">
        <f t="shared" si="49"/>
        <v>436370,875</v>
      </c>
    </row>
    <row r="65" spans="2:35">
      <c r="B65" s="39">
        <v>0.89583333333333304</v>
      </c>
      <c r="C65" s="60" t="str">
        <f t="shared" ca="1" si="25"/>
        <v/>
      </c>
      <c r="D65" s="13" t="str">
        <f t="shared" ca="1" si="26"/>
        <v/>
      </c>
      <c r="E65" s="13" t="str">
        <f t="shared" ca="1" si="32"/>
        <v/>
      </c>
      <c r="F65" s="13" t="str">
        <f t="shared" ca="1" si="27"/>
        <v/>
      </c>
      <c r="G65" s="13" t="str">
        <f t="shared" si="33"/>
        <v>436370,8958</v>
      </c>
      <c r="I65" s="39">
        <v>0.89583333333333304</v>
      </c>
      <c r="J65" s="60" t="str">
        <f t="shared" ca="1" si="28"/>
        <v/>
      </c>
      <c r="K65" s="13" t="str">
        <f t="shared" ca="1" si="34"/>
        <v/>
      </c>
      <c r="L65" s="13" t="str">
        <f t="shared" ca="1" si="35"/>
        <v/>
      </c>
      <c r="M65" s="13" t="str">
        <f t="shared" ca="1" si="36"/>
        <v/>
      </c>
      <c r="N65" s="13" t="str">
        <f t="shared" si="37"/>
        <v>436370,8958</v>
      </c>
      <c r="P65" s="39">
        <v>0.89583333333333304</v>
      </c>
      <c r="Q65" s="60" t="str">
        <f t="shared" ca="1" si="29"/>
        <v/>
      </c>
      <c r="R65" s="13" t="str">
        <f t="shared" ca="1" si="38"/>
        <v/>
      </c>
      <c r="S65" s="13" t="str">
        <f t="shared" ca="1" si="39"/>
        <v/>
      </c>
      <c r="T65" s="13" t="str">
        <f t="shared" ca="1" si="40"/>
        <v/>
      </c>
      <c r="U65" s="13" t="str">
        <f t="shared" si="41"/>
        <v>436370,8958</v>
      </c>
      <c r="W65" s="39">
        <v>0.89583333333333304</v>
      </c>
      <c r="X65" s="60" t="str">
        <f t="shared" ca="1" si="30"/>
        <v/>
      </c>
      <c r="Y65" s="13" t="str">
        <f t="shared" ca="1" si="42"/>
        <v/>
      </c>
      <c r="Z65" s="13" t="str">
        <f t="shared" ca="1" si="43"/>
        <v/>
      </c>
      <c r="AA65" s="13" t="str">
        <f t="shared" ca="1" si="44"/>
        <v/>
      </c>
      <c r="AB65" s="13" t="str">
        <f t="shared" si="45"/>
        <v>436370,8958</v>
      </c>
      <c r="AD65" s="39">
        <v>0.89583333333333304</v>
      </c>
      <c r="AE65" s="60" t="str">
        <f t="shared" ca="1" si="31"/>
        <v/>
      </c>
      <c r="AF65" s="13" t="str">
        <f t="shared" ca="1" si="46"/>
        <v/>
      </c>
      <c r="AG65" s="13" t="str">
        <f t="shared" ca="1" si="47"/>
        <v/>
      </c>
      <c r="AH65" s="13" t="str">
        <f t="shared" ca="1" si="48"/>
        <v/>
      </c>
      <c r="AI65" s="13" t="str">
        <f t="shared" si="49"/>
        <v>436370,8958</v>
      </c>
    </row>
    <row r="66" spans="2:35">
      <c r="B66" s="38">
        <v>0.91666666666666596</v>
      </c>
      <c r="C66" s="59" t="str">
        <f t="shared" ca="1" si="25"/>
        <v/>
      </c>
      <c r="D66" s="13" t="str">
        <f t="shared" ca="1" si="26"/>
        <v/>
      </c>
      <c r="E66" s="13" t="str">
        <f t="shared" ca="1" si="32"/>
        <v/>
      </c>
      <c r="F66" s="13" t="str">
        <f t="shared" ca="1" si="27"/>
        <v/>
      </c>
      <c r="G66" s="13" t="str">
        <f t="shared" si="33"/>
        <v>436370,9167</v>
      </c>
      <c r="I66" s="38">
        <v>0.91666666666666596</v>
      </c>
      <c r="J66" s="59" t="str">
        <f t="shared" ca="1" si="28"/>
        <v/>
      </c>
      <c r="K66" s="13" t="str">
        <f t="shared" ca="1" si="34"/>
        <v/>
      </c>
      <c r="L66" s="13" t="str">
        <f t="shared" ca="1" si="35"/>
        <v/>
      </c>
      <c r="M66" s="13" t="str">
        <f t="shared" ca="1" si="36"/>
        <v/>
      </c>
      <c r="N66" s="13" t="str">
        <f t="shared" si="37"/>
        <v>436370,9167</v>
      </c>
      <c r="P66" s="38">
        <v>0.91666666666666596</v>
      </c>
      <c r="Q66" s="59" t="str">
        <f t="shared" ca="1" si="29"/>
        <v/>
      </c>
      <c r="R66" s="13" t="str">
        <f t="shared" ca="1" si="38"/>
        <v/>
      </c>
      <c r="S66" s="13" t="str">
        <f t="shared" ca="1" si="39"/>
        <v/>
      </c>
      <c r="T66" s="13" t="str">
        <f t="shared" ca="1" si="40"/>
        <v/>
      </c>
      <c r="U66" s="13" t="str">
        <f t="shared" si="41"/>
        <v>436370,9167</v>
      </c>
      <c r="W66" s="38">
        <v>0.91666666666666596</v>
      </c>
      <c r="X66" s="59" t="str">
        <f t="shared" ca="1" si="30"/>
        <v/>
      </c>
      <c r="Y66" s="13" t="str">
        <f t="shared" ca="1" si="42"/>
        <v/>
      </c>
      <c r="Z66" s="13" t="str">
        <f t="shared" ca="1" si="43"/>
        <v/>
      </c>
      <c r="AA66" s="13" t="str">
        <f t="shared" ca="1" si="44"/>
        <v/>
      </c>
      <c r="AB66" s="13" t="str">
        <f t="shared" si="45"/>
        <v>436370,9167</v>
      </c>
      <c r="AD66" s="38">
        <v>0.91666666666666596</v>
      </c>
      <c r="AE66" s="59" t="str">
        <f t="shared" ca="1" si="31"/>
        <v/>
      </c>
      <c r="AF66" s="13" t="str">
        <f t="shared" ca="1" si="46"/>
        <v/>
      </c>
      <c r="AG66" s="13" t="str">
        <f t="shared" ca="1" si="47"/>
        <v/>
      </c>
      <c r="AH66" s="13" t="str">
        <f t="shared" ca="1" si="48"/>
        <v/>
      </c>
      <c r="AI66" s="13" t="str">
        <f t="shared" si="49"/>
        <v>436370,9167</v>
      </c>
    </row>
    <row r="67" spans="2:35">
      <c r="B67" s="39">
        <v>0.937499999999999</v>
      </c>
      <c r="C67" s="61" t="str">
        <f t="shared" ca="1" si="25"/>
        <v/>
      </c>
      <c r="D67" s="13" t="str">
        <f t="shared" ca="1" si="26"/>
        <v/>
      </c>
      <c r="E67" s="13" t="str">
        <f t="shared" ca="1" si="32"/>
        <v/>
      </c>
      <c r="F67" s="13" t="str">
        <f t="shared" ca="1" si="27"/>
        <v/>
      </c>
      <c r="G67" s="13" t="str">
        <f t="shared" si="33"/>
        <v>436370,9375</v>
      </c>
      <c r="I67" s="39">
        <v>0.937499999999999</v>
      </c>
      <c r="J67" s="61" t="str">
        <f t="shared" ca="1" si="28"/>
        <v/>
      </c>
      <c r="K67" s="13" t="str">
        <f t="shared" ca="1" si="34"/>
        <v/>
      </c>
      <c r="L67" s="13" t="str">
        <f t="shared" ca="1" si="35"/>
        <v/>
      </c>
      <c r="M67" s="13" t="str">
        <f t="shared" ca="1" si="36"/>
        <v/>
      </c>
      <c r="N67" s="13" t="str">
        <f t="shared" si="37"/>
        <v>436370,9375</v>
      </c>
      <c r="P67" s="39">
        <v>0.937499999999999</v>
      </c>
      <c r="Q67" s="61" t="str">
        <f t="shared" ca="1" si="29"/>
        <v/>
      </c>
      <c r="R67" s="13" t="str">
        <f t="shared" ca="1" si="38"/>
        <v/>
      </c>
      <c r="S67" s="13" t="str">
        <f t="shared" ca="1" si="39"/>
        <v/>
      </c>
      <c r="T67" s="13" t="str">
        <f t="shared" ca="1" si="40"/>
        <v/>
      </c>
      <c r="U67" s="13" t="str">
        <f t="shared" si="41"/>
        <v>436370,9375</v>
      </c>
      <c r="W67" s="39">
        <v>0.937499999999999</v>
      </c>
      <c r="X67" s="61" t="str">
        <f t="shared" ca="1" si="30"/>
        <v/>
      </c>
      <c r="Y67" s="13" t="str">
        <f t="shared" ca="1" si="42"/>
        <v/>
      </c>
      <c r="Z67" s="13" t="str">
        <f t="shared" ca="1" si="43"/>
        <v/>
      </c>
      <c r="AA67" s="13" t="str">
        <f t="shared" ca="1" si="44"/>
        <v/>
      </c>
      <c r="AB67" s="13" t="str">
        <f t="shared" si="45"/>
        <v>436370,9375</v>
      </c>
      <c r="AD67" s="39">
        <v>0.937499999999999</v>
      </c>
      <c r="AE67" s="61" t="str">
        <f t="shared" ca="1" si="31"/>
        <v/>
      </c>
      <c r="AF67" s="13" t="str">
        <f t="shared" ca="1" si="46"/>
        <v/>
      </c>
      <c r="AG67" s="13" t="str">
        <f t="shared" ca="1" si="47"/>
        <v/>
      </c>
      <c r="AH67" s="13" t="str">
        <f t="shared" ca="1" si="48"/>
        <v/>
      </c>
      <c r="AI67" s="13" t="str">
        <f t="shared" si="49"/>
        <v>436370,9375</v>
      </c>
    </row>
    <row r="68" spans="2:35">
      <c r="AI68" s="13"/>
    </row>
  </sheetData>
  <sheetProtection sheet="1" objects="1" scenarios="1" selectLockedCells="1"/>
  <mergeCells count="5">
    <mergeCell ref="C2:E2"/>
    <mergeCell ref="J2:L2"/>
    <mergeCell ref="Q2:S2"/>
    <mergeCell ref="X2:Z2"/>
    <mergeCell ref="AE2:AG2"/>
  </mergeCells>
  <conditionalFormatting sqref="B4:B33">
    <cfRule type="expression" dxfId="254" priority="343">
      <formula>B4=F4</formula>
    </cfRule>
    <cfRule type="expression" dxfId="253" priority="344">
      <formula>E4&lt;&gt;""</formula>
    </cfRule>
    <cfRule type="expression" dxfId="252" priority="345">
      <formula>ROUND(B4,4)=ROUND(E4,4)</formula>
    </cfRule>
  </conditionalFormatting>
  <conditionalFormatting sqref="Q4:Q6 Q8 Q10 Q12 Q14 Q16 Q18 Q20 Q22 Q24 Q26 Q28 Q30 Q32">
    <cfRule type="expression" dxfId="251" priority="280">
      <formula>OR(TEXT(DATEVALUE(Valdate),"jjjj")="samedi",TEXT(DATEVALUE(Valdate),"jjjj")="dimanche")</formula>
    </cfRule>
    <cfRule type="expression" dxfId="250" priority="281">
      <formula>OR(Fériés=$F$3,JoursFériés2014=$F$3,JoursFériés2015=$F$3)</formula>
    </cfRule>
  </conditionalFormatting>
  <conditionalFormatting sqref="Q7">
    <cfRule type="expression" dxfId="249" priority="275">
      <formula>OR(TEXT(DATEVALUE(Valdate),"jjjj")="samedi",TEXT(DATEVALUE(Valdate),"jjjj")="dimanche")</formula>
    </cfRule>
    <cfRule type="expression" dxfId="248" priority="276">
      <formula>OR(Fériés=$F$3,JoursFériés2014=$F$3,JoursFériés2015=$F$3)</formula>
    </cfRule>
  </conditionalFormatting>
  <conditionalFormatting sqref="Q9">
    <cfRule type="expression" dxfId="247" priority="273">
      <formula>OR(TEXT(DATEVALUE(Valdate),"jjjj")="samedi",TEXT(DATEVALUE(Valdate),"jjjj")="dimanche")</formula>
    </cfRule>
    <cfRule type="expression" dxfId="246" priority="274">
      <formula>OR(Fériés=$F$3,JoursFériés2014=$F$3,JoursFériés2015=$F$3)</formula>
    </cfRule>
  </conditionalFormatting>
  <conditionalFormatting sqref="Q11">
    <cfRule type="expression" dxfId="245" priority="271">
      <formula>OR(TEXT(DATEVALUE(Valdate),"jjjj")="samedi",TEXT(DATEVALUE(Valdate),"jjjj")="dimanche")</formula>
    </cfRule>
    <cfRule type="expression" dxfId="244" priority="272">
      <formula>OR(Fériés=$F$3,JoursFériés2014=$F$3,JoursFériés2015=$F$3)</formula>
    </cfRule>
  </conditionalFormatting>
  <conditionalFormatting sqref="Q13">
    <cfRule type="expression" dxfId="243" priority="269">
      <formula>OR(TEXT(DATEVALUE(Valdate),"jjjj")="samedi",TEXT(DATEVALUE(Valdate),"jjjj")="dimanche")</formula>
    </cfRule>
    <cfRule type="expression" dxfId="242" priority="270">
      <formula>OR(Fériés=$F$3,JoursFériés2014=$F$3,JoursFériés2015=$F$3)</formula>
    </cfRule>
  </conditionalFormatting>
  <conditionalFormatting sqref="Q15">
    <cfRule type="expression" dxfId="241" priority="267">
      <formula>OR(TEXT(DATEVALUE(Valdate),"jjjj")="samedi",TEXT(DATEVALUE(Valdate),"jjjj")="dimanche")</formula>
    </cfRule>
    <cfRule type="expression" dxfId="240" priority="268">
      <formula>OR(Fériés=$F$3,JoursFériés2014=$F$3,JoursFériés2015=$F$3)</formula>
    </cfRule>
  </conditionalFormatting>
  <conditionalFormatting sqref="Q17">
    <cfRule type="expression" dxfId="239" priority="265">
      <formula>OR(TEXT(DATEVALUE(Valdate),"jjjj")="samedi",TEXT(DATEVALUE(Valdate),"jjjj")="dimanche")</formula>
    </cfRule>
    <cfRule type="expression" dxfId="238" priority="266">
      <formula>OR(Fériés=$F$3,JoursFériés2014=$F$3,JoursFériés2015=$F$3)</formula>
    </cfRule>
  </conditionalFormatting>
  <conditionalFormatting sqref="Q19">
    <cfRule type="expression" dxfId="237" priority="263">
      <formula>OR(TEXT(DATEVALUE(Valdate),"jjjj")="samedi",TEXT(DATEVALUE(Valdate),"jjjj")="dimanche")</formula>
    </cfRule>
    <cfRule type="expression" dxfId="236" priority="264">
      <formula>OR(Fériés=$F$3,JoursFériés2014=$F$3,JoursFériés2015=$F$3)</formula>
    </cfRule>
  </conditionalFormatting>
  <conditionalFormatting sqref="Q21">
    <cfRule type="expression" dxfId="235" priority="261">
      <formula>OR(TEXT(DATEVALUE(Valdate),"jjjj")="samedi",TEXT(DATEVALUE(Valdate),"jjjj")="dimanche")</formula>
    </cfRule>
    <cfRule type="expression" dxfId="234" priority="262">
      <formula>OR(Fériés=$F$3,JoursFériés2014=$F$3,JoursFériés2015=$F$3)</formula>
    </cfRule>
  </conditionalFormatting>
  <conditionalFormatting sqref="Q23">
    <cfRule type="expression" dxfId="233" priority="259">
      <formula>OR(TEXT(DATEVALUE(Valdate),"jjjj")="samedi",TEXT(DATEVALUE(Valdate),"jjjj")="dimanche")</formula>
    </cfRule>
    <cfRule type="expression" dxfId="232" priority="260">
      <formula>OR(Fériés=$F$3,JoursFériés2014=$F$3,JoursFériés2015=$F$3)</formula>
    </cfRule>
  </conditionalFormatting>
  <conditionalFormatting sqref="Q25">
    <cfRule type="expression" dxfId="231" priority="257">
      <formula>OR(TEXT(DATEVALUE(Valdate),"jjjj")="samedi",TEXT(DATEVALUE(Valdate),"jjjj")="dimanche")</formula>
    </cfRule>
    <cfRule type="expression" dxfId="230" priority="258">
      <formula>OR(Fériés=$F$3,JoursFériés2014=$F$3,JoursFériés2015=$F$3)</formula>
    </cfRule>
  </conditionalFormatting>
  <conditionalFormatting sqref="Q27">
    <cfRule type="expression" dxfId="229" priority="255">
      <formula>OR(TEXT(DATEVALUE(Valdate),"jjjj")="samedi",TEXT(DATEVALUE(Valdate),"jjjj")="dimanche")</formula>
    </cfRule>
    <cfRule type="expression" dxfId="228" priority="256">
      <formula>OR(Fériés=$F$3,JoursFériés2014=$F$3,JoursFériés2015=$F$3)</formula>
    </cfRule>
  </conditionalFormatting>
  <conditionalFormatting sqref="Q29">
    <cfRule type="expression" dxfId="227" priority="253">
      <formula>OR(TEXT(DATEVALUE(Valdate),"jjjj")="samedi",TEXT(DATEVALUE(Valdate),"jjjj")="dimanche")</formula>
    </cfRule>
    <cfRule type="expression" dxfId="226" priority="254">
      <formula>OR(Fériés=$F$3,JoursFériés2014=$F$3,JoursFériés2015=$F$3)</formula>
    </cfRule>
  </conditionalFormatting>
  <conditionalFormatting sqref="Q31">
    <cfRule type="expression" dxfId="225" priority="251">
      <formula>OR(TEXT(DATEVALUE(Valdate),"jjjj")="samedi",TEXT(DATEVALUE(Valdate),"jjjj")="dimanche")</formula>
    </cfRule>
    <cfRule type="expression" dxfId="224" priority="252">
      <formula>OR(Fériés=$F$3,JoursFériés2014=$F$3,JoursFériés2015=$F$3)</formula>
    </cfRule>
  </conditionalFormatting>
  <conditionalFormatting sqref="Q33">
    <cfRule type="expression" dxfId="223" priority="249">
      <formula>OR(TEXT(DATEVALUE(Valdate),"jjjj")="samedi",TEXT(DATEVALUE(Valdate),"jjjj")="dimanche")</formula>
    </cfRule>
    <cfRule type="expression" dxfId="222" priority="250">
      <formula>OR(Fériés=$F$3,JoursFériés2014=$F$3,JoursFériés2015=$F$3)</formula>
    </cfRule>
  </conditionalFormatting>
  <conditionalFormatting sqref="P4:P33">
    <cfRule type="expression" dxfId="221" priority="277">
      <formula>P4=T4</formula>
    </cfRule>
    <cfRule type="expression" dxfId="220" priority="278">
      <formula>S4&lt;&gt;""</formula>
    </cfRule>
    <cfRule type="expression" dxfId="219" priority="279">
      <formula>ROUND(P4,4)=ROUND(S4,4)</formula>
    </cfRule>
  </conditionalFormatting>
  <conditionalFormatting sqref="X4:X6 X8 X10 X12 X14 X16 X18 X20 X22 X24 X26 X28 X30 X32">
    <cfRule type="expression" dxfId="218" priority="247">
      <formula>OR(TEXT(DATEVALUE(Valdate),"jjjj")="samedi",TEXT(DATEVALUE(Valdate),"jjjj")="dimanche")</formula>
    </cfRule>
    <cfRule type="expression" dxfId="217" priority="248">
      <formula>OR(Fériés=$F$3,JoursFériés2014=$F$3,JoursFériés2015=$F$3)</formula>
    </cfRule>
  </conditionalFormatting>
  <conditionalFormatting sqref="X7">
    <cfRule type="expression" dxfId="216" priority="242">
      <formula>OR(TEXT(DATEVALUE(Valdate),"jjjj")="samedi",TEXT(DATEVALUE(Valdate),"jjjj")="dimanche")</formula>
    </cfRule>
    <cfRule type="expression" dxfId="215" priority="243">
      <formula>OR(Fériés=$F$3,JoursFériés2014=$F$3,JoursFériés2015=$F$3)</formula>
    </cfRule>
  </conditionalFormatting>
  <conditionalFormatting sqref="X9">
    <cfRule type="expression" dxfId="214" priority="240">
      <formula>OR(TEXT(DATEVALUE(Valdate),"jjjj")="samedi",TEXT(DATEVALUE(Valdate),"jjjj")="dimanche")</formula>
    </cfRule>
    <cfRule type="expression" dxfId="213" priority="241">
      <formula>OR(Fériés=$F$3,JoursFériés2014=$F$3,JoursFériés2015=$F$3)</formula>
    </cfRule>
  </conditionalFormatting>
  <conditionalFormatting sqref="X11">
    <cfRule type="expression" dxfId="212" priority="238">
      <formula>OR(TEXT(DATEVALUE(Valdate),"jjjj")="samedi",TEXT(DATEVALUE(Valdate),"jjjj")="dimanche")</formula>
    </cfRule>
    <cfRule type="expression" dxfId="211" priority="239">
      <formula>OR(Fériés=$F$3,JoursFériés2014=$F$3,JoursFériés2015=$F$3)</formula>
    </cfRule>
  </conditionalFormatting>
  <conditionalFormatting sqref="X13">
    <cfRule type="expression" dxfId="210" priority="236">
      <formula>OR(TEXT(DATEVALUE(Valdate),"jjjj")="samedi",TEXT(DATEVALUE(Valdate),"jjjj")="dimanche")</formula>
    </cfRule>
    <cfRule type="expression" dxfId="209" priority="237">
      <formula>OR(Fériés=$F$3,JoursFériés2014=$F$3,JoursFériés2015=$F$3)</formula>
    </cfRule>
  </conditionalFormatting>
  <conditionalFormatting sqref="X15">
    <cfRule type="expression" dxfId="208" priority="234">
      <formula>OR(TEXT(DATEVALUE(Valdate),"jjjj")="samedi",TEXT(DATEVALUE(Valdate),"jjjj")="dimanche")</formula>
    </cfRule>
    <cfRule type="expression" dxfId="207" priority="235">
      <formula>OR(Fériés=$F$3,JoursFériés2014=$F$3,JoursFériés2015=$F$3)</formula>
    </cfRule>
  </conditionalFormatting>
  <conditionalFormatting sqref="X17">
    <cfRule type="expression" dxfId="206" priority="232">
      <formula>OR(TEXT(DATEVALUE(Valdate),"jjjj")="samedi",TEXT(DATEVALUE(Valdate),"jjjj")="dimanche")</formula>
    </cfRule>
    <cfRule type="expression" dxfId="205" priority="233">
      <formula>OR(Fériés=$F$3,JoursFériés2014=$F$3,JoursFériés2015=$F$3)</formula>
    </cfRule>
  </conditionalFormatting>
  <conditionalFormatting sqref="X19">
    <cfRule type="expression" dxfId="204" priority="230">
      <formula>OR(TEXT(DATEVALUE(Valdate),"jjjj")="samedi",TEXT(DATEVALUE(Valdate),"jjjj")="dimanche")</formula>
    </cfRule>
    <cfRule type="expression" dxfId="203" priority="231">
      <formula>OR(Fériés=$F$3,JoursFériés2014=$F$3,JoursFériés2015=$F$3)</formula>
    </cfRule>
  </conditionalFormatting>
  <conditionalFormatting sqref="X21">
    <cfRule type="expression" dxfId="202" priority="228">
      <formula>OR(TEXT(DATEVALUE(Valdate),"jjjj")="samedi",TEXT(DATEVALUE(Valdate),"jjjj")="dimanche")</formula>
    </cfRule>
    <cfRule type="expression" dxfId="201" priority="229">
      <formula>OR(Fériés=$F$3,JoursFériés2014=$F$3,JoursFériés2015=$F$3)</formula>
    </cfRule>
  </conditionalFormatting>
  <conditionalFormatting sqref="X23">
    <cfRule type="expression" dxfId="200" priority="226">
      <formula>OR(TEXT(DATEVALUE(Valdate),"jjjj")="samedi",TEXT(DATEVALUE(Valdate),"jjjj")="dimanche")</formula>
    </cfRule>
    <cfRule type="expression" dxfId="199" priority="227">
      <formula>OR(Fériés=$F$3,JoursFériés2014=$F$3,JoursFériés2015=$F$3)</formula>
    </cfRule>
  </conditionalFormatting>
  <conditionalFormatting sqref="X25">
    <cfRule type="expression" dxfId="198" priority="224">
      <formula>OR(TEXT(DATEVALUE(Valdate),"jjjj")="samedi",TEXT(DATEVALUE(Valdate),"jjjj")="dimanche")</formula>
    </cfRule>
    <cfRule type="expression" dxfId="197" priority="225">
      <formula>OR(Fériés=$F$3,JoursFériés2014=$F$3,JoursFériés2015=$F$3)</formula>
    </cfRule>
  </conditionalFormatting>
  <conditionalFormatting sqref="X27">
    <cfRule type="expression" dxfId="196" priority="222">
      <formula>OR(TEXT(DATEVALUE(Valdate),"jjjj")="samedi",TEXT(DATEVALUE(Valdate),"jjjj")="dimanche")</formula>
    </cfRule>
    <cfRule type="expression" dxfId="195" priority="223">
      <formula>OR(Fériés=$F$3,JoursFériés2014=$F$3,JoursFériés2015=$F$3)</formula>
    </cfRule>
  </conditionalFormatting>
  <conditionalFormatting sqref="X29">
    <cfRule type="expression" dxfId="194" priority="220">
      <formula>OR(TEXT(DATEVALUE(Valdate),"jjjj")="samedi",TEXT(DATEVALUE(Valdate),"jjjj")="dimanche")</formula>
    </cfRule>
    <cfRule type="expression" dxfId="193" priority="221">
      <formula>OR(Fériés=$F$3,JoursFériés2014=$F$3,JoursFériés2015=$F$3)</formula>
    </cfRule>
  </conditionalFormatting>
  <conditionalFormatting sqref="X31">
    <cfRule type="expression" dxfId="192" priority="218">
      <formula>OR(TEXT(DATEVALUE(Valdate),"jjjj")="samedi",TEXT(DATEVALUE(Valdate),"jjjj")="dimanche")</formula>
    </cfRule>
    <cfRule type="expression" dxfId="191" priority="219">
      <formula>OR(Fériés=$F$3,JoursFériés2014=$F$3,JoursFériés2015=$F$3)</formula>
    </cfRule>
  </conditionalFormatting>
  <conditionalFormatting sqref="X33">
    <cfRule type="expression" dxfId="190" priority="216">
      <formula>OR(TEXT(DATEVALUE(Valdate),"jjjj")="samedi",TEXT(DATEVALUE(Valdate),"jjjj")="dimanche")</formula>
    </cfRule>
    <cfRule type="expression" dxfId="189" priority="217">
      <formula>OR(Fériés=$F$3,JoursFériés2014=$F$3,JoursFériés2015=$F$3)</formula>
    </cfRule>
  </conditionalFormatting>
  <conditionalFormatting sqref="W4:W33">
    <cfRule type="expression" dxfId="188" priority="244">
      <formula>W4=AA4</formula>
    </cfRule>
    <cfRule type="expression" dxfId="187" priority="245">
      <formula>Z4&lt;&gt;""</formula>
    </cfRule>
    <cfRule type="expression" dxfId="186" priority="246">
      <formula>ROUND(W4,4)=ROUND(Z4,4)</formula>
    </cfRule>
  </conditionalFormatting>
  <conditionalFormatting sqref="AE4:AE6 AE8 AE10 AE12 AE14 AE16 AE18 AE20 AE22 AE24 AE26 AE28 AE30 AE32">
    <cfRule type="expression" dxfId="185" priority="214">
      <formula>OR(TEXT(DATEVALUE(Valdate),"jjjj")="samedi",TEXT(DATEVALUE(Valdate),"jjjj")="dimanche")</formula>
    </cfRule>
    <cfRule type="expression" dxfId="184" priority="215">
      <formula>OR(Fériés=$F$3,JoursFériés2014=$F$3,JoursFériés2015=$F$3)</formula>
    </cfRule>
  </conditionalFormatting>
  <conditionalFormatting sqref="AE7">
    <cfRule type="expression" dxfId="183" priority="209">
      <formula>OR(TEXT(DATEVALUE(Valdate),"jjjj")="samedi",TEXT(DATEVALUE(Valdate),"jjjj")="dimanche")</formula>
    </cfRule>
    <cfRule type="expression" dxfId="182" priority="210">
      <formula>OR(Fériés=$F$3,JoursFériés2014=$F$3,JoursFériés2015=$F$3)</formula>
    </cfRule>
  </conditionalFormatting>
  <conditionalFormatting sqref="AE9">
    <cfRule type="expression" dxfId="181" priority="207">
      <formula>OR(TEXT(DATEVALUE(Valdate),"jjjj")="samedi",TEXT(DATEVALUE(Valdate),"jjjj")="dimanche")</formula>
    </cfRule>
    <cfRule type="expression" dxfId="180" priority="208">
      <formula>OR(Fériés=$F$3,JoursFériés2014=$F$3,JoursFériés2015=$F$3)</formula>
    </cfRule>
  </conditionalFormatting>
  <conditionalFormatting sqref="AE11">
    <cfRule type="expression" dxfId="179" priority="205">
      <formula>OR(TEXT(DATEVALUE(Valdate),"jjjj")="samedi",TEXT(DATEVALUE(Valdate),"jjjj")="dimanche")</formula>
    </cfRule>
    <cfRule type="expression" dxfId="178" priority="206">
      <formula>OR(Fériés=$F$3,JoursFériés2014=$F$3,JoursFériés2015=$F$3)</formula>
    </cfRule>
  </conditionalFormatting>
  <conditionalFormatting sqref="AE13">
    <cfRule type="expression" dxfId="177" priority="203">
      <formula>OR(TEXT(DATEVALUE(Valdate),"jjjj")="samedi",TEXT(DATEVALUE(Valdate),"jjjj")="dimanche")</formula>
    </cfRule>
    <cfRule type="expression" dxfId="176" priority="204">
      <formula>OR(Fériés=$F$3,JoursFériés2014=$F$3,JoursFériés2015=$F$3)</formula>
    </cfRule>
  </conditionalFormatting>
  <conditionalFormatting sqref="AE15">
    <cfRule type="expression" dxfId="175" priority="201">
      <formula>OR(TEXT(DATEVALUE(Valdate),"jjjj")="samedi",TEXT(DATEVALUE(Valdate),"jjjj")="dimanche")</formula>
    </cfRule>
    <cfRule type="expression" dxfId="174" priority="202">
      <formula>OR(Fériés=$F$3,JoursFériés2014=$F$3,JoursFériés2015=$F$3)</formula>
    </cfRule>
  </conditionalFormatting>
  <conditionalFormatting sqref="AE17">
    <cfRule type="expression" dxfId="173" priority="199">
      <formula>OR(TEXT(DATEVALUE(Valdate),"jjjj")="samedi",TEXT(DATEVALUE(Valdate),"jjjj")="dimanche")</formula>
    </cfRule>
    <cfRule type="expression" dxfId="172" priority="200">
      <formula>OR(Fériés=$F$3,JoursFériés2014=$F$3,JoursFériés2015=$F$3)</formula>
    </cfRule>
  </conditionalFormatting>
  <conditionalFormatting sqref="AE19">
    <cfRule type="expression" dxfId="171" priority="197">
      <formula>OR(TEXT(DATEVALUE(Valdate),"jjjj")="samedi",TEXT(DATEVALUE(Valdate),"jjjj")="dimanche")</formula>
    </cfRule>
    <cfRule type="expression" dxfId="170" priority="198">
      <formula>OR(Fériés=$F$3,JoursFériés2014=$F$3,JoursFériés2015=$F$3)</formula>
    </cfRule>
  </conditionalFormatting>
  <conditionalFormatting sqref="AE21">
    <cfRule type="expression" dxfId="169" priority="195">
      <formula>OR(TEXT(DATEVALUE(Valdate),"jjjj")="samedi",TEXT(DATEVALUE(Valdate),"jjjj")="dimanche")</formula>
    </cfRule>
    <cfRule type="expression" dxfId="168" priority="196">
      <formula>OR(Fériés=$F$3,JoursFériés2014=$F$3,JoursFériés2015=$F$3)</formula>
    </cfRule>
  </conditionalFormatting>
  <conditionalFormatting sqref="AE23">
    <cfRule type="expression" dxfId="167" priority="193">
      <formula>OR(TEXT(DATEVALUE(Valdate),"jjjj")="samedi",TEXT(DATEVALUE(Valdate),"jjjj")="dimanche")</formula>
    </cfRule>
    <cfRule type="expression" dxfId="166" priority="194">
      <formula>OR(Fériés=$F$3,JoursFériés2014=$F$3,JoursFériés2015=$F$3)</formula>
    </cfRule>
  </conditionalFormatting>
  <conditionalFormatting sqref="AE25">
    <cfRule type="expression" dxfId="165" priority="191">
      <formula>OR(TEXT(DATEVALUE(Valdate),"jjjj")="samedi",TEXT(DATEVALUE(Valdate),"jjjj")="dimanche")</formula>
    </cfRule>
    <cfRule type="expression" dxfId="164" priority="192">
      <formula>OR(Fériés=$F$3,JoursFériés2014=$F$3,JoursFériés2015=$F$3)</formula>
    </cfRule>
  </conditionalFormatting>
  <conditionalFormatting sqref="AE27">
    <cfRule type="expression" dxfId="163" priority="189">
      <formula>OR(TEXT(DATEVALUE(Valdate),"jjjj")="samedi",TEXT(DATEVALUE(Valdate),"jjjj")="dimanche")</formula>
    </cfRule>
    <cfRule type="expression" dxfId="162" priority="190">
      <formula>OR(Fériés=$F$3,JoursFériés2014=$F$3,JoursFériés2015=$F$3)</formula>
    </cfRule>
  </conditionalFormatting>
  <conditionalFormatting sqref="AE29">
    <cfRule type="expression" dxfId="161" priority="187">
      <formula>OR(TEXT(DATEVALUE(Valdate),"jjjj")="samedi",TEXT(DATEVALUE(Valdate),"jjjj")="dimanche")</formula>
    </cfRule>
    <cfRule type="expression" dxfId="160" priority="188">
      <formula>OR(Fériés=$F$3,JoursFériés2014=$F$3,JoursFériés2015=$F$3)</formula>
    </cfRule>
  </conditionalFormatting>
  <conditionalFormatting sqref="AE31">
    <cfRule type="expression" dxfId="159" priority="185">
      <formula>OR(TEXT(DATEVALUE(Valdate),"jjjj")="samedi",TEXT(DATEVALUE(Valdate),"jjjj")="dimanche")</formula>
    </cfRule>
    <cfRule type="expression" dxfId="158" priority="186">
      <formula>OR(Fériés=$F$3,JoursFériés2014=$F$3,JoursFériés2015=$F$3)</formula>
    </cfRule>
  </conditionalFormatting>
  <conditionalFormatting sqref="AE33">
    <cfRule type="expression" dxfId="157" priority="183">
      <formula>OR(TEXT(DATEVALUE(Valdate),"jjjj")="samedi",TEXT(DATEVALUE(Valdate),"jjjj")="dimanche")</formula>
    </cfRule>
    <cfRule type="expression" dxfId="156" priority="184">
      <formula>OR(Fériés=$F$3,JoursFériés2014=$F$3,JoursFériés2015=$F$3)</formula>
    </cfRule>
  </conditionalFormatting>
  <conditionalFormatting sqref="AD4:AD33">
    <cfRule type="expression" dxfId="155" priority="211">
      <formula>AD4=AH4</formula>
    </cfRule>
    <cfRule type="expression" dxfId="154" priority="212">
      <formula>AG4&lt;&gt;""</formula>
    </cfRule>
    <cfRule type="expression" dxfId="153" priority="213">
      <formula>ROUND(AD4,4)=ROUND(AG4,4)</formula>
    </cfRule>
  </conditionalFormatting>
  <conditionalFormatting sqref="Q38:Q40 Q42 Q44 Q46 Q48 Q50 Q52 Q54 Q56 Q58 Q60 Q62 Q64 Q66">
    <cfRule type="expression" dxfId="152" priority="115">
      <formula>OR(TEXT(DATEVALUE(Valdate),"jjjj")="samedi",TEXT(DATEVALUE(Valdate),"jjjj")="dimanche")</formula>
    </cfRule>
    <cfRule type="expression" dxfId="151" priority="116">
      <formula>OR(Fériés=$F$3,JoursFériés2014=$F$3,JoursFériés2015=$F$3)</formula>
    </cfRule>
  </conditionalFormatting>
  <conditionalFormatting sqref="Q41">
    <cfRule type="expression" dxfId="150" priority="110">
      <formula>OR(TEXT(DATEVALUE(Valdate),"jjjj")="samedi",TEXT(DATEVALUE(Valdate),"jjjj")="dimanche")</formula>
    </cfRule>
    <cfRule type="expression" dxfId="149" priority="111">
      <formula>OR(Fériés=$F$3,JoursFériés2014=$F$3,JoursFériés2015=$F$3)</formula>
    </cfRule>
  </conditionalFormatting>
  <conditionalFormatting sqref="Q43">
    <cfRule type="expression" dxfId="148" priority="108">
      <formula>OR(TEXT(DATEVALUE(Valdate),"jjjj")="samedi",TEXT(DATEVALUE(Valdate),"jjjj")="dimanche")</formula>
    </cfRule>
    <cfRule type="expression" dxfId="147" priority="109">
      <formula>OR(Fériés=$F$3,JoursFériés2014=$F$3,JoursFériés2015=$F$3)</formula>
    </cfRule>
  </conditionalFormatting>
  <conditionalFormatting sqref="Q45">
    <cfRule type="expression" dxfId="146" priority="106">
      <formula>OR(TEXT(DATEVALUE(Valdate),"jjjj")="samedi",TEXT(DATEVALUE(Valdate),"jjjj")="dimanche")</formula>
    </cfRule>
    <cfRule type="expression" dxfId="145" priority="107">
      <formula>OR(Fériés=$F$3,JoursFériés2014=$F$3,JoursFériés2015=$F$3)</formula>
    </cfRule>
  </conditionalFormatting>
  <conditionalFormatting sqref="Q47">
    <cfRule type="expression" dxfId="144" priority="104">
      <formula>OR(TEXT(DATEVALUE(Valdate),"jjjj")="samedi",TEXT(DATEVALUE(Valdate),"jjjj")="dimanche")</formula>
    </cfRule>
    <cfRule type="expression" dxfId="143" priority="105">
      <formula>OR(Fériés=$F$3,JoursFériés2014=$F$3,JoursFériés2015=$F$3)</formula>
    </cfRule>
  </conditionalFormatting>
  <conditionalFormatting sqref="Q49">
    <cfRule type="expression" dxfId="142" priority="102">
      <formula>OR(TEXT(DATEVALUE(Valdate),"jjjj")="samedi",TEXT(DATEVALUE(Valdate),"jjjj")="dimanche")</formula>
    </cfRule>
    <cfRule type="expression" dxfId="141" priority="103">
      <formula>OR(Fériés=$F$3,JoursFériés2014=$F$3,JoursFériés2015=$F$3)</formula>
    </cfRule>
  </conditionalFormatting>
  <conditionalFormatting sqref="Q51">
    <cfRule type="expression" dxfId="140" priority="100">
      <formula>OR(TEXT(DATEVALUE(Valdate),"jjjj")="samedi",TEXT(DATEVALUE(Valdate),"jjjj")="dimanche")</formula>
    </cfRule>
    <cfRule type="expression" dxfId="139" priority="101">
      <formula>OR(Fériés=$F$3,JoursFériés2014=$F$3,JoursFériés2015=$F$3)</formula>
    </cfRule>
  </conditionalFormatting>
  <conditionalFormatting sqref="Q53">
    <cfRule type="expression" dxfId="138" priority="98">
      <formula>OR(TEXT(DATEVALUE(Valdate),"jjjj")="samedi",TEXT(DATEVALUE(Valdate),"jjjj")="dimanche")</formula>
    </cfRule>
    <cfRule type="expression" dxfId="137" priority="99">
      <formula>OR(Fériés=$F$3,JoursFériés2014=$F$3,JoursFériés2015=$F$3)</formula>
    </cfRule>
  </conditionalFormatting>
  <conditionalFormatting sqref="Q55">
    <cfRule type="expression" dxfId="136" priority="96">
      <formula>OR(TEXT(DATEVALUE(Valdate),"jjjj")="samedi",TEXT(DATEVALUE(Valdate),"jjjj")="dimanche")</formula>
    </cfRule>
    <cfRule type="expression" dxfId="135" priority="97">
      <formula>OR(Fériés=$F$3,JoursFériés2014=$F$3,JoursFériés2015=$F$3)</formula>
    </cfRule>
  </conditionalFormatting>
  <conditionalFormatting sqref="Q57">
    <cfRule type="expression" dxfId="134" priority="94">
      <formula>OR(TEXT(DATEVALUE(Valdate),"jjjj")="samedi",TEXT(DATEVALUE(Valdate),"jjjj")="dimanche")</formula>
    </cfRule>
    <cfRule type="expression" dxfId="133" priority="95">
      <formula>OR(Fériés=$F$3,JoursFériés2014=$F$3,JoursFériés2015=$F$3)</formula>
    </cfRule>
  </conditionalFormatting>
  <conditionalFormatting sqref="Q59">
    <cfRule type="expression" dxfId="132" priority="92">
      <formula>OR(TEXT(DATEVALUE(Valdate),"jjjj")="samedi",TEXT(DATEVALUE(Valdate),"jjjj")="dimanche")</formula>
    </cfRule>
    <cfRule type="expression" dxfId="131" priority="93">
      <formula>OR(Fériés=$F$3,JoursFériés2014=$F$3,JoursFériés2015=$F$3)</formula>
    </cfRule>
  </conditionalFormatting>
  <conditionalFormatting sqref="Q61">
    <cfRule type="expression" dxfId="130" priority="90">
      <formula>OR(TEXT(DATEVALUE(Valdate),"jjjj")="samedi",TEXT(DATEVALUE(Valdate),"jjjj")="dimanche")</formula>
    </cfRule>
    <cfRule type="expression" dxfId="129" priority="91">
      <formula>OR(Fériés=$F$3,JoursFériés2014=$F$3,JoursFériés2015=$F$3)</formula>
    </cfRule>
  </conditionalFormatting>
  <conditionalFormatting sqref="Q63">
    <cfRule type="expression" dxfId="128" priority="88">
      <formula>OR(TEXT(DATEVALUE(Valdate),"jjjj")="samedi",TEXT(DATEVALUE(Valdate),"jjjj")="dimanche")</formula>
    </cfRule>
    <cfRule type="expression" dxfId="127" priority="89">
      <formula>OR(Fériés=$F$3,JoursFériés2014=$F$3,JoursFériés2015=$F$3)</formula>
    </cfRule>
  </conditionalFormatting>
  <conditionalFormatting sqref="Q65">
    <cfRule type="expression" dxfId="126" priority="86">
      <formula>OR(TEXT(DATEVALUE(Valdate),"jjjj")="samedi",TEXT(DATEVALUE(Valdate),"jjjj")="dimanche")</formula>
    </cfRule>
    <cfRule type="expression" dxfId="125" priority="87">
      <formula>OR(Fériés=$F$3,JoursFériés2014=$F$3,JoursFériés2015=$F$3)</formula>
    </cfRule>
  </conditionalFormatting>
  <conditionalFormatting sqref="Q67">
    <cfRule type="expression" dxfId="124" priority="84">
      <formula>OR(TEXT(DATEVALUE(Valdate),"jjjj")="samedi",TEXT(DATEVALUE(Valdate),"jjjj")="dimanche")</formula>
    </cfRule>
    <cfRule type="expression" dxfId="123" priority="85">
      <formula>OR(Fériés=$F$3,JoursFériés2014=$F$3,JoursFériés2015=$F$3)</formula>
    </cfRule>
  </conditionalFormatting>
  <conditionalFormatting sqref="P38:P67">
    <cfRule type="expression" dxfId="122" priority="112">
      <formula>P38=T38</formula>
    </cfRule>
    <cfRule type="expression" dxfId="121" priority="113">
      <formula>S38&lt;&gt;""</formula>
    </cfRule>
    <cfRule type="expression" dxfId="120" priority="114">
      <formula>ROUND(P38,4)=ROUND(S38,4)</formula>
    </cfRule>
  </conditionalFormatting>
  <conditionalFormatting sqref="X38:X40 X42 X44 X46 X48 X50 X52 X54 X56 X58 X60 X62 X64 X66">
    <cfRule type="expression" dxfId="119" priority="82">
      <formula>OR(TEXT(DATEVALUE(Valdate),"jjjj")="samedi",TEXT(DATEVALUE(Valdate),"jjjj")="dimanche")</formula>
    </cfRule>
    <cfRule type="expression" dxfId="118" priority="83">
      <formula>OR(Fériés=$F$3,JoursFériés2014=$F$3,JoursFériés2015=$F$3)</formula>
    </cfRule>
  </conditionalFormatting>
  <conditionalFormatting sqref="X41">
    <cfRule type="expression" dxfId="117" priority="77">
      <formula>OR(TEXT(DATEVALUE(Valdate),"jjjj")="samedi",TEXT(DATEVALUE(Valdate),"jjjj")="dimanche")</formula>
    </cfRule>
    <cfRule type="expression" dxfId="116" priority="78">
      <formula>OR(Fériés=$F$3,JoursFériés2014=$F$3,JoursFériés2015=$F$3)</formula>
    </cfRule>
  </conditionalFormatting>
  <conditionalFormatting sqref="X43">
    <cfRule type="expression" dxfId="115" priority="75">
      <formula>OR(TEXT(DATEVALUE(Valdate),"jjjj")="samedi",TEXT(DATEVALUE(Valdate),"jjjj")="dimanche")</formula>
    </cfRule>
    <cfRule type="expression" dxfId="114" priority="76">
      <formula>OR(Fériés=$F$3,JoursFériés2014=$F$3,JoursFériés2015=$F$3)</formula>
    </cfRule>
  </conditionalFormatting>
  <conditionalFormatting sqref="X45">
    <cfRule type="expression" dxfId="113" priority="73">
      <formula>OR(TEXT(DATEVALUE(Valdate),"jjjj")="samedi",TEXT(DATEVALUE(Valdate),"jjjj")="dimanche")</formula>
    </cfRule>
    <cfRule type="expression" dxfId="112" priority="74">
      <formula>OR(Fériés=$F$3,JoursFériés2014=$F$3,JoursFériés2015=$F$3)</formula>
    </cfRule>
  </conditionalFormatting>
  <conditionalFormatting sqref="X47">
    <cfRule type="expression" dxfId="111" priority="71">
      <formula>OR(TEXT(DATEVALUE(Valdate),"jjjj")="samedi",TEXT(DATEVALUE(Valdate),"jjjj")="dimanche")</formula>
    </cfRule>
    <cfRule type="expression" dxfId="110" priority="72">
      <formula>OR(Fériés=$F$3,JoursFériés2014=$F$3,JoursFériés2015=$F$3)</formula>
    </cfRule>
  </conditionalFormatting>
  <conditionalFormatting sqref="X49">
    <cfRule type="expression" dxfId="109" priority="69">
      <formula>OR(TEXT(DATEVALUE(Valdate),"jjjj")="samedi",TEXT(DATEVALUE(Valdate),"jjjj")="dimanche")</formula>
    </cfRule>
    <cfRule type="expression" dxfId="108" priority="70">
      <formula>OR(Fériés=$F$3,JoursFériés2014=$F$3,JoursFériés2015=$F$3)</formula>
    </cfRule>
  </conditionalFormatting>
  <conditionalFormatting sqref="X51">
    <cfRule type="expression" dxfId="107" priority="67">
      <formula>OR(TEXT(DATEVALUE(Valdate),"jjjj")="samedi",TEXT(DATEVALUE(Valdate),"jjjj")="dimanche")</formula>
    </cfRule>
    <cfRule type="expression" dxfId="106" priority="68">
      <formula>OR(Fériés=$F$3,JoursFériés2014=$F$3,JoursFériés2015=$F$3)</formula>
    </cfRule>
  </conditionalFormatting>
  <conditionalFormatting sqref="X53">
    <cfRule type="expression" dxfId="105" priority="65">
      <formula>OR(TEXT(DATEVALUE(Valdate),"jjjj")="samedi",TEXT(DATEVALUE(Valdate),"jjjj")="dimanche")</formula>
    </cfRule>
    <cfRule type="expression" dxfId="104" priority="66">
      <formula>OR(Fériés=$F$3,JoursFériés2014=$F$3,JoursFériés2015=$F$3)</formula>
    </cfRule>
  </conditionalFormatting>
  <conditionalFormatting sqref="X55">
    <cfRule type="expression" dxfId="103" priority="63">
      <formula>OR(TEXT(DATEVALUE(Valdate),"jjjj")="samedi",TEXT(DATEVALUE(Valdate),"jjjj")="dimanche")</formula>
    </cfRule>
    <cfRule type="expression" dxfId="102" priority="64">
      <formula>OR(Fériés=$F$3,JoursFériés2014=$F$3,JoursFériés2015=$F$3)</formula>
    </cfRule>
  </conditionalFormatting>
  <conditionalFormatting sqref="X57">
    <cfRule type="expression" dxfId="101" priority="61">
      <formula>OR(TEXT(DATEVALUE(Valdate),"jjjj")="samedi",TEXT(DATEVALUE(Valdate),"jjjj")="dimanche")</formula>
    </cfRule>
    <cfRule type="expression" dxfId="100" priority="62">
      <formula>OR(Fériés=$F$3,JoursFériés2014=$F$3,JoursFériés2015=$F$3)</formula>
    </cfRule>
  </conditionalFormatting>
  <conditionalFormatting sqref="X59">
    <cfRule type="expression" dxfId="99" priority="59">
      <formula>OR(TEXT(DATEVALUE(Valdate),"jjjj")="samedi",TEXT(DATEVALUE(Valdate),"jjjj")="dimanche")</formula>
    </cfRule>
    <cfRule type="expression" dxfId="98" priority="60">
      <formula>OR(Fériés=$F$3,JoursFériés2014=$F$3,JoursFériés2015=$F$3)</formula>
    </cfRule>
  </conditionalFormatting>
  <conditionalFormatting sqref="X61">
    <cfRule type="expression" dxfId="97" priority="57">
      <formula>OR(TEXT(DATEVALUE(Valdate),"jjjj")="samedi",TEXT(DATEVALUE(Valdate),"jjjj")="dimanche")</formula>
    </cfRule>
    <cfRule type="expression" dxfId="96" priority="58">
      <formula>OR(Fériés=$F$3,JoursFériés2014=$F$3,JoursFériés2015=$F$3)</formula>
    </cfRule>
  </conditionalFormatting>
  <conditionalFormatting sqref="X63">
    <cfRule type="expression" dxfId="95" priority="55">
      <formula>OR(TEXT(DATEVALUE(Valdate),"jjjj")="samedi",TEXT(DATEVALUE(Valdate),"jjjj")="dimanche")</formula>
    </cfRule>
    <cfRule type="expression" dxfId="94" priority="56">
      <formula>OR(Fériés=$F$3,JoursFériés2014=$F$3,JoursFériés2015=$F$3)</formula>
    </cfRule>
  </conditionalFormatting>
  <conditionalFormatting sqref="X65">
    <cfRule type="expression" dxfId="93" priority="53">
      <formula>OR(TEXT(DATEVALUE(Valdate),"jjjj")="samedi",TEXT(DATEVALUE(Valdate),"jjjj")="dimanche")</formula>
    </cfRule>
    <cfRule type="expression" dxfId="92" priority="54">
      <formula>OR(Fériés=$F$3,JoursFériés2014=$F$3,JoursFériés2015=$F$3)</formula>
    </cfRule>
  </conditionalFormatting>
  <conditionalFormatting sqref="X67">
    <cfRule type="expression" dxfId="91" priority="51">
      <formula>OR(TEXT(DATEVALUE(Valdate),"jjjj")="samedi",TEXT(DATEVALUE(Valdate),"jjjj")="dimanche")</formula>
    </cfRule>
    <cfRule type="expression" dxfId="90" priority="52">
      <formula>OR(Fériés=$F$3,JoursFériés2014=$F$3,JoursFériés2015=$F$3)</formula>
    </cfRule>
  </conditionalFormatting>
  <conditionalFormatting sqref="W38:W67">
    <cfRule type="expression" dxfId="89" priority="79">
      <formula>W38=AA38</formula>
    </cfRule>
    <cfRule type="expression" dxfId="88" priority="80">
      <formula>Z38&lt;&gt;""</formula>
    </cfRule>
    <cfRule type="expression" dxfId="87" priority="81">
      <formula>ROUND(W38,4)=ROUND(Z38,4)</formula>
    </cfRule>
  </conditionalFormatting>
  <conditionalFormatting sqref="AE38:AE40 AE42 AE44 AE46 AE48 AE50 AE52 AE54 AE56 AE58 AE60 AE62 AE64 AE66">
    <cfRule type="expression" dxfId="86" priority="49">
      <formula>OR(TEXT(DATEVALUE(Valdate),"jjjj")="samedi",TEXT(DATEVALUE(Valdate),"jjjj")="dimanche")</formula>
    </cfRule>
    <cfRule type="expression" dxfId="85" priority="50">
      <formula>OR(Fériés=$F$3,JoursFériés2014=$F$3,JoursFériés2015=$F$3)</formula>
    </cfRule>
  </conditionalFormatting>
  <conditionalFormatting sqref="AE41">
    <cfRule type="expression" dxfId="84" priority="44">
      <formula>OR(TEXT(DATEVALUE(Valdate),"jjjj")="samedi",TEXT(DATEVALUE(Valdate),"jjjj")="dimanche")</formula>
    </cfRule>
    <cfRule type="expression" dxfId="83" priority="45">
      <formula>OR(Fériés=$F$3,JoursFériés2014=$F$3,JoursFériés2015=$F$3)</formula>
    </cfRule>
  </conditionalFormatting>
  <conditionalFormatting sqref="AE43">
    <cfRule type="expression" dxfId="82" priority="42">
      <formula>OR(TEXT(DATEVALUE(Valdate),"jjjj")="samedi",TEXT(DATEVALUE(Valdate),"jjjj")="dimanche")</formula>
    </cfRule>
    <cfRule type="expression" dxfId="81" priority="43">
      <formula>OR(Fériés=$F$3,JoursFériés2014=$F$3,JoursFériés2015=$F$3)</formula>
    </cfRule>
  </conditionalFormatting>
  <conditionalFormatting sqref="AE45">
    <cfRule type="expression" dxfId="80" priority="40">
      <formula>OR(TEXT(DATEVALUE(Valdate),"jjjj")="samedi",TEXT(DATEVALUE(Valdate),"jjjj")="dimanche")</formula>
    </cfRule>
    <cfRule type="expression" dxfId="79" priority="41">
      <formula>OR(Fériés=$F$3,JoursFériés2014=$F$3,JoursFériés2015=$F$3)</formula>
    </cfRule>
  </conditionalFormatting>
  <conditionalFormatting sqref="AE47">
    <cfRule type="expression" dxfId="78" priority="38">
      <formula>OR(TEXT(DATEVALUE(Valdate),"jjjj")="samedi",TEXT(DATEVALUE(Valdate),"jjjj")="dimanche")</formula>
    </cfRule>
    <cfRule type="expression" dxfId="77" priority="39">
      <formula>OR(Fériés=$F$3,JoursFériés2014=$F$3,JoursFériés2015=$F$3)</formula>
    </cfRule>
  </conditionalFormatting>
  <conditionalFormatting sqref="AE49">
    <cfRule type="expression" dxfId="76" priority="36">
      <formula>OR(TEXT(DATEVALUE(Valdate),"jjjj")="samedi",TEXT(DATEVALUE(Valdate),"jjjj")="dimanche")</formula>
    </cfRule>
    <cfRule type="expression" dxfId="75" priority="37">
      <formula>OR(Fériés=$F$3,JoursFériés2014=$F$3,JoursFériés2015=$F$3)</formula>
    </cfRule>
  </conditionalFormatting>
  <conditionalFormatting sqref="AE51">
    <cfRule type="expression" dxfId="74" priority="34">
      <formula>OR(TEXT(DATEVALUE(Valdate),"jjjj")="samedi",TEXT(DATEVALUE(Valdate),"jjjj")="dimanche")</formula>
    </cfRule>
    <cfRule type="expression" dxfId="73" priority="35">
      <formula>OR(Fériés=$F$3,JoursFériés2014=$F$3,JoursFériés2015=$F$3)</formula>
    </cfRule>
  </conditionalFormatting>
  <conditionalFormatting sqref="AE53">
    <cfRule type="expression" dxfId="72" priority="32">
      <formula>OR(TEXT(DATEVALUE(Valdate),"jjjj")="samedi",TEXT(DATEVALUE(Valdate),"jjjj")="dimanche")</formula>
    </cfRule>
    <cfRule type="expression" dxfId="71" priority="33">
      <formula>OR(Fériés=$F$3,JoursFériés2014=$F$3,JoursFériés2015=$F$3)</formula>
    </cfRule>
  </conditionalFormatting>
  <conditionalFormatting sqref="AE55">
    <cfRule type="expression" dxfId="70" priority="30">
      <formula>OR(TEXT(DATEVALUE(Valdate),"jjjj")="samedi",TEXT(DATEVALUE(Valdate),"jjjj")="dimanche")</formula>
    </cfRule>
    <cfRule type="expression" dxfId="69" priority="31">
      <formula>OR(Fériés=$F$3,JoursFériés2014=$F$3,JoursFériés2015=$F$3)</formula>
    </cfRule>
  </conditionalFormatting>
  <conditionalFormatting sqref="AE57">
    <cfRule type="expression" dxfId="68" priority="28">
      <formula>OR(TEXT(DATEVALUE(Valdate),"jjjj")="samedi",TEXT(DATEVALUE(Valdate),"jjjj")="dimanche")</formula>
    </cfRule>
    <cfRule type="expression" dxfId="67" priority="29">
      <formula>OR(Fériés=$F$3,JoursFériés2014=$F$3,JoursFériés2015=$F$3)</formula>
    </cfRule>
  </conditionalFormatting>
  <conditionalFormatting sqref="AE59">
    <cfRule type="expression" dxfId="66" priority="26">
      <formula>OR(TEXT(DATEVALUE(Valdate),"jjjj")="samedi",TEXT(DATEVALUE(Valdate),"jjjj")="dimanche")</formula>
    </cfRule>
    <cfRule type="expression" dxfId="65" priority="27">
      <formula>OR(Fériés=$F$3,JoursFériés2014=$F$3,JoursFériés2015=$F$3)</formula>
    </cfRule>
  </conditionalFormatting>
  <conditionalFormatting sqref="AE61">
    <cfRule type="expression" dxfId="64" priority="24">
      <formula>OR(TEXT(DATEVALUE(Valdate),"jjjj")="samedi",TEXT(DATEVALUE(Valdate),"jjjj")="dimanche")</formula>
    </cfRule>
    <cfRule type="expression" dxfId="63" priority="25">
      <formula>OR(Fériés=$F$3,JoursFériés2014=$F$3,JoursFériés2015=$F$3)</formula>
    </cfRule>
  </conditionalFormatting>
  <conditionalFormatting sqref="AE63">
    <cfRule type="expression" dxfId="62" priority="22">
      <formula>OR(TEXT(DATEVALUE(Valdate),"jjjj")="samedi",TEXT(DATEVALUE(Valdate),"jjjj")="dimanche")</formula>
    </cfRule>
    <cfRule type="expression" dxfId="61" priority="23">
      <formula>OR(Fériés=$F$3,JoursFériés2014=$F$3,JoursFériés2015=$F$3)</formula>
    </cfRule>
  </conditionalFormatting>
  <conditionalFormatting sqref="AE65">
    <cfRule type="expression" dxfId="60" priority="20">
      <formula>OR(TEXT(DATEVALUE(Valdate),"jjjj")="samedi",TEXT(DATEVALUE(Valdate),"jjjj")="dimanche")</formula>
    </cfRule>
    <cfRule type="expression" dxfId="59" priority="21">
      <formula>OR(Fériés=$F$3,JoursFériés2014=$F$3,JoursFériés2015=$F$3)</formula>
    </cfRule>
  </conditionalFormatting>
  <conditionalFormatting sqref="AE67">
    <cfRule type="expression" dxfId="58" priority="18">
      <formula>OR(TEXT(DATEVALUE(Valdate),"jjjj")="samedi",TEXT(DATEVALUE(Valdate),"jjjj")="dimanche")</formula>
    </cfRule>
    <cfRule type="expression" dxfId="57" priority="19">
      <formula>OR(Fériés=$F$3,JoursFériés2014=$F$3,JoursFériés2015=$F$3)</formula>
    </cfRule>
  </conditionalFormatting>
  <conditionalFormatting sqref="AD38:AD67">
    <cfRule type="expression" dxfId="56" priority="46">
      <formula>AD38=AH38</formula>
    </cfRule>
    <cfRule type="expression" dxfId="55" priority="47">
      <formula>AG38&lt;&gt;""</formula>
    </cfRule>
    <cfRule type="expression" dxfId="54" priority="48">
      <formula>ROUND(AD38,4)=ROUND(AG38,4)</formula>
    </cfRule>
  </conditionalFormatting>
  <conditionalFormatting sqref="C4:C33">
    <cfRule type="expression" dxfId="53" priority="16">
      <formula>ROUND($B4,4)=ROUND($F4,4)</formula>
    </cfRule>
    <cfRule type="expression" dxfId="52" priority="17">
      <formula>ROUND($B4,4)=ROUND($E4,4)</formula>
    </cfRule>
  </conditionalFormatting>
  <conditionalFormatting sqref="B38:B67">
    <cfRule type="expression" dxfId="51" priority="13">
      <formula>B38=F38</formula>
    </cfRule>
    <cfRule type="expression" dxfId="50" priority="14">
      <formula>E38&lt;&gt;""</formula>
    </cfRule>
    <cfRule type="expression" dxfId="49" priority="15">
      <formula>ROUND(B38,4)=ROUND(E38,4)</formula>
    </cfRule>
  </conditionalFormatting>
  <conditionalFormatting sqref="C38:C67">
    <cfRule type="expression" dxfId="48" priority="11">
      <formula>ROUND($B38,4)=ROUND($F38,4)</formula>
    </cfRule>
    <cfRule type="expression" dxfId="47" priority="12">
      <formula>ROUND($B38,4)=ROUND($E38,4)</formula>
    </cfRule>
  </conditionalFormatting>
  <conditionalFormatting sqref="I4:I33">
    <cfRule type="expression" dxfId="46" priority="8">
      <formula>I4=M4</formula>
    </cfRule>
    <cfRule type="expression" dxfId="45" priority="9">
      <formula>L4&lt;&gt;""</formula>
    </cfRule>
    <cfRule type="expression" dxfId="44" priority="10">
      <formula>ROUND(I4,4)=ROUND(L4,4)</formula>
    </cfRule>
  </conditionalFormatting>
  <conditionalFormatting sqref="J4:J33">
    <cfRule type="expression" dxfId="43" priority="6">
      <formula>ROUND($I4,4)=ROUND($M4,4)</formula>
    </cfRule>
    <cfRule type="expression" dxfId="42" priority="7">
      <formula>ROUND($I4,4)=ROUND($L4,4)</formula>
    </cfRule>
  </conditionalFormatting>
  <conditionalFormatting sqref="I38:I67">
    <cfRule type="expression" dxfId="41" priority="3">
      <formula>I38=M38</formula>
    </cfRule>
    <cfRule type="expression" dxfId="40" priority="4">
      <formula>L38&lt;&gt;""</formula>
    </cfRule>
    <cfRule type="expression" dxfId="39" priority="5">
      <formula>ROUND(I38,4)=ROUND(L38,4)</formula>
    </cfRule>
  </conditionalFormatting>
  <conditionalFormatting sqref="J38:J67">
    <cfRule type="expression" dxfId="38" priority="1">
      <formula>ROUND($I38,4)=ROUND($M38,4)</formula>
    </cfRule>
    <cfRule type="expression" dxfId="37" priority="2">
      <formula>ROUND($I38,4)=ROUND($L38,4)</formula>
    </cfRule>
  </conditionalFormatting>
  <printOptions horizontalCentered="1" verticalCentered="1"/>
  <pageMargins left="0.70866141732283505" right="0.70866141732283505" top="0.74803149606299202" bottom="0.74803149606299202" header="0.31496062992126" footer="0.31496062992126"/>
  <pageSetup paperSize="9" scale="91" orientation="landscape" cellComments="atEnd" r:id="rId1"/>
  <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Feuil3"/>
  <dimension ref="A1:AG40"/>
  <sheetViews>
    <sheetView showGridLines="0" showRowColHeaders="0" zoomScale="70" zoomScaleNormal="70" workbookViewId="0">
      <selection activeCell="C2" sqref="C2:E2"/>
    </sheetView>
  </sheetViews>
  <sheetFormatPr baseColWidth="10" defaultColWidth="0" defaultRowHeight="12" zeroHeight="1"/>
  <cols>
    <col min="1" max="1" width="3.83203125" style="8" customWidth="1"/>
    <col min="2" max="2" width="14.33203125" style="8" customWidth="1"/>
    <col min="3" max="4" width="5.83203125" style="16" customWidth="1"/>
    <col min="5" max="5" width="45.5" style="8" customWidth="1"/>
    <col min="6" max="6" width="12.6640625" style="8" hidden="1" customWidth="1"/>
    <col min="7" max="7" width="5.5" style="8" hidden="1" customWidth="1"/>
    <col min="8" max="8" width="5.5" style="8" customWidth="1"/>
    <col min="9" max="9" width="3.83203125" style="8" customWidth="1"/>
    <col min="10" max="10" width="14.33203125" style="8" customWidth="1"/>
    <col min="11" max="12" width="5.83203125" style="16" customWidth="1"/>
    <col min="13" max="13" width="45.5" style="8" customWidth="1"/>
    <col min="14" max="14" width="5.33203125" style="8" hidden="1" customWidth="1"/>
    <col min="15" max="15" width="5.5" style="8" hidden="1" customWidth="1"/>
    <col min="16" max="16" width="5.5" style="8" customWidth="1"/>
    <col min="17" max="17" width="3.83203125" style="8" customWidth="1"/>
    <col min="18" max="18" width="14.33203125" style="8" customWidth="1"/>
    <col min="19" max="20" width="5.83203125" style="16" customWidth="1"/>
    <col min="21" max="21" width="45.5" style="8" customWidth="1"/>
    <col min="22" max="22" width="5.33203125" style="8" hidden="1" customWidth="1"/>
    <col min="23" max="23" width="5.5" style="8" hidden="1" customWidth="1"/>
    <col min="24" max="24" width="5.5" style="8" customWidth="1"/>
    <col min="25" max="25" width="3.83203125" style="8" customWidth="1"/>
    <col min="26" max="26" width="14.33203125" style="8" customWidth="1"/>
    <col min="27" max="28" width="5.83203125" style="16" customWidth="1"/>
    <col min="29" max="29" width="45.5" style="8" customWidth="1"/>
    <col min="30" max="30" width="5.33203125" style="8" hidden="1" customWidth="1"/>
    <col min="31" max="31" width="5.5" style="8" hidden="1" customWidth="1"/>
    <col min="32" max="32" width="5.5" style="8" customWidth="1"/>
    <col min="33" max="33" width="3.83203125" style="8" customWidth="1"/>
    <col min="34" max="16384" width="12" style="8" hidden="1"/>
  </cols>
  <sheetData>
    <row r="1" spans="1:33" ht="54" customHeight="1">
      <c r="B1" s="19"/>
      <c r="C1" s="19"/>
      <c r="D1" s="22">
        <f>E1+((I1/5)*7)</f>
        <v>43105</v>
      </c>
      <c r="E1" s="23">
        <v>43105</v>
      </c>
      <c r="F1" s="71"/>
      <c r="G1" s="72"/>
      <c r="H1" s="72"/>
      <c r="I1" s="44">
        <v>0</v>
      </c>
      <c r="J1" s="71"/>
      <c r="K1" s="71"/>
      <c r="L1" s="71"/>
      <c r="M1" s="23"/>
      <c r="N1" s="19"/>
      <c r="Q1" s="9"/>
      <c r="R1" s="19"/>
      <c r="S1" s="19"/>
      <c r="T1" s="19"/>
      <c r="U1" s="23">
        <f>$D$1+14</f>
        <v>43119</v>
      </c>
      <c r="V1" s="19"/>
      <c r="Y1" s="9"/>
      <c r="Z1" s="19"/>
      <c r="AA1" s="19"/>
      <c r="AB1" s="19"/>
      <c r="AC1" s="23">
        <f>$D$1+21</f>
        <v>43126</v>
      </c>
      <c r="AD1" s="19"/>
      <c r="AG1" s="9"/>
    </row>
    <row r="2" spans="1:33" ht="45.75" customHeight="1">
      <c r="B2" s="43"/>
      <c r="C2" s="134" t="s">
        <v>223</v>
      </c>
      <c r="D2" s="134"/>
      <c r="E2" s="135"/>
      <c r="J2" s="43"/>
      <c r="K2" s="134"/>
      <c r="L2" s="134"/>
      <c r="M2" s="135"/>
      <c r="R2" s="43"/>
      <c r="S2" s="134"/>
      <c r="T2" s="134"/>
      <c r="U2" s="135"/>
      <c r="Z2" s="43"/>
      <c r="AA2" s="134"/>
      <c r="AB2" s="134"/>
      <c r="AC2" s="135"/>
    </row>
    <row r="3" spans="1:33" ht="21" customHeight="1">
      <c r="B3" s="42"/>
      <c r="C3" s="136" t="str">
        <f>UPPER(TEXT($D$1,"jj/mm/aaaa"))&amp;" au "&amp;UPPER(TEXT($D$1+6,"jj/mm/aaaa"))</f>
        <v>05/01/2018 au 11/01/2018</v>
      </c>
      <c r="D3" s="136"/>
      <c r="E3" s="137"/>
      <c r="F3" s="31"/>
      <c r="G3" s="31" t="s">
        <v>0</v>
      </c>
      <c r="H3" s="31"/>
      <c r="I3" s="31"/>
      <c r="J3" s="42"/>
      <c r="K3" s="136" t="str">
        <f>UPPER(TEXT($D$1+7,"jj/mm/aaaa"))&amp;" au "&amp;UPPER(TEXT($D$1+13,"jj/mm/aaaa"))</f>
        <v>12/01/2018 au 18/01/2018</v>
      </c>
      <c r="L3" s="136"/>
      <c r="M3" s="137"/>
      <c r="N3" s="31"/>
      <c r="O3" s="31" t="s">
        <v>0</v>
      </c>
      <c r="P3" s="31"/>
      <c r="Q3" s="31"/>
      <c r="R3" s="42"/>
      <c r="S3" s="136" t="str">
        <f>UPPER(TEXT($D$1+14,"jj/mm/aaaa"))&amp;" au "&amp;UPPER(TEXT($D$1+20,"jj/mm/aaaa"))</f>
        <v>19/01/2018 au 25/01/2018</v>
      </c>
      <c r="T3" s="136"/>
      <c r="U3" s="137"/>
      <c r="V3" s="31"/>
      <c r="W3" s="31" t="s">
        <v>0</v>
      </c>
      <c r="X3" s="31"/>
      <c r="Y3" s="31"/>
      <c r="Z3" s="42"/>
      <c r="AA3" s="136" t="str">
        <f>UPPER(TEXT($AC$1,"jj/mm/aaaa"))&amp;" au "&amp;UPPER(TEXT($AC$1+6,"jj/mm/aaaa"))</f>
        <v>26/01/2018 au 01/02/2018</v>
      </c>
      <c r="AB3" s="136"/>
      <c r="AC3" s="137"/>
      <c r="AE3" s="8" t="s">
        <v>0</v>
      </c>
    </row>
    <row r="4" spans="1:33" ht="15" customHeight="1">
      <c r="B4" s="35" t="str">
        <f>PROPER(TEXT($E$1,"jjjj"))</f>
        <v>Vendredi</v>
      </c>
      <c r="C4" s="45">
        <f t="shared" ref="C4:C38" ca="1" si="0">IFERROR(INDEX(saisie,MATCH($C$2&amp;F4&amp;"|"&amp;(ROW()-G4),valunique,0),2),"")</f>
        <v>0.5625</v>
      </c>
      <c r="D4" s="45">
        <f t="shared" ref="D4:D38" ca="1" si="1">IFERROR(INDEX(saisie,MATCH($C$2&amp;F4&amp;"|"&amp;(ROW()-G4),valunique,0),3),"")</f>
        <v>0.58333333333333337</v>
      </c>
      <c r="E4" s="46" t="str">
        <f ca="1">IFERROR(IF(INDEX(saisie,MATCH($C$2&amp;F4&amp;"|"&amp;(ROW()-G4),valunique,0),5)="interne",INDEX(saisie,MATCH($C$2&amp;F4&amp;"|"&amp;(ROW()-G4),valunique,0),4)&amp;" : "&amp;INDEX(saisie,MATCH($C$2&amp;F4&amp;"|"&amp;(ROW()-G4),valunique,0),6),INDEX(saisie,MATCH($C$2&amp;F4&amp;"|"&amp;(ROW()-G4),valunique,0),4)&amp;" : "&amp;INDEX(saisie,MATCH($C$2&amp;F4&amp;"|"&amp;(ROW()-G4),valunique,0),5)&amp;" - "&amp;INDEX(saisie,MATCH($C$2&amp;F4&amp;"|"&amp;(ROW()-G4),valunique,0),6)),"")</f>
        <v>Propriétaire : Site 2</v>
      </c>
      <c r="F4" s="32">
        <f>$D$1</f>
        <v>43105</v>
      </c>
      <c r="G4" s="31">
        <v>3</v>
      </c>
      <c r="H4" s="31" t="str">
        <f ca="1">IF(COUNTIF(fermetures,F4)=1,"Fermé ce jour","")</f>
        <v/>
      </c>
      <c r="I4" s="31"/>
      <c r="J4" s="35" t="str">
        <f>PROPER(TEXT(N4,"jjjj"))</f>
        <v>Vendredi</v>
      </c>
      <c r="K4" s="45" t="str">
        <f t="shared" ref="K4:K38" ca="1" si="2">IFERROR(INDEX(saisie,MATCH($C$2&amp;N4&amp;"|"&amp;(ROW()-O4),valunique,0),2),"")</f>
        <v/>
      </c>
      <c r="L4" s="45" t="str">
        <f t="shared" ref="L4:L38" ca="1" si="3">IFERROR(INDEX(saisie,MATCH($C$2&amp;N4&amp;"|"&amp;(ROW()-O4),valunique,0),3),"")</f>
        <v/>
      </c>
      <c r="M4" s="46" t="str">
        <f t="shared" ref="M4:M38" ca="1" si="4">IFERROR(IF(INDEX(saisie,MATCH($C$2&amp;N4&amp;"|"&amp;(ROW()-O4),valunique,0),5)="interne",INDEX(saisie,MATCH($C$2&amp;N4&amp;"|"&amp;(ROW()-O4),valunique,0),4)&amp;" : "&amp;INDEX(saisie,MATCH($C$2&amp;N4&amp;"|"&amp;(ROW()-O4),valunique,0),6),INDEX(saisie,MATCH($C$2&amp;N4&amp;"|"&amp;(ROW()-O4),valunique,0),4)&amp;" : "&amp;INDEX(saisie,MATCH($C$2&amp;N4&amp;"|"&amp;(ROW()-O4),valunique,0),5)&amp;" - "&amp;INDEX(saisie,MATCH($C$2&amp;N4&amp;"|"&amp;(ROW()-O4),valunique,0),6)),"")</f>
        <v/>
      </c>
      <c r="N4" s="32">
        <f>$D$1+7</f>
        <v>43112</v>
      </c>
      <c r="O4" s="31">
        <v>3</v>
      </c>
      <c r="P4" s="31" t="str">
        <f ca="1">IF(COUNTIF(fermetures,N4)=1,"Fermé ce jour","")</f>
        <v/>
      </c>
      <c r="Q4" s="31"/>
      <c r="R4" s="35" t="str">
        <f>PROPER(TEXT(V4,"jjjj"))</f>
        <v>Vendredi</v>
      </c>
      <c r="S4" s="45" t="str">
        <f t="shared" ref="S4:S38" ca="1" si="5">IFERROR(INDEX(saisie,MATCH($C$2&amp;V4&amp;"|"&amp;(ROW()-W4),valunique,0),2),"")</f>
        <v/>
      </c>
      <c r="T4" s="45" t="str">
        <f t="shared" ref="T4:T38" ca="1" si="6">IFERROR(INDEX(saisie,MATCH($C$2&amp;V4&amp;"|"&amp;(ROW()-W4),valunique,0),3),"")</f>
        <v/>
      </c>
      <c r="U4" s="46" t="str">
        <f t="shared" ref="U4:U38" ca="1" si="7">IFERROR(IF(INDEX(saisie,MATCH($C$2&amp;V4&amp;"|"&amp;(ROW()-W4),valunique,0),5)="interne",INDEX(saisie,MATCH($C$2&amp;V4&amp;"|"&amp;(ROW()-W4),valunique,0),4)&amp;" : "&amp;INDEX(saisie,MATCH($C$2&amp;V4&amp;"|"&amp;(ROW()-W4),valunique,0),6),INDEX(saisie,MATCH($C$2&amp;V4&amp;"|"&amp;(ROW()-W4),valunique,0),4)&amp;" : "&amp;INDEX(saisie,MATCH($C$2&amp;V4&amp;"|"&amp;(ROW()-W4),valunique,0),5)&amp;" - "&amp;INDEX(saisie,MATCH($C$2&amp;V4&amp;"|"&amp;(ROW()-W4),valunique,0),6)),"")</f>
        <v/>
      </c>
      <c r="V4" s="32">
        <f>$U$1</f>
        <v>43119</v>
      </c>
      <c r="W4" s="31">
        <v>3</v>
      </c>
      <c r="X4" s="31" t="str">
        <f ca="1">IF(COUNTIF(fermetures,V4)=1,"Fermé ce jour","")</f>
        <v/>
      </c>
      <c r="Y4" s="31"/>
      <c r="Z4" s="35" t="str">
        <f>PROPER(TEXT(AD4,"jjjj"))</f>
        <v>Vendredi</v>
      </c>
      <c r="AA4" s="45" t="str">
        <f t="shared" ref="AA4:AA38" ca="1" si="8">IFERROR(INDEX(saisie,MATCH($C$2&amp;AD4&amp;"|"&amp;(ROW()-AE4),valunique,0),2),"")</f>
        <v/>
      </c>
      <c r="AB4" s="45" t="str">
        <f t="shared" ref="AB4:AB38" ca="1" si="9">IFERROR(INDEX(saisie,MATCH($C$2&amp;AD4&amp;"|"&amp;(ROW()-AE4),valunique,0),3),"")</f>
        <v/>
      </c>
      <c r="AC4" s="46" t="str">
        <f t="shared" ref="AC4:AC38" ca="1" si="10">IFERROR(IF(INDEX(saisie,MATCH($C$2&amp;AD4&amp;"|"&amp;(ROW()-AE4),valunique,0),5)="interne",INDEX(saisie,MATCH($C$2&amp;AD4&amp;"|"&amp;(ROW()-AE4),valunique,0),4)&amp;" : "&amp;INDEX(saisie,MATCH($C$2&amp;AD4&amp;"|"&amp;(ROW()-AE4),valunique,0),6),INDEX(saisie,MATCH($C$2&amp;AD4&amp;"|"&amp;(ROW()-AE4),valunique,0),4)&amp;" : "&amp;INDEX(saisie,MATCH($C$2&amp;AD4&amp;"|"&amp;(ROW()-AE4),valunique,0),5)&amp;" - "&amp;INDEX(saisie,MATCH($C$2&amp;AD4&amp;"|"&amp;(ROW()-AE4),valunique,0),6)),"")</f>
        <v/>
      </c>
      <c r="AD4" s="18">
        <f>$AC$1</f>
        <v>43126</v>
      </c>
      <c r="AE4" s="8">
        <v>3</v>
      </c>
      <c r="AF4" s="31" t="str">
        <f ca="1">IF(COUNTIF(fermetures,AD4)=1,"Fermé ce jour","")</f>
        <v/>
      </c>
    </row>
    <row r="5" spans="1:33" ht="15" customHeight="1">
      <c r="B5" s="123" t="str">
        <f>TEXT($D$1,"j-mmm")</f>
        <v>5-janv</v>
      </c>
      <c r="C5" s="45">
        <f t="shared" ca="1" si="0"/>
        <v>0.58333333333333337</v>
      </c>
      <c r="D5" s="45">
        <f t="shared" ca="1" si="1"/>
        <v>0.60416666666666663</v>
      </c>
      <c r="E5" s="46" t="str">
        <f t="shared" ref="E5:E38" ca="1" si="11">IFERROR(IF(INDEX(saisie,MATCH($C$2&amp;F5&amp;"|"&amp;(ROW()-G5),valunique,0),5)="interne",INDEX(saisie,MATCH($C$2&amp;F5&amp;"|"&amp;(ROW()-G5),valunique,0),4)&amp;" : "&amp;INDEX(saisie,MATCH($C$2&amp;F5&amp;"|"&amp;(ROW()-G5),valunique,0),6),INDEX(saisie,MATCH($C$2&amp;F5&amp;"|"&amp;(ROW()-G5),valunique,0),4)&amp;" : "&amp;INDEX(saisie,MATCH($C$2&amp;F5&amp;"|"&amp;(ROW()-G5),valunique,0),5)&amp;" - "&amp;INDEX(saisie,MATCH($C$2&amp;F5&amp;"|"&amp;(ROW()-G5),valunique,0),6)),"")</f>
        <v>Propriétaire : Site 3</v>
      </c>
      <c r="F5" s="32">
        <f>$D$1</f>
        <v>43105</v>
      </c>
      <c r="G5" s="31">
        <v>3</v>
      </c>
      <c r="H5" s="31"/>
      <c r="I5" s="31"/>
      <c r="J5" s="123" t="str">
        <f>TEXT(N5,"j-mmm")</f>
        <v>12-janv</v>
      </c>
      <c r="K5" s="45" t="str">
        <f t="shared" ca="1" si="2"/>
        <v/>
      </c>
      <c r="L5" s="45" t="str">
        <f t="shared" ca="1" si="3"/>
        <v/>
      </c>
      <c r="M5" s="46" t="str">
        <f t="shared" ca="1" si="4"/>
        <v/>
      </c>
      <c r="N5" s="32">
        <f>$D$1+7</f>
        <v>43112</v>
      </c>
      <c r="O5" s="31">
        <v>3</v>
      </c>
      <c r="P5" s="31"/>
      <c r="Q5" s="31"/>
      <c r="R5" s="123" t="str">
        <f>TEXT(V5,"j-mmm")</f>
        <v>19-janv</v>
      </c>
      <c r="S5" s="45" t="str">
        <f t="shared" ca="1" si="5"/>
        <v/>
      </c>
      <c r="T5" s="45" t="str">
        <f t="shared" ca="1" si="6"/>
        <v/>
      </c>
      <c r="U5" s="46" t="str">
        <f t="shared" ca="1" si="7"/>
        <v/>
      </c>
      <c r="V5" s="32">
        <f>$U$1</f>
        <v>43119</v>
      </c>
      <c r="W5" s="31">
        <v>3</v>
      </c>
      <c r="X5" s="31"/>
      <c r="Y5" s="31"/>
      <c r="Z5" s="123" t="str">
        <f>TEXT(AD5,"j-mmm")</f>
        <v>26-janv</v>
      </c>
      <c r="AA5" s="45" t="str">
        <f t="shared" ca="1" si="8"/>
        <v/>
      </c>
      <c r="AB5" s="45" t="str">
        <f t="shared" ca="1" si="9"/>
        <v/>
      </c>
      <c r="AC5" s="46" t="str">
        <f t="shared" ca="1" si="10"/>
        <v/>
      </c>
      <c r="AD5" s="18">
        <f>$AC$1</f>
        <v>43126</v>
      </c>
      <c r="AE5" s="8">
        <v>3</v>
      </c>
      <c r="AF5" s="31"/>
    </row>
    <row r="6" spans="1:33" ht="15" customHeight="1">
      <c r="B6" s="123"/>
      <c r="C6" s="45" t="str">
        <f t="shared" ca="1" si="0"/>
        <v/>
      </c>
      <c r="D6" s="45" t="str">
        <f t="shared" ca="1" si="1"/>
        <v/>
      </c>
      <c r="E6" s="46" t="str">
        <f t="shared" ca="1" si="11"/>
        <v/>
      </c>
      <c r="F6" s="32">
        <f>$D$1</f>
        <v>43105</v>
      </c>
      <c r="G6" s="31">
        <v>3</v>
      </c>
      <c r="H6" s="31"/>
      <c r="I6" s="31"/>
      <c r="J6" s="123"/>
      <c r="K6" s="45" t="str">
        <f t="shared" ca="1" si="2"/>
        <v/>
      </c>
      <c r="L6" s="45" t="str">
        <f t="shared" ca="1" si="3"/>
        <v/>
      </c>
      <c r="M6" s="46" t="str">
        <f t="shared" ca="1" si="4"/>
        <v/>
      </c>
      <c r="N6" s="32">
        <f>$D$1+7</f>
        <v>43112</v>
      </c>
      <c r="O6" s="31">
        <v>3</v>
      </c>
      <c r="P6" s="31"/>
      <c r="Q6" s="31"/>
      <c r="R6" s="123"/>
      <c r="S6" s="45" t="str">
        <f t="shared" ca="1" si="5"/>
        <v/>
      </c>
      <c r="T6" s="45" t="str">
        <f t="shared" ca="1" si="6"/>
        <v/>
      </c>
      <c r="U6" s="46" t="str">
        <f t="shared" ca="1" si="7"/>
        <v/>
      </c>
      <c r="V6" s="32">
        <f>$U$1</f>
        <v>43119</v>
      </c>
      <c r="W6" s="31">
        <v>3</v>
      </c>
      <c r="X6" s="31"/>
      <c r="Y6" s="31"/>
      <c r="Z6" s="123"/>
      <c r="AA6" s="45" t="str">
        <f t="shared" ca="1" si="8"/>
        <v/>
      </c>
      <c r="AB6" s="45" t="str">
        <f t="shared" ca="1" si="9"/>
        <v/>
      </c>
      <c r="AC6" s="46" t="str">
        <f t="shared" ca="1" si="10"/>
        <v/>
      </c>
      <c r="AD6" s="18">
        <f>$AC$1</f>
        <v>43126</v>
      </c>
      <c r="AE6" s="8">
        <v>3</v>
      </c>
      <c r="AF6" s="31"/>
    </row>
    <row r="7" spans="1:33" ht="15" customHeight="1">
      <c r="B7" s="132" t="str">
        <f ca="1">IFERROR(OFFSET(Données!$A$1,MATCH(F8,Données!$B$2:$B$13,0),,,),"")</f>
        <v/>
      </c>
      <c r="C7" s="45" t="str">
        <f t="shared" ca="1" si="0"/>
        <v/>
      </c>
      <c r="D7" s="45" t="str">
        <f t="shared" ca="1" si="1"/>
        <v/>
      </c>
      <c r="E7" s="46" t="str">
        <f t="shared" ca="1" si="11"/>
        <v/>
      </c>
      <c r="F7" s="32">
        <f>$D$1</f>
        <v>43105</v>
      </c>
      <c r="G7" s="31">
        <v>3</v>
      </c>
      <c r="H7" s="31"/>
      <c r="I7" s="31"/>
      <c r="J7" s="132" t="str">
        <f ca="1">IFERROR(OFFSET(Données!$A$1,MATCH(N8,Données!$B$2:$B$13,0),,,),"")</f>
        <v/>
      </c>
      <c r="K7" s="45" t="str">
        <f t="shared" ca="1" si="2"/>
        <v/>
      </c>
      <c r="L7" s="45" t="str">
        <f t="shared" ca="1" si="3"/>
        <v/>
      </c>
      <c r="M7" s="46" t="str">
        <f t="shared" ca="1" si="4"/>
        <v/>
      </c>
      <c r="N7" s="32">
        <f>$D$1+7</f>
        <v>43112</v>
      </c>
      <c r="O7" s="31">
        <v>3</v>
      </c>
      <c r="P7" s="31"/>
      <c r="Q7" s="31"/>
      <c r="R7" s="132" t="str">
        <f ca="1">IFERROR(OFFSET(Données!$A$1,MATCH(V8,Données!$B$2:$B$13,0),,,),"")</f>
        <v/>
      </c>
      <c r="S7" s="45" t="str">
        <f t="shared" ca="1" si="5"/>
        <v/>
      </c>
      <c r="T7" s="45" t="str">
        <f t="shared" ca="1" si="6"/>
        <v/>
      </c>
      <c r="U7" s="46" t="str">
        <f t="shared" ca="1" si="7"/>
        <v/>
      </c>
      <c r="V7" s="32">
        <f>$U$1</f>
        <v>43119</v>
      </c>
      <c r="W7" s="31">
        <v>3</v>
      </c>
      <c r="X7" s="31"/>
      <c r="Y7" s="31"/>
      <c r="Z7" s="132" t="str">
        <f ca="1">IFERROR(OFFSET(Données!$A$1,MATCH(AD8,Données!$B$2:$B$13,0),,,),"")</f>
        <v/>
      </c>
      <c r="AA7" s="45" t="str">
        <f t="shared" ca="1" si="8"/>
        <v/>
      </c>
      <c r="AB7" s="45" t="str">
        <f t="shared" ca="1" si="9"/>
        <v/>
      </c>
      <c r="AC7" s="46" t="str">
        <f t="shared" ca="1" si="10"/>
        <v/>
      </c>
      <c r="AD7" s="18">
        <f>$AC$1</f>
        <v>43126</v>
      </c>
      <c r="AE7" s="8">
        <v>3</v>
      </c>
      <c r="AF7" s="31"/>
    </row>
    <row r="8" spans="1:33" ht="15" customHeight="1">
      <c r="A8" s="108"/>
      <c r="B8" s="133"/>
      <c r="C8" s="47" t="str">
        <f t="shared" ca="1" si="0"/>
        <v/>
      </c>
      <c r="D8" s="47" t="str">
        <f t="shared" ca="1" si="1"/>
        <v/>
      </c>
      <c r="E8" s="48" t="str">
        <f t="shared" ca="1" si="11"/>
        <v/>
      </c>
      <c r="F8" s="32">
        <f>$D$1</f>
        <v>43105</v>
      </c>
      <c r="G8" s="31">
        <v>3</v>
      </c>
      <c r="H8" s="31"/>
      <c r="I8" s="31"/>
      <c r="J8" s="133"/>
      <c r="K8" s="47" t="str">
        <f t="shared" ca="1" si="2"/>
        <v/>
      </c>
      <c r="L8" s="47" t="str">
        <f t="shared" ca="1" si="3"/>
        <v/>
      </c>
      <c r="M8" s="48" t="str">
        <f t="shared" ca="1" si="4"/>
        <v/>
      </c>
      <c r="N8" s="32">
        <f>$D$1+7</f>
        <v>43112</v>
      </c>
      <c r="O8" s="31">
        <v>3</v>
      </c>
      <c r="P8" s="31"/>
      <c r="Q8" s="31"/>
      <c r="R8" s="133"/>
      <c r="S8" s="47" t="str">
        <f t="shared" ca="1" si="5"/>
        <v/>
      </c>
      <c r="T8" s="47" t="str">
        <f t="shared" ca="1" si="6"/>
        <v/>
      </c>
      <c r="U8" s="48" t="str">
        <f t="shared" ca="1" si="7"/>
        <v/>
      </c>
      <c r="V8" s="32">
        <f>$U$1</f>
        <v>43119</v>
      </c>
      <c r="W8" s="31">
        <v>3</v>
      </c>
      <c r="X8" s="31"/>
      <c r="Y8" s="31"/>
      <c r="Z8" s="133"/>
      <c r="AA8" s="47" t="str">
        <f t="shared" ca="1" si="8"/>
        <v/>
      </c>
      <c r="AB8" s="47" t="str">
        <f t="shared" ca="1" si="9"/>
        <v/>
      </c>
      <c r="AC8" s="48" t="str">
        <f t="shared" ca="1" si="10"/>
        <v/>
      </c>
      <c r="AD8" s="18">
        <f>$AC$1</f>
        <v>43126</v>
      </c>
      <c r="AE8" s="8">
        <v>3</v>
      </c>
      <c r="AF8" s="31"/>
    </row>
    <row r="9" spans="1:33" ht="15" customHeight="1">
      <c r="B9" s="35" t="str">
        <f>PROPER(TEXT($E$1+1,"jjjj"))</f>
        <v>Samedi</v>
      </c>
      <c r="C9" s="45" t="str">
        <f t="shared" ca="1" si="0"/>
        <v/>
      </c>
      <c r="D9" s="45" t="str">
        <f t="shared" ca="1" si="1"/>
        <v/>
      </c>
      <c r="E9" s="46" t="str">
        <f t="shared" ca="1" si="11"/>
        <v/>
      </c>
      <c r="F9" s="32">
        <f>$D$1+1</f>
        <v>43106</v>
      </c>
      <c r="G9" s="31">
        <v>8</v>
      </c>
      <c r="H9" s="31" t="str">
        <f ca="1">IF(COUNTIF(fermetures,F9)=1,"Fermé ce jour","")</f>
        <v/>
      </c>
      <c r="I9" s="31"/>
      <c r="J9" s="35" t="str">
        <f>PROPER(TEXT(N9,"jjjj"))</f>
        <v>Samedi</v>
      </c>
      <c r="K9" s="45" t="str">
        <f t="shared" ca="1" si="2"/>
        <v/>
      </c>
      <c r="L9" s="45" t="str">
        <f t="shared" ca="1" si="3"/>
        <v/>
      </c>
      <c r="M9" s="46" t="str">
        <f t="shared" ca="1" si="4"/>
        <v/>
      </c>
      <c r="N9" s="32">
        <f>$D$1+8</f>
        <v>43113</v>
      </c>
      <c r="O9" s="31">
        <v>8</v>
      </c>
      <c r="P9" s="31" t="str">
        <f ca="1">IF(COUNTIF(fermetures,N9)=1,"Fermé ce jour","")</f>
        <v/>
      </c>
      <c r="Q9" s="31"/>
      <c r="R9" s="35" t="str">
        <f>PROPER(TEXT(V9,"jjjj"))</f>
        <v>Samedi</v>
      </c>
      <c r="S9" s="45" t="str">
        <f t="shared" ca="1" si="5"/>
        <v/>
      </c>
      <c r="T9" s="45" t="str">
        <f t="shared" ca="1" si="6"/>
        <v/>
      </c>
      <c r="U9" s="46" t="str">
        <f t="shared" ca="1" si="7"/>
        <v/>
      </c>
      <c r="V9" s="32">
        <f>$U$1+1</f>
        <v>43120</v>
      </c>
      <c r="W9" s="31">
        <v>8</v>
      </c>
      <c r="X9" s="31" t="str">
        <f ca="1">IF(COUNTIF(fermetures,V9)=1,"Fermé ce jour","")</f>
        <v/>
      </c>
      <c r="Y9" s="31"/>
      <c r="Z9" s="35" t="str">
        <f>PROPER(TEXT(AD9,"jjjj"))</f>
        <v>Samedi</v>
      </c>
      <c r="AA9" s="45" t="str">
        <f t="shared" ca="1" si="8"/>
        <v/>
      </c>
      <c r="AB9" s="45" t="str">
        <f t="shared" ca="1" si="9"/>
        <v/>
      </c>
      <c r="AC9" s="46" t="str">
        <f t="shared" ca="1" si="10"/>
        <v/>
      </c>
      <c r="AD9" s="18">
        <f>$AC$1+1</f>
        <v>43127</v>
      </c>
      <c r="AE9" s="8">
        <v>8</v>
      </c>
      <c r="AF9" s="31" t="str">
        <f ca="1">IF(COUNTIF(fermetures,AD9)=1,"Fermé ce jour","")</f>
        <v/>
      </c>
    </row>
    <row r="10" spans="1:33" ht="15" customHeight="1">
      <c r="B10" s="123" t="str">
        <f>TEXT($D$1+1,"j-mmm")</f>
        <v>6-janv</v>
      </c>
      <c r="C10" s="45" t="str">
        <f t="shared" ca="1" si="0"/>
        <v/>
      </c>
      <c r="D10" s="45" t="str">
        <f t="shared" ca="1" si="1"/>
        <v/>
      </c>
      <c r="E10" s="46" t="str">
        <f t="shared" ca="1" si="11"/>
        <v/>
      </c>
      <c r="F10" s="32">
        <f>$D$1+1</f>
        <v>43106</v>
      </c>
      <c r="G10" s="31">
        <v>8</v>
      </c>
      <c r="H10" s="31"/>
      <c r="I10" s="31"/>
      <c r="J10" s="123" t="str">
        <f>TEXT(N10,"j-mmm")</f>
        <v>13-janv</v>
      </c>
      <c r="K10" s="45" t="str">
        <f t="shared" ca="1" si="2"/>
        <v/>
      </c>
      <c r="L10" s="45" t="str">
        <f t="shared" ca="1" si="3"/>
        <v/>
      </c>
      <c r="M10" s="46" t="str">
        <f t="shared" ca="1" si="4"/>
        <v/>
      </c>
      <c r="N10" s="32">
        <f>$D$1+8</f>
        <v>43113</v>
      </c>
      <c r="O10" s="31">
        <v>8</v>
      </c>
      <c r="P10" s="31"/>
      <c r="Q10" s="31"/>
      <c r="R10" s="123" t="str">
        <f>TEXT(V10,"j-mmm")</f>
        <v>20-janv</v>
      </c>
      <c r="S10" s="45" t="str">
        <f t="shared" ca="1" si="5"/>
        <v/>
      </c>
      <c r="T10" s="45" t="str">
        <f t="shared" ca="1" si="6"/>
        <v/>
      </c>
      <c r="U10" s="46" t="str">
        <f t="shared" ca="1" si="7"/>
        <v/>
      </c>
      <c r="V10" s="32">
        <f>$U$1+1</f>
        <v>43120</v>
      </c>
      <c r="W10" s="31">
        <v>8</v>
      </c>
      <c r="X10" s="31"/>
      <c r="Y10" s="31"/>
      <c r="Z10" s="123" t="str">
        <f>TEXT(AD10,"j-mmm")</f>
        <v>27-janv</v>
      </c>
      <c r="AA10" s="45" t="str">
        <f t="shared" ca="1" si="8"/>
        <v/>
      </c>
      <c r="AB10" s="45" t="str">
        <f t="shared" ca="1" si="9"/>
        <v/>
      </c>
      <c r="AC10" s="46" t="str">
        <f t="shared" ca="1" si="10"/>
        <v/>
      </c>
      <c r="AD10" s="18">
        <f>$AC$1+1</f>
        <v>43127</v>
      </c>
      <c r="AE10" s="8">
        <v>8</v>
      </c>
      <c r="AF10" s="31"/>
    </row>
    <row r="11" spans="1:33" ht="15" customHeight="1">
      <c r="B11" s="123"/>
      <c r="C11" s="45" t="str">
        <f t="shared" ca="1" si="0"/>
        <v/>
      </c>
      <c r="D11" s="45" t="str">
        <f t="shared" ca="1" si="1"/>
        <v/>
      </c>
      <c r="E11" s="46" t="str">
        <f t="shared" ca="1" si="11"/>
        <v/>
      </c>
      <c r="F11" s="32">
        <f>$D$1+1</f>
        <v>43106</v>
      </c>
      <c r="G11" s="31">
        <v>8</v>
      </c>
      <c r="H11" s="31"/>
      <c r="I11" s="31"/>
      <c r="J11" s="123"/>
      <c r="K11" s="45" t="str">
        <f t="shared" ca="1" si="2"/>
        <v/>
      </c>
      <c r="L11" s="45" t="str">
        <f t="shared" ca="1" si="3"/>
        <v/>
      </c>
      <c r="M11" s="46" t="str">
        <f t="shared" ca="1" si="4"/>
        <v/>
      </c>
      <c r="N11" s="32">
        <f>$D$1+8</f>
        <v>43113</v>
      </c>
      <c r="O11" s="31">
        <v>8</v>
      </c>
      <c r="P11" s="31"/>
      <c r="Q11" s="31"/>
      <c r="R11" s="123"/>
      <c r="S11" s="45" t="str">
        <f t="shared" ca="1" si="5"/>
        <v/>
      </c>
      <c r="T11" s="45" t="str">
        <f t="shared" ca="1" si="6"/>
        <v/>
      </c>
      <c r="U11" s="46" t="str">
        <f t="shared" ca="1" si="7"/>
        <v/>
      </c>
      <c r="V11" s="32">
        <f>$U$1+1</f>
        <v>43120</v>
      </c>
      <c r="W11" s="31">
        <v>8</v>
      </c>
      <c r="X11" s="31"/>
      <c r="Y11" s="31"/>
      <c r="Z11" s="123"/>
      <c r="AA11" s="45" t="str">
        <f t="shared" ca="1" si="8"/>
        <v/>
      </c>
      <c r="AB11" s="45" t="str">
        <f t="shared" ca="1" si="9"/>
        <v/>
      </c>
      <c r="AC11" s="46" t="str">
        <f t="shared" ca="1" si="10"/>
        <v/>
      </c>
      <c r="AD11" s="18">
        <f>$AC$1+1</f>
        <v>43127</v>
      </c>
      <c r="AE11" s="8">
        <v>8</v>
      </c>
      <c r="AF11" s="31"/>
    </row>
    <row r="12" spans="1:33" ht="15" customHeight="1">
      <c r="B12" s="132" t="str">
        <f ca="1">IFERROR(OFFSET(Données!$A$1,MATCH(F13,Données!$B$2:$B$13,0),,,),"")</f>
        <v/>
      </c>
      <c r="C12" s="45" t="str">
        <f t="shared" ca="1" si="0"/>
        <v/>
      </c>
      <c r="D12" s="45" t="str">
        <f t="shared" ca="1" si="1"/>
        <v/>
      </c>
      <c r="E12" s="46" t="str">
        <f t="shared" ca="1" si="11"/>
        <v/>
      </c>
      <c r="F12" s="32">
        <f>$D$1+1</f>
        <v>43106</v>
      </c>
      <c r="G12" s="31">
        <v>8</v>
      </c>
      <c r="H12" s="31"/>
      <c r="I12" s="31"/>
      <c r="J12" s="132" t="str">
        <f ca="1">IFERROR(OFFSET(Données!$A$1,MATCH(N13,Données!$B$2:$B$13,0),,,),"")</f>
        <v/>
      </c>
      <c r="K12" s="45" t="str">
        <f t="shared" ca="1" si="2"/>
        <v/>
      </c>
      <c r="L12" s="45" t="str">
        <f t="shared" ca="1" si="3"/>
        <v/>
      </c>
      <c r="M12" s="46" t="str">
        <f t="shared" ca="1" si="4"/>
        <v/>
      </c>
      <c r="N12" s="32">
        <f>$D$1+8</f>
        <v>43113</v>
      </c>
      <c r="O12" s="31">
        <v>8</v>
      </c>
      <c r="P12" s="31"/>
      <c r="Q12" s="31"/>
      <c r="R12" s="132" t="str">
        <f ca="1">IFERROR(OFFSET(Données!$A$1,MATCH(V13,Données!$B$2:$B$13,0),,,),"")</f>
        <v/>
      </c>
      <c r="S12" s="45" t="str">
        <f t="shared" ca="1" si="5"/>
        <v/>
      </c>
      <c r="T12" s="45" t="str">
        <f t="shared" ca="1" si="6"/>
        <v/>
      </c>
      <c r="U12" s="46" t="str">
        <f t="shared" ca="1" si="7"/>
        <v/>
      </c>
      <c r="V12" s="32">
        <f>$U$1+1</f>
        <v>43120</v>
      </c>
      <c r="W12" s="31">
        <v>8</v>
      </c>
      <c r="X12" s="31"/>
      <c r="Y12" s="31"/>
      <c r="Z12" s="132" t="str">
        <f ca="1">IFERROR(OFFSET(Données!$A$1,MATCH(AD13,Données!$B$2:$B$13,0),,,),"")</f>
        <v/>
      </c>
      <c r="AA12" s="45" t="str">
        <f t="shared" ca="1" si="8"/>
        <v/>
      </c>
      <c r="AB12" s="45" t="str">
        <f t="shared" ca="1" si="9"/>
        <v/>
      </c>
      <c r="AC12" s="46" t="str">
        <f t="shared" ca="1" si="10"/>
        <v/>
      </c>
      <c r="AD12" s="18">
        <f>$AC$1+1</f>
        <v>43127</v>
      </c>
      <c r="AE12" s="8">
        <v>8</v>
      </c>
      <c r="AF12" s="31"/>
    </row>
    <row r="13" spans="1:33" ht="15" customHeight="1">
      <c r="A13" s="108"/>
      <c r="B13" s="133"/>
      <c r="C13" s="47" t="str">
        <f t="shared" ca="1" si="0"/>
        <v/>
      </c>
      <c r="D13" s="47" t="str">
        <f t="shared" ca="1" si="1"/>
        <v/>
      </c>
      <c r="E13" s="48" t="str">
        <f t="shared" ca="1" si="11"/>
        <v/>
      </c>
      <c r="F13" s="32">
        <f>$D$1+1</f>
        <v>43106</v>
      </c>
      <c r="G13" s="31">
        <v>8</v>
      </c>
      <c r="H13" s="31"/>
      <c r="I13" s="31"/>
      <c r="J13" s="133"/>
      <c r="K13" s="47" t="str">
        <f t="shared" ca="1" si="2"/>
        <v/>
      </c>
      <c r="L13" s="47" t="str">
        <f t="shared" ca="1" si="3"/>
        <v/>
      </c>
      <c r="M13" s="48" t="str">
        <f t="shared" ca="1" si="4"/>
        <v/>
      </c>
      <c r="N13" s="32">
        <f>$D$1+8</f>
        <v>43113</v>
      </c>
      <c r="O13" s="31">
        <v>8</v>
      </c>
      <c r="P13" s="31"/>
      <c r="Q13" s="31"/>
      <c r="R13" s="133"/>
      <c r="S13" s="47" t="str">
        <f t="shared" ca="1" si="5"/>
        <v/>
      </c>
      <c r="T13" s="47" t="str">
        <f t="shared" ca="1" si="6"/>
        <v/>
      </c>
      <c r="U13" s="48" t="str">
        <f t="shared" ca="1" si="7"/>
        <v/>
      </c>
      <c r="V13" s="32">
        <f>$U$1+1</f>
        <v>43120</v>
      </c>
      <c r="W13" s="31">
        <v>8</v>
      </c>
      <c r="X13" s="31"/>
      <c r="Y13" s="31"/>
      <c r="Z13" s="133"/>
      <c r="AA13" s="47" t="str">
        <f t="shared" ca="1" si="8"/>
        <v/>
      </c>
      <c r="AB13" s="47" t="str">
        <f t="shared" ca="1" si="9"/>
        <v/>
      </c>
      <c r="AC13" s="48" t="str">
        <f t="shared" ca="1" si="10"/>
        <v/>
      </c>
      <c r="AD13" s="18">
        <f>$AC$1+1</f>
        <v>43127</v>
      </c>
      <c r="AE13" s="8">
        <v>8</v>
      </c>
      <c r="AF13" s="31"/>
    </row>
    <row r="14" spans="1:33" ht="15" customHeight="1">
      <c r="B14" s="35" t="str">
        <f>PROPER(TEXT($E$1+2,"jjjj"))</f>
        <v>Dimanche</v>
      </c>
      <c r="C14" s="45" t="str">
        <f t="shared" ca="1" si="0"/>
        <v/>
      </c>
      <c r="D14" s="45" t="str">
        <f t="shared" ca="1" si="1"/>
        <v/>
      </c>
      <c r="E14" s="46" t="str">
        <f t="shared" ca="1" si="11"/>
        <v/>
      </c>
      <c r="F14" s="32">
        <f>$D$1+2</f>
        <v>43107</v>
      </c>
      <c r="G14" s="31">
        <v>13</v>
      </c>
      <c r="H14" s="31" t="str">
        <f ca="1">IF(COUNTIF(fermetures,F14)=1,"Fermé ce jour","")</f>
        <v/>
      </c>
      <c r="I14" s="31"/>
      <c r="J14" s="35" t="str">
        <f>PROPER(TEXT(N14,"jjjj"))</f>
        <v>Dimanche</v>
      </c>
      <c r="K14" s="45" t="str">
        <f t="shared" ca="1" si="2"/>
        <v/>
      </c>
      <c r="L14" s="45" t="str">
        <f t="shared" ca="1" si="3"/>
        <v/>
      </c>
      <c r="M14" s="46" t="str">
        <f t="shared" ca="1" si="4"/>
        <v/>
      </c>
      <c r="N14" s="32">
        <f>$D$1+9</f>
        <v>43114</v>
      </c>
      <c r="O14" s="31">
        <v>13</v>
      </c>
      <c r="P14" s="31" t="str">
        <f ca="1">IF(COUNTIF(fermetures,N14)=1,"Fermé ce jour","")</f>
        <v/>
      </c>
      <c r="Q14" s="31"/>
      <c r="R14" s="35" t="str">
        <f>PROPER(TEXT(V14,"jjjj"))</f>
        <v>Dimanche</v>
      </c>
      <c r="S14" s="45" t="str">
        <f t="shared" ca="1" si="5"/>
        <v/>
      </c>
      <c r="T14" s="45" t="str">
        <f t="shared" ca="1" si="6"/>
        <v/>
      </c>
      <c r="U14" s="46" t="str">
        <f t="shared" ca="1" si="7"/>
        <v/>
      </c>
      <c r="V14" s="32">
        <f>$U$1+2</f>
        <v>43121</v>
      </c>
      <c r="W14" s="31">
        <v>13</v>
      </c>
      <c r="X14" s="31" t="str">
        <f ca="1">IF(COUNTIF(fermetures,V14)=1,"Fermé ce jour","")</f>
        <v/>
      </c>
      <c r="Y14" s="31"/>
      <c r="Z14" s="35" t="str">
        <f>PROPER(TEXT(AD14,"jjjj"))</f>
        <v>Dimanche</v>
      </c>
      <c r="AA14" s="45" t="str">
        <f t="shared" ca="1" si="8"/>
        <v/>
      </c>
      <c r="AB14" s="45" t="str">
        <f t="shared" ca="1" si="9"/>
        <v/>
      </c>
      <c r="AC14" s="46" t="str">
        <f t="shared" ca="1" si="10"/>
        <v/>
      </c>
      <c r="AD14" s="18">
        <f>$AC$1+2</f>
        <v>43128</v>
      </c>
      <c r="AE14" s="8">
        <v>13</v>
      </c>
      <c r="AF14" s="31" t="str">
        <f ca="1">IF(COUNTIF(fermetures,AD14)=1,"Fermé ce jour","")</f>
        <v/>
      </c>
    </row>
    <row r="15" spans="1:33" ht="15" customHeight="1">
      <c r="B15" s="123" t="str">
        <f>TEXT($D$1+2,"j-mmm")</f>
        <v>7-janv</v>
      </c>
      <c r="C15" s="45" t="str">
        <f t="shared" ca="1" si="0"/>
        <v/>
      </c>
      <c r="D15" s="45" t="str">
        <f t="shared" ca="1" si="1"/>
        <v/>
      </c>
      <c r="E15" s="46" t="str">
        <f t="shared" ca="1" si="11"/>
        <v/>
      </c>
      <c r="F15" s="32">
        <f>$D$1+2</f>
        <v>43107</v>
      </c>
      <c r="G15" s="31">
        <v>13</v>
      </c>
      <c r="H15" s="31"/>
      <c r="I15" s="31"/>
      <c r="J15" s="123" t="str">
        <f>TEXT(N15,"j-mmm")</f>
        <v>14-janv</v>
      </c>
      <c r="K15" s="45" t="str">
        <f t="shared" ca="1" si="2"/>
        <v/>
      </c>
      <c r="L15" s="45" t="str">
        <f t="shared" ca="1" si="3"/>
        <v/>
      </c>
      <c r="M15" s="46" t="str">
        <f t="shared" ca="1" si="4"/>
        <v/>
      </c>
      <c r="N15" s="32">
        <f>$D$1+9</f>
        <v>43114</v>
      </c>
      <c r="O15" s="31">
        <v>13</v>
      </c>
      <c r="P15" s="31"/>
      <c r="Q15" s="31"/>
      <c r="R15" s="123" t="str">
        <f>TEXT(V15,"j-mmm")</f>
        <v>21-janv</v>
      </c>
      <c r="S15" s="45" t="str">
        <f t="shared" ca="1" si="5"/>
        <v/>
      </c>
      <c r="T15" s="45" t="str">
        <f t="shared" ca="1" si="6"/>
        <v/>
      </c>
      <c r="U15" s="46" t="str">
        <f t="shared" ca="1" si="7"/>
        <v/>
      </c>
      <c r="V15" s="32">
        <f>$U$1+2</f>
        <v>43121</v>
      </c>
      <c r="W15" s="31">
        <v>13</v>
      </c>
      <c r="X15" s="31"/>
      <c r="Y15" s="31"/>
      <c r="Z15" s="123" t="str">
        <f>TEXT(AD15,"j-mmm")</f>
        <v>28-janv</v>
      </c>
      <c r="AA15" s="45" t="str">
        <f t="shared" ca="1" si="8"/>
        <v/>
      </c>
      <c r="AB15" s="45" t="str">
        <f t="shared" ca="1" si="9"/>
        <v/>
      </c>
      <c r="AC15" s="46" t="str">
        <f t="shared" ca="1" si="10"/>
        <v/>
      </c>
      <c r="AD15" s="18">
        <f>$AC$1+2</f>
        <v>43128</v>
      </c>
      <c r="AE15" s="8">
        <v>13</v>
      </c>
      <c r="AF15" s="31"/>
    </row>
    <row r="16" spans="1:33" ht="15" customHeight="1">
      <c r="B16" s="123"/>
      <c r="C16" s="45" t="str">
        <f t="shared" ca="1" si="0"/>
        <v/>
      </c>
      <c r="D16" s="45" t="str">
        <f t="shared" ca="1" si="1"/>
        <v/>
      </c>
      <c r="E16" s="46" t="str">
        <f t="shared" ca="1" si="11"/>
        <v/>
      </c>
      <c r="F16" s="32">
        <f>$D$1+2</f>
        <v>43107</v>
      </c>
      <c r="G16" s="31">
        <v>13</v>
      </c>
      <c r="H16" s="31"/>
      <c r="I16" s="31"/>
      <c r="J16" s="123"/>
      <c r="K16" s="45" t="str">
        <f t="shared" ca="1" si="2"/>
        <v/>
      </c>
      <c r="L16" s="45" t="str">
        <f t="shared" ca="1" si="3"/>
        <v/>
      </c>
      <c r="M16" s="46" t="str">
        <f t="shared" ca="1" si="4"/>
        <v/>
      </c>
      <c r="N16" s="32">
        <f>$D$1+9</f>
        <v>43114</v>
      </c>
      <c r="O16" s="31">
        <v>13</v>
      </c>
      <c r="P16" s="31"/>
      <c r="Q16" s="31"/>
      <c r="R16" s="123"/>
      <c r="S16" s="45" t="str">
        <f t="shared" ca="1" si="5"/>
        <v/>
      </c>
      <c r="T16" s="45" t="str">
        <f t="shared" ca="1" si="6"/>
        <v/>
      </c>
      <c r="U16" s="46" t="str">
        <f t="shared" ca="1" si="7"/>
        <v/>
      </c>
      <c r="V16" s="32">
        <f>$U$1+2</f>
        <v>43121</v>
      </c>
      <c r="W16" s="31">
        <v>13</v>
      </c>
      <c r="X16" s="31"/>
      <c r="Y16" s="31"/>
      <c r="Z16" s="123"/>
      <c r="AA16" s="45" t="str">
        <f t="shared" ca="1" si="8"/>
        <v/>
      </c>
      <c r="AB16" s="45" t="str">
        <f t="shared" ca="1" si="9"/>
        <v/>
      </c>
      <c r="AC16" s="46" t="str">
        <f t="shared" ca="1" si="10"/>
        <v/>
      </c>
      <c r="AD16" s="18">
        <f>$AC$1+2</f>
        <v>43128</v>
      </c>
      <c r="AE16" s="8">
        <v>13</v>
      </c>
      <c r="AF16" s="31"/>
    </row>
    <row r="17" spans="1:32" ht="15" customHeight="1">
      <c r="B17" s="132" t="str">
        <f ca="1">IFERROR(OFFSET(Données!$A$1,MATCH(F18,Données!$B$2:$B$13,0),,,),"")</f>
        <v/>
      </c>
      <c r="C17" s="45" t="str">
        <f t="shared" ca="1" si="0"/>
        <v/>
      </c>
      <c r="D17" s="45" t="str">
        <f t="shared" ca="1" si="1"/>
        <v/>
      </c>
      <c r="E17" s="46" t="str">
        <f t="shared" ca="1" si="11"/>
        <v/>
      </c>
      <c r="F17" s="32">
        <f>$D$1+2</f>
        <v>43107</v>
      </c>
      <c r="G17" s="31">
        <v>13</v>
      </c>
      <c r="H17" s="31"/>
      <c r="I17" s="31"/>
      <c r="J17" s="132" t="str">
        <f ca="1">IFERROR(OFFSET(Données!$A$1,MATCH(N18,Données!$B$2:$B$13,0),,,),"")</f>
        <v/>
      </c>
      <c r="K17" s="45" t="str">
        <f t="shared" ca="1" si="2"/>
        <v/>
      </c>
      <c r="L17" s="45" t="str">
        <f t="shared" ca="1" si="3"/>
        <v/>
      </c>
      <c r="M17" s="46" t="str">
        <f t="shared" ca="1" si="4"/>
        <v/>
      </c>
      <c r="N17" s="32">
        <f>$D$1+9</f>
        <v>43114</v>
      </c>
      <c r="O17" s="31">
        <v>13</v>
      </c>
      <c r="P17" s="31"/>
      <c r="Q17" s="31"/>
      <c r="R17" s="132" t="str">
        <f ca="1">IFERROR(OFFSET(Données!$A$1,MATCH(V18,Données!$B$2:$B$13,0),,,),"")</f>
        <v/>
      </c>
      <c r="S17" s="45" t="str">
        <f t="shared" ca="1" si="5"/>
        <v/>
      </c>
      <c r="T17" s="45" t="str">
        <f t="shared" ca="1" si="6"/>
        <v/>
      </c>
      <c r="U17" s="46" t="str">
        <f t="shared" ca="1" si="7"/>
        <v/>
      </c>
      <c r="V17" s="32">
        <f>$U$1+2</f>
        <v>43121</v>
      </c>
      <c r="W17" s="31">
        <v>13</v>
      </c>
      <c r="X17" s="31"/>
      <c r="Y17" s="31"/>
      <c r="Z17" s="132" t="str">
        <f ca="1">IFERROR(OFFSET(Données!$A$1,MATCH(AD18,Données!$B$2:$B$13,0),,,),"")</f>
        <v/>
      </c>
      <c r="AA17" s="45" t="str">
        <f t="shared" ca="1" si="8"/>
        <v/>
      </c>
      <c r="AB17" s="45" t="str">
        <f t="shared" ca="1" si="9"/>
        <v/>
      </c>
      <c r="AC17" s="46" t="str">
        <f t="shared" ca="1" si="10"/>
        <v/>
      </c>
      <c r="AD17" s="18">
        <f>$AC$1+2</f>
        <v>43128</v>
      </c>
      <c r="AE17" s="8">
        <v>13</v>
      </c>
      <c r="AF17" s="31"/>
    </row>
    <row r="18" spans="1:32" ht="15" customHeight="1">
      <c r="A18" s="108"/>
      <c r="B18" s="133"/>
      <c r="C18" s="47" t="str">
        <f t="shared" ca="1" si="0"/>
        <v/>
      </c>
      <c r="D18" s="47" t="str">
        <f t="shared" ca="1" si="1"/>
        <v/>
      </c>
      <c r="E18" s="48" t="str">
        <f t="shared" ca="1" si="11"/>
        <v/>
      </c>
      <c r="F18" s="32">
        <f>$D$1+2</f>
        <v>43107</v>
      </c>
      <c r="G18" s="31">
        <v>13</v>
      </c>
      <c r="H18" s="31"/>
      <c r="I18" s="31"/>
      <c r="J18" s="133"/>
      <c r="K18" s="47" t="str">
        <f t="shared" ca="1" si="2"/>
        <v/>
      </c>
      <c r="L18" s="47" t="str">
        <f t="shared" ca="1" si="3"/>
        <v/>
      </c>
      <c r="M18" s="48" t="str">
        <f t="shared" ca="1" si="4"/>
        <v/>
      </c>
      <c r="N18" s="32">
        <f>$D$1+9</f>
        <v>43114</v>
      </c>
      <c r="O18" s="31">
        <v>13</v>
      </c>
      <c r="P18" s="31"/>
      <c r="Q18" s="31"/>
      <c r="R18" s="133"/>
      <c r="S18" s="47" t="str">
        <f t="shared" ca="1" si="5"/>
        <v/>
      </c>
      <c r="T18" s="47" t="str">
        <f t="shared" ca="1" si="6"/>
        <v/>
      </c>
      <c r="U18" s="48" t="str">
        <f t="shared" ca="1" si="7"/>
        <v/>
      </c>
      <c r="V18" s="32">
        <f>$U$1+2</f>
        <v>43121</v>
      </c>
      <c r="W18" s="31">
        <v>13</v>
      </c>
      <c r="X18" s="31"/>
      <c r="Y18" s="31"/>
      <c r="Z18" s="133"/>
      <c r="AA18" s="47" t="str">
        <f t="shared" ca="1" si="8"/>
        <v/>
      </c>
      <c r="AB18" s="47" t="str">
        <f t="shared" ca="1" si="9"/>
        <v/>
      </c>
      <c r="AC18" s="48" t="str">
        <f t="shared" ca="1" si="10"/>
        <v/>
      </c>
      <c r="AD18" s="18">
        <f>$AC$1+2</f>
        <v>43128</v>
      </c>
      <c r="AE18" s="8">
        <v>13</v>
      </c>
      <c r="AF18" s="31"/>
    </row>
    <row r="19" spans="1:32" ht="15" customHeight="1">
      <c r="B19" s="37" t="str">
        <f>PROPER(TEXT($E$1+3,"jjjj"))</f>
        <v>Lundi</v>
      </c>
      <c r="C19" s="45" t="str">
        <f t="shared" ca="1" si="0"/>
        <v/>
      </c>
      <c r="D19" s="45" t="str">
        <f t="shared" ca="1" si="1"/>
        <v/>
      </c>
      <c r="E19" s="46" t="str">
        <f t="shared" ca="1" si="11"/>
        <v/>
      </c>
      <c r="F19" s="32">
        <f>$D$1+3</f>
        <v>43108</v>
      </c>
      <c r="G19" s="31">
        <v>18</v>
      </c>
      <c r="H19" s="31" t="str">
        <f ca="1">IF(COUNTIF(fermetures,F19)=1,"Fermé ce jour","")</f>
        <v/>
      </c>
      <c r="I19" s="31"/>
      <c r="J19" s="35" t="str">
        <f>PROPER(TEXT(N19,"jjjj"))</f>
        <v>Lundi</v>
      </c>
      <c r="K19" s="45" t="str">
        <f t="shared" ca="1" si="2"/>
        <v/>
      </c>
      <c r="L19" s="45" t="str">
        <f t="shared" ca="1" si="3"/>
        <v/>
      </c>
      <c r="M19" s="46" t="str">
        <f t="shared" ca="1" si="4"/>
        <v/>
      </c>
      <c r="N19" s="32">
        <f>$D$1+10</f>
        <v>43115</v>
      </c>
      <c r="O19" s="31">
        <v>18</v>
      </c>
      <c r="P19" s="31" t="str">
        <f ca="1">IF(COUNTIF(fermetures,N19)=1,"Fermé ce jour","")</f>
        <v/>
      </c>
      <c r="Q19" s="31"/>
      <c r="R19" s="35" t="str">
        <f>PROPER(TEXT(V19,"jjjj"))</f>
        <v>Lundi</v>
      </c>
      <c r="S19" s="45" t="str">
        <f t="shared" ca="1" si="5"/>
        <v/>
      </c>
      <c r="T19" s="45" t="str">
        <f t="shared" ca="1" si="6"/>
        <v/>
      </c>
      <c r="U19" s="46" t="str">
        <f t="shared" ca="1" si="7"/>
        <v/>
      </c>
      <c r="V19" s="32">
        <f>$U$1+3</f>
        <v>43122</v>
      </c>
      <c r="W19" s="31">
        <v>18</v>
      </c>
      <c r="X19" s="31" t="str">
        <f ca="1">IF(COUNTIF(fermetures,V19)=1,"Fermé ce jour","")</f>
        <v/>
      </c>
      <c r="Y19" s="31"/>
      <c r="Z19" s="35" t="str">
        <f>PROPER(TEXT(AD19,"jjjj"))</f>
        <v>Lundi</v>
      </c>
      <c r="AA19" s="45" t="str">
        <f t="shared" ca="1" si="8"/>
        <v/>
      </c>
      <c r="AB19" s="45" t="str">
        <f t="shared" ca="1" si="9"/>
        <v/>
      </c>
      <c r="AC19" s="46" t="str">
        <f t="shared" ca="1" si="10"/>
        <v/>
      </c>
      <c r="AD19" s="18">
        <f>$AC$1+3</f>
        <v>43129</v>
      </c>
      <c r="AE19" s="8">
        <v>18</v>
      </c>
      <c r="AF19" s="31" t="str">
        <f ca="1">IF(COUNTIF(fermetures,AD19)=1,"Fermé ce jour","")</f>
        <v/>
      </c>
    </row>
    <row r="20" spans="1:32" ht="15" customHeight="1">
      <c r="B20" s="138" t="str">
        <f>TEXT($D$1+3,"j-mmm")</f>
        <v>8-janv</v>
      </c>
      <c r="C20" s="45"/>
      <c r="D20" s="45" t="str">
        <f t="shared" ca="1" si="1"/>
        <v/>
      </c>
      <c r="E20" s="46" t="str">
        <f ca="1">IFERROR(IF(INDEX(saisie,MATCH($C$2&amp;F20&amp;"|"&amp;(ROW()-G20),valunique,0),5)="interne",INDEX(saisie,MATCH($C$2&amp;F20&amp;"|"&amp;(ROW()-G20),valunique,0),4)&amp;" : "&amp;INDEX(saisie,MATCH($C$2&amp;F20&amp;"|"&amp;(ROW()-G20),valunique,0),6),INDEX(saisie,MATCH($C$2&amp;F20&amp;"|"&amp;(ROW()-G20),valunique,0),4)&amp;" : "&amp;INDEX(saisie,MATCH($C$2&amp;F20&amp;"|"&amp;(ROW()-G20),valunique,0),5)&amp;" - "&amp;INDEX(saisie,MATCH($C$2&amp;F20&amp;"|"&amp;(ROW()-G20),valunique,0),6)),"")</f>
        <v/>
      </c>
      <c r="F20" s="32">
        <f>$D$1+3</f>
        <v>43108</v>
      </c>
      <c r="G20" s="31">
        <v>18</v>
      </c>
      <c r="H20" s="31"/>
      <c r="I20" s="31"/>
      <c r="J20" s="123" t="str">
        <f>TEXT(N20,"j-mmm")</f>
        <v>15-janv</v>
      </c>
      <c r="K20" s="45" t="str">
        <f t="shared" ca="1" si="2"/>
        <v/>
      </c>
      <c r="L20" s="45" t="str">
        <f t="shared" ca="1" si="3"/>
        <v/>
      </c>
      <c r="M20" s="46" t="str">
        <f t="shared" ca="1" si="4"/>
        <v/>
      </c>
      <c r="N20" s="32">
        <f>$D$1+10</f>
        <v>43115</v>
      </c>
      <c r="O20" s="31">
        <v>18</v>
      </c>
      <c r="P20" s="31"/>
      <c r="Q20" s="31"/>
      <c r="R20" s="123" t="str">
        <f>TEXT(V20,"j-mmm")</f>
        <v>22-janv</v>
      </c>
      <c r="S20" s="45" t="str">
        <f t="shared" ca="1" si="5"/>
        <v/>
      </c>
      <c r="T20" s="45" t="str">
        <f t="shared" ca="1" si="6"/>
        <v/>
      </c>
      <c r="U20" s="46" t="str">
        <f t="shared" ca="1" si="7"/>
        <v/>
      </c>
      <c r="V20" s="32">
        <f>$U$1+3</f>
        <v>43122</v>
      </c>
      <c r="W20" s="31">
        <v>18</v>
      </c>
      <c r="X20" s="31"/>
      <c r="Y20" s="31"/>
      <c r="Z20" s="123" t="str">
        <f>TEXT(AD20,"j-mmm")</f>
        <v>29-janv</v>
      </c>
      <c r="AA20" s="45" t="str">
        <f t="shared" ca="1" si="8"/>
        <v/>
      </c>
      <c r="AB20" s="45" t="str">
        <f t="shared" ca="1" si="9"/>
        <v/>
      </c>
      <c r="AC20" s="46" t="str">
        <f t="shared" ca="1" si="10"/>
        <v/>
      </c>
      <c r="AD20" s="18">
        <f>$AC$1+3</f>
        <v>43129</v>
      </c>
      <c r="AE20" s="8">
        <v>18</v>
      </c>
      <c r="AF20" s="31"/>
    </row>
    <row r="21" spans="1:32" ht="15" customHeight="1">
      <c r="B21" s="138"/>
      <c r="C21" s="45" t="str">
        <f t="shared" ca="1" si="0"/>
        <v/>
      </c>
      <c r="D21" s="45" t="str">
        <f t="shared" ca="1" si="1"/>
        <v/>
      </c>
      <c r="E21" s="46" t="str">
        <f t="shared" ca="1" si="11"/>
        <v/>
      </c>
      <c r="F21" s="32">
        <f>$D$1+3</f>
        <v>43108</v>
      </c>
      <c r="G21" s="31">
        <v>18</v>
      </c>
      <c r="H21" s="31"/>
      <c r="I21" s="31"/>
      <c r="J21" s="123"/>
      <c r="K21" s="45" t="str">
        <f t="shared" ca="1" si="2"/>
        <v/>
      </c>
      <c r="L21" s="45" t="str">
        <f t="shared" ca="1" si="3"/>
        <v/>
      </c>
      <c r="M21" s="46" t="str">
        <f t="shared" ca="1" si="4"/>
        <v/>
      </c>
      <c r="N21" s="32">
        <f>$D$1+10</f>
        <v>43115</v>
      </c>
      <c r="O21" s="31">
        <v>18</v>
      </c>
      <c r="P21" s="31"/>
      <c r="Q21" s="31"/>
      <c r="R21" s="123"/>
      <c r="S21" s="45" t="str">
        <f t="shared" ca="1" si="5"/>
        <v/>
      </c>
      <c r="T21" s="45" t="str">
        <f t="shared" ca="1" si="6"/>
        <v/>
      </c>
      <c r="U21" s="46" t="str">
        <f t="shared" ca="1" si="7"/>
        <v/>
      </c>
      <c r="V21" s="32">
        <f>$U$1+3</f>
        <v>43122</v>
      </c>
      <c r="W21" s="31">
        <v>18</v>
      </c>
      <c r="X21" s="31"/>
      <c r="Y21" s="31"/>
      <c r="Z21" s="123"/>
      <c r="AA21" s="45" t="str">
        <f t="shared" ca="1" si="8"/>
        <v/>
      </c>
      <c r="AB21" s="45" t="str">
        <f t="shared" ca="1" si="9"/>
        <v/>
      </c>
      <c r="AC21" s="46" t="str">
        <f t="shared" ca="1" si="10"/>
        <v/>
      </c>
      <c r="AD21" s="18">
        <f>$AC$1+3</f>
        <v>43129</v>
      </c>
      <c r="AE21" s="8">
        <v>18</v>
      </c>
      <c r="AF21" s="31"/>
    </row>
    <row r="22" spans="1:32" ht="15" customHeight="1">
      <c r="B22" s="132" t="str">
        <f ca="1">IFERROR(OFFSET(Données!$A$1,MATCH(F23,Données!$B$2:$B$13,0),,,),"")</f>
        <v/>
      </c>
      <c r="C22" s="45" t="str">
        <f t="shared" ca="1" si="0"/>
        <v/>
      </c>
      <c r="D22" s="45" t="str">
        <f t="shared" ca="1" si="1"/>
        <v/>
      </c>
      <c r="E22" s="46" t="str">
        <f t="shared" ca="1" si="11"/>
        <v/>
      </c>
      <c r="F22" s="32">
        <f>$D$1+3</f>
        <v>43108</v>
      </c>
      <c r="G22" s="31">
        <v>18</v>
      </c>
      <c r="H22" s="31"/>
      <c r="I22" s="31"/>
      <c r="J22" s="132" t="str">
        <f ca="1">IFERROR(OFFSET(Données!$A$1,MATCH(N23,Données!$B$2:$B$13,0),,,),"")</f>
        <v/>
      </c>
      <c r="K22" s="45" t="str">
        <f t="shared" ca="1" si="2"/>
        <v/>
      </c>
      <c r="L22" s="45" t="str">
        <f t="shared" ca="1" si="3"/>
        <v/>
      </c>
      <c r="M22" s="46" t="str">
        <f t="shared" ca="1" si="4"/>
        <v/>
      </c>
      <c r="N22" s="32">
        <f>$D$1+10</f>
        <v>43115</v>
      </c>
      <c r="O22" s="31">
        <v>18</v>
      </c>
      <c r="P22" s="31"/>
      <c r="Q22" s="31"/>
      <c r="R22" s="132" t="str">
        <f ca="1">IFERROR(OFFSET(Données!$A$1,MATCH(V23,Données!$B$2:$B$13,0),,,),"")</f>
        <v/>
      </c>
      <c r="S22" s="45" t="str">
        <f t="shared" ca="1" si="5"/>
        <v/>
      </c>
      <c r="T22" s="45" t="str">
        <f t="shared" ca="1" si="6"/>
        <v/>
      </c>
      <c r="U22" s="46" t="str">
        <f t="shared" ca="1" si="7"/>
        <v/>
      </c>
      <c r="V22" s="32">
        <f>$U$1+3</f>
        <v>43122</v>
      </c>
      <c r="W22" s="31">
        <v>18</v>
      </c>
      <c r="X22" s="31"/>
      <c r="Y22" s="31"/>
      <c r="Z22" s="132" t="str">
        <f ca="1">IFERROR(OFFSET(Données!$A$1,MATCH(AD23,Données!$B$2:$B$13,0),,,),"")</f>
        <v/>
      </c>
      <c r="AA22" s="45" t="str">
        <f t="shared" ca="1" si="8"/>
        <v/>
      </c>
      <c r="AB22" s="45" t="str">
        <f t="shared" ca="1" si="9"/>
        <v/>
      </c>
      <c r="AC22" s="46" t="str">
        <f t="shared" ca="1" si="10"/>
        <v/>
      </c>
      <c r="AD22" s="18">
        <f>$AC$1+3</f>
        <v>43129</v>
      </c>
      <c r="AE22" s="8">
        <v>18</v>
      </c>
      <c r="AF22" s="31"/>
    </row>
    <row r="23" spans="1:32" ht="15" customHeight="1">
      <c r="A23" s="108"/>
      <c r="B23" s="133"/>
      <c r="C23" s="47" t="str">
        <f t="shared" ca="1" si="0"/>
        <v/>
      </c>
      <c r="D23" s="47" t="str">
        <f t="shared" ca="1" si="1"/>
        <v/>
      </c>
      <c r="E23" s="48" t="str">
        <f t="shared" ca="1" si="11"/>
        <v/>
      </c>
      <c r="F23" s="32">
        <f>$D$1+3</f>
        <v>43108</v>
      </c>
      <c r="G23" s="31">
        <v>18</v>
      </c>
      <c r="H23" s="31"/>
      <c r="I23" s="31"/>
      <c r="J23" s="133"/>
      <c r="K23" s="47" t="str">
        <f t="shared" ca="1" si="2"/>
        <v/>
      </c>
      <c r="L23" s="47" t="str">
        <f t="shared" ca="1" si="3"/>
        <v/>
      </c>
      <c r="M23" s="48" t="str">
        <f t="shared" ca="1" si="4"/>
        <v/>
      </c>
      <c r="N23" s="32">
        <f>$D$1+10</f>
        <v>43115</v>
      </c>
      <c r="O23" s="31">
        <v>18</v>
      </c>
      <c r="P23" s="31"/>
      <c r="Q23" s="31"/>
      <c r="R23" s="133"/>
      <c r="S23" s="47" t="str">
        <f t="shared" ca="1" si="5"/>
        <v/>
      </c>
      <c r="T23" s="47" t="str">
        <f t="shared" ca="1" si="6"/>
        <v/>
      </c>
      <c r="U23" s="48" t="str">
        <f t="shared" ca="1" si="7"/>
        <v/>
      </c>
      <c r="V23" s="32">
        <f>$U$1+3</f>
        <v>43122</v>
      </c>
      <c r="W23" s="31">
        <v>18</v>
      </c>
      <c r="X23" s="31"/>
      <c r="Y23" s="31"/>
      <c r="Z23" s="133"/>
      <c r="AA23" s="47" t="str">
        <f t="shared" ca="1" si="8"/>
        <v/>
      </c>
      <c r="AB23" s="47" t="str">
        <f t="shared" ca="1" si="9"/>
        <v/>
      </c>
      <c r="AC23" s="48" t="str">
        <f t="shared" ca="1" si="10"/>
        <v/>
      </c>
      <c r="AD23" s="18">
        <f>$AC$1+3</f>
        <v>43129</v>
      </c>
      <c r="AE23" s="8">
        <v>18</v>
      </c>
      <c r="AF23" s="31"/>
    </row>
    <row r="24" spans="1:32" ht="15" customHeight="1">
      <c r="B24" s="35" t="str">
        <f>PROPER(TEXT($E$1+4,"jjjj"))</f>
        <v>Mardi</v>
      </c>
      <c r="C24" s="45" t="str">
        <f t="shared" ca="1" si="0"/>
        <v/>
      </c>
      <c r="D24" s="45" t="str">
        <f t="shared" ca="1" si="1"/>
        <v/>
      </c>
      <c r="E24" s="46" t="str">
        <f t="shared" ca="1" si="11"/>
        <v/>
      </c>
      <c r="F24" s="32">
        <f>$D$1+4</f>
        <v>43109</v>
      </c>
      <c r="G24" s="31">
        <v>23</v>
      </c>
      <c r="H24" s="31" t="str">
        <f ca="1">IF(COUNTIF(fermetures,F24)=1,"Fermé ce jour","")</f>
        <v/>
      </c>
      <c r="I24" s="31"/>
      <c r="J24" s="35" t="str">
        <f>PROPER(TEXT(N24,"jjjj"))</f>
        <v>Mardi</v>
      </c>
      <c r="K24" s="45" t="str">
        <f t="shared" ca="1" si="2"/>
        <v/>
      </c>
      <c r="L24" s="45" t="str">
        <f t="shared" ca="1" si="3"/>
        <v/>
      </c>
      <c r="M24" s="46" t="str">
        <f t="shared" ca="1" si="4"/>
        <v/>
      </c>
      <c r="N24" s="32">
        <f>$D$1+11</f>
        <v>43116</v>
      </c>
      <c r="O24" s="31">
        <v>23</v>
      </c>
      <c r="P24" s="31" t="str">
        <f ca="1">IF(COUNTIF(fermetures,N24)=1,"Fermé ce jour","")</f>
        <v/>
      </c>
      <c r="Q24" s="31"/>
      <c r="R24" s="35" t="str">
        <f>PROPER(TEXT(V24,"jjjj"))</f>
        <v>Mardi</v>
      </c>
      <c r="S24" s="45" t="str">
        <f t="shared" ca="1" si="5"/>
        <v/>
      </c>
      <c r="T24" s="45" t="str">
        <f t="shared" ca="1" si="6"/>
        <v/>
      </c>
      <c r="U24" s="46" t="str">
        <f t="shared" ca="1" si="7"/>
        <v/>
      </c>
      <c r="V24" s="32">
        <f>$U$1+4</f>
        <v>43123</v>
      </c>
      <c r="W24" s="31">
        <v>23</v>
      </c>
      <c r="X24" s="31" t="str">
        <f ca="1">IF(COUNTIF(fermetures,V24)=1,"Fermé ce jour","")</f>
        <v/>
      </c>
      <c r="Y24" s="31"/>
      <c r="Z24" s="35" t="str">
        <f>PROPER(TEXT(AD24,"jjjj"))</f>
        <v>Mardi</v>
      </c>
      <c r="AA24" s="45" t="str">
        <f t="shared" ca="1" si="8"/>
        <v/>
      </c>
      <c r="AB24" s="45" t="str">
        <f t="shared" ca="1" si="9"/>
        <v/>
      </c>
      <c r="AC24" s="46" t="str">
        <f t="shared" ca="1" si="10"/>
        <v/>
      </c>
      <c r="AD24" s="18">
        <f>$AC$1+4</f>
        <v>43130</v>
      </c>
      <c r="AE24" s="8">
        <v>23</v>
      </c>
      <c r="AF24" s="31" t="str">
        <f ca="1">IF(COUNTIF(fermetures,AD24)=1,"Fermé ce jour","")</f>
        <v/>
      </c>
    </row>
    <row r="25" spans="1:32" ht="15" customHeight="1">
      <c r="B25" s="123" t="str">
        <f>TEXT($D$1+4,"j-mmm")</f>
        <v>9-janv</v>
      </c>
      <c r="C25" s="45" t="str">
        <f t="shared" ca="1" si="0"/>
        <v/>
      </c>
      <c r="D25" s="45" t="str">
        <f t="shared" ca="1" si="1"/>
        <v/>
      </c>
      <c r="E25" s="46" t="str">
        <f t="shared" ca="1" si="11"/>
        <v/>
      </c>
      <c r="F25" s="32">
        <f>$D$1+4</f>
        <v>43109</v>
      </c>
      <c r="G25" s="31">
        <v>23</v>
      </c>
      <c r="H25" s="31"/>
      <c r="I25" s="31"/>
      <c r="J25" s="123" t="str">
        <f>TEXT(N25,"j-mmm")</f>
        <v>16-janv</v>
      </c>
      <c r="K25" s="45" t="str">
        <f t="shared" ca="1" si="2"/>
        <v/>
      </c>
      <c r="L25" s="45" t="str">
        <f t="shared" ca="1" si="3"/>
        <v/>
      </c>
      <c r="M25" s="46" t="str">
        <f t="shared" ca="1" si="4"/>
        <v/>
      </c>
      <c r="N25" s="32">
        <f>$D$1+11</f>
        <v>43116</v>
      </c>
      <c r="O25" s="31">
        <v>23</v>
      </c>
      <c r="P25" s="31"/>
      <c r="Q25" s="31"/>
      <c r="R25" s="123" t="str">
        <f>TEXT(V25,"j-mmm")</f>
        <v>23-janv</v>
      </c>
      <c r="S25" s="45" t="str">
        <f t="shared" ca="1" si="5"/>
        <v/>
      </c>
      <c r="T25" s="45" t="str">
        <f t="shared" ca="1" si="6"/>
        <v/>
      </c>
      <c r="U25" s="46" t="str">
        <f t="shared" ca="1" si="7"/>
        <v/>
      </c>
      <c r="V25" s="32">
        <f>$U$1+4</f>
        <v>43123</v>
      </c>
      <c r="W25" s="31">
        <v>23</v>
      </c>
      <c r="X25" s="31"/>
      <c r="Y25" s="31"/>
      <c r="Z25" s="123" t="str">
        <f>TEXT(AD25,"j-mmm")</f>
        <v>30-janv</v>
      </c>
      <c r="AA25" s="45" t="str">
        <f t="shared" ca="1" si="8"/>
        <v/>
      </c>
      <c r="AB25" s="45" t="str">
        <f t="shared" ca="1" si="9"/>
        <v/>
      </c>
      <c r="AC25" s="46" t="str">
        <f t="shared" ca="1" si="10"/>
        <v/>
      </c>
      <c r="AD25" s="18">
        <f>$AC$1+4</f>
        <v>43130</v>
      </c>
      <c r="AE25" s="8">
        <v>23</v>
      </c>
      <c r="AF25" s="31"/>
    </row>
    <row r="26" spans="1:32" ht="15" customHeight="1">
      <c r="B26" s="123"/>
      <c r="C26" s="45" t="str">
        <f t="shared" ca="1" si="0"/>
        <v/>
      </c>
      <c r="D26" s="45" t="str">
        <f t="shared" ca="1" si="1"/>
        <v/>
      </c>
      <c r="E26" s="46" t="str">
        <f t="shared" ca="1" si="11"/>
        <v/>
      </c>
      <c r="F26" s="32">
        <f>$D$1+4</f>
        <v>43109</v>
      </c>
      <c r="G26" s="31">
        <v>23</v>
      </c>
      <c r="H26" s="31"/>
      <c r="I26" s="31"/>
      <c r="J26" s="123"/>
      <c r="K26" s="45" t="str">
        <f t="shared" ca="1" si="2"/>
        <v/>
      </c>
      <c r="L26" s="45" t="str">
        <f t="shared" ca="1" si="3"/>
        <v/>
      </c>
      <c r="M26" s="46" t="str">
        <f t="shared" ca="1" si="4"/>
        <v/>
      </c>
      <c r="N26" s="32">
        <f>$D$1+11</f>
        <v>43116</v>
      </c>
      <c r="O26" s="31">
        <v>23</v>
      </c>
      <c r="P26" s="31"/>
      <c r="Q26" s="31"/>
      <c r="R26" s="123"/>
      <c r="S26" s="45" t="str">
        <f t="shared" ca="1" si="5"/>
        <v/>
      </c>
      <c r="T26" s="45" t="str">
        <f t="shared" ca="1" si="6"/>
        <v/>
      </c>
      <c r="U26" s="46" t="str">
        <f t="shared" ca="1" si="7"/>
        <v/>
      </c>
      <c r="V26" s="32">
        <f>$U$1+4</f>
        <v>43123</v>
      </c>
      <c r="W26" s="31">
        <v>23</v>
      </c>
      <c r="X26" s="31"/>
      <c r="Y26" s="31"/>
      <c r="Z26" s="123"/>
      <c r="AA26" s="45" t="str">
        <f t="shared" ca="1" si="8"/>
        <v/>
      </c>
      <c r="AB26" s="45" t="str">
        <f t="shared" ca="1" si="9"/>
        <v/>
      </c>
      <c r="AC26" s="46" t="str">
        <f t="shared" ca="1" si="10"/>
        <v/>
      </c>
      <c r="AD26" s="18">
        <f>$AC$1+4</f>
        <v>43130</v>
      </c>
      <c r="AE26" s="8">
        <v>23</v>
      </c>
      <c r="AF26" s="31"/>
    </row>
    <row r="27" spans="1:32" ht="15" customHeight="1">
      <c r="B27" s="132" t="str">
        <f ca="1">IFERROR(OFFSET(Données!$A$1,MATCH(F28,Données!$B$2:$B$13,0),,,),"")</f>
        <v/>
      </c>
      <c r="C27" s="45" t="str">
        <f t="shared" ca="1" si="0"/>
        <v/>
      </c>
      <c r="D27" s="45" t="str">
        <f t="shared" ca="1" si="1"/>
        <v/>
      </c>
      <c r="E27" s="46" t="str">
        <f t="shared" ca="1" si="11"/>
        <v/>
      </c>
      <c r="F27" s="32">
        <f>$D$1+4</f>
        <v>43109</v>
      </c>
      <c r="G27" s="31">
        <v>23</v>
      </c>
      <c r="H27" s="31"/>
      <c r="I27" s="31"/>
      <c r="J27" s="132" t="str">
        <f ca="1">IFERROR(OFFSET(Données!$A$1,MATCH(N28,Données!$B$2:$B$13,0),,,),"")</f>
        <v/>
      </c>
      <c r="K27" s="45" t="str">
        <f t="shared" ca="1" si="2"/>
        <v/>
      </c>
      <c r="L27" s="45" t="str">
        <f t="shared" ca="1" si="3"/>
        <v/>
      </c>
      <c r="M27" s="46" t="str">
        <f t="shared" ca="1" si="4"/>
        <v/>
      </c>
      <c r="N27" s="32">
        <f>$D$1+11</f>
        <v>43116</v>
      </c>
      <c r="O27" s="31">
        <v>23</v>
      </c>
      <c r="P27" s="31"/>
      <c r="Q27" s="31"/>
      <c r="R27" s="132" t="str">
        <f ca="1">IFERROR(OFFSET(Données!$A$1,MATCH(V28,Données!$B$2:$B$13,0),,,),"")</f>
        <v/>
      </c>
      <c r="S27" s="45" t="str">
        <f t="shared" ca="1" si="5"/>
        <v/>
      </c>
      <c r="T27" s="45" t="str">
        <f t="shared" ca="1" si="6"/>
        <v/>
      </c>
      <c r="U27" s="46" t="str">
        <f t="shared" ca="1" si="7"/>
        <v/>
      </c>
      <c r="V27" s="32">
        <f>$U$1+4</f>
        <v>43123</v>
      </c>
      <c r="W27" s="31">
        <v>23</v>
      </c>
      <c r="X27" s="31"/>
      <c r="Y27" s="31"/>
      <c r="Z27" s="132" t="str">
        <f ca="1">IFERROR(OFFSET(Données!$A$1,MATCH(AD28,Données!$B$2:$B$13,0),,,),"")</f>
        <v/>
      </c>
      <c r="AA27" s="45" t="str">
        <f t="shared" ca="1" si="8"/>
        <v/>
      </c>
      <c r="AB27" s="45" t="str">
        <f t="shared" ca="1" si="9"/>
        <v/>
      </c>
      <c r="AC27" s="46" t="str">
        <f t="shared" ca="1" si="10"/>
        <v/>
      </c>
      <c r="AD27" s="18">
        <f>$AC$1+4</f>
        <v>43130</v>
      </c>
      <c r="AE27" s="8">
        <v>23</v>
      </c>
      <c r="AF27" s="31"/>
    </row>
    <row r="28" spans="1:32" ht="15" customHeight="1">
      <c r="A28" s="108"/>
      <c r="B28" s="133"/>
      <c r="C28" s="47" t="str">
        <f t="shared" ca="1" si="0"/>
        <v/>
      </c>
      <c r="D28" s="47" t="str">
        <f t="shared" ca="1" si="1"/>
        <v/>
      </c>
      <c r="E28" s="48" t="str">
        <f t="shared" ca="1" si="11"/>
        <v/>
      </c>
      <c r="F28" s="32">
        <f>$D$1+4</f>
        <v>43109</v>
      </c>
      <c r="G28" s="31">
        <v>23</v>
      </c>
      <c r="H28" s="31"/>
      <c r="I28" s="31"/>
      <c r="J28" s="133"/>
      <c r="K28" s="47" t="str">
        <f t="shared" ca="1" si="2"/>
        <v/>
      </c>
      <c r="L28" s="47" t="str">
        <f t="shared" ca="1" si="3"/>
        <v/>
      </c>
      <c r="M28" s="48" t="str">
        <f t="shared" ca="1" si="4"/>
        <v/>
      </c>
      <c r="N28" s="32">
        <f>$D$1+11</f>
        <v>43116</v>
      </c>
      <c r="O28" s="31">
        <v>23</v>
      </c>
      <c r="P28" s="31"/>
      <c r="Q28" s="31"/>
      <c r="R28" s="133"/>
      <c r="S28" s="47" t="str">
        <f t="shared" ca="1" si="5"/>
        <v/>
      </c>
      <c r="T28" s="47" t="str">
        <f t="shared" ca="1" si="6"/>
        <v/>
      </c>
      <c r="U28" s="48" t="str">
        <f t="shared" ca="1" si="7"/>
        <v/>
      </c>
      <c r="V28" s="32">
        <f>$U$1+4</f>
        <v>43123</v>
      </c>
      <c r="W28" s="31">
        <v>23</v>
      </c>
      <c r="X28" s="31"/>
      <c r="Y28" s="31"/>
      <c r="Z28" s="133"/>
      <c r="AA28" s="47" t="str">
        <f t="shared" ca="1" si="8"/>
        <v/>
      </c>
      <c r="AB28" s="47" t="str">
        <f t="shared" ca="1" si="9"/>
        <v/>
      </c>
      <c r="AC28" s="48" t="str">
        <f t="shared" ca="1" si="10"/>
        <v/>
      </c>
      <c r="AD28" s="18">
        <f>$AC$1+4</f>
        <v>43130</v>
      </c>
      <c r="AE28" s="8">
        <v>23</v>
      </c>
      <c r="AF28" s="31"/>
    </row>
    <row r="29" spans="1:32" ht="15" customHeight="1">
      <c r="B29" s="35" t="str">
        <f>PROPER(TEXT($E$1+5,"jjjj"))</f>
        <v>Mercredi</v>
      </c>
      <c r="C29" s="45" t="str">
        <f t="shared" ca="1" si="0"/>
        <v/>
      </c>
      <c r="D29" s="45" t="str">
        <f t="shared" ca="1" si="1"/>
        <v/>
      </c>
      <c r="E29" s="46" t="str">
        <f t="shared" ca="1" si="11"/>
        <v/>
      </c>
      <c r="F29" s="32">
        <f>$D$1+5</f>
        <v>43110</v>
      </c>
      <c r="G29" s="31">
        <v>28</v>
      </c>
      <c r="H29" s="31" t="str">
        <f ca="1">IF(COUNTIF(fermetures,F29)=1,"Fermé ce jour","")</f>
        <v/>
      </c>
      <c r="I29" s="31"/>
      <c r="J29" s="35" t="str">
        <f>PROPER(TEXT(N29,"jjjj"))</f>
        <v>Mercredi</v>
      </c>
      <c r="K29" s="45" t="str">
        <f t="shared" ca="1" si="2"/>
        <v/>
      </c>
      <c r="L29" s="45" t="str">
        <f t="shared" ca="1" si="3"/>
        <v/>
      </c>
      <c r="M29" s="46" t="str">
        <f t="shared" ca="1" si="4"/>
        <v/>
      </c>
      <c r="N29" s="32">
        <f>$D$1+12</f>
        <v>43117</v>
      </c>
      <c r="O29" s="31">
        <v>28</v>
      </c>
      <c r="P29" s="31" t="str">
        <f ca="1">IF(COUNTIF(fermetures,N29)=1,"Fermé ce jour","")</f>
        <v/>
      </c>
      <c r="Q29" s="31"/>
      <c r="R29" s="35" t="str">
        <f>PROPER(TEXT(V29,"jjjj"))</f>
        <v>Mercredi</v>
      </c>
      <c r="S29" s="45" t="str">
        <f t="shared" ca="1" si="5"/>
        <v/>
      </c>
      <c r="T29" s="45" t="str">
        <f t="shared" ca="1" si="6"/>
        <v/>
      </c>
      <c r="U29" s="46" t="str">
        <f t="shared" ca="1" si="7"/>
        <v/>
      </c>
      <c r="V29" s="32">
        <f>$U$1+5</f>
        <v>43124</v>
      </c>
      <c r="W29" s="31">
        <v>28</v>
      </c>
      <c r="X29" s="31" t="str">
        <f ca="1">IF(COUNTIF(fermetures,V29)=1,"Fermé ce jour","")</f>
        <v/>
      </c>
      <c r="Y29" s="31"/>
      <c r="Z29" s="35" t="str">
        <f>PROPER(TEXT(AD29,"jjjj"))</f>
        <v>Mercredi</v>
      </c>
      <c r="AA29" s="45" t="str">
        <f t="shared" ca="1" si="8"/>
        <v/>
      </c>
      <c r="AB29" s="45" t="str">
        <f t="shared" ca="1" si="9"/>
        <v/>
      </c>
      <c r="AC29" s="46" t="str">
        <f t="shared" ca="1" si="10"/>
        <v/>
      </c>
      <c r="AD29" s="18">
        <f>$AC$1+5</f>
        <v>43131</v>
      </c>
      <c r="AE29" s="8">
        <v>28</v>
      </c>
      <c r="AF29" s="31" t="str">
        <f ca="1">IF(COUNTIF(fermetures,AD29)=1,"Fermé ce jour","")</f>
        <v/>
      </c>
    </row>
    <row r="30" spans="1:32" ht="15" customHeight="1">
      <c r="B30" s="123" t="str">
        <f>TEXT($D$1+5,"j-mmm")</f>
        <v>10-janv</v>
      </c>
      <c r="C30" s="45" t="str">
        <f t="shared" ca="1" si="0"/>
        <v/>
      </c>
      <c r="D30" s="45" t="str">
        <f t="shared" ca="1" si="1"/>
        <v/>
      </c>
      <c r="E30" s="46" t="str">
        <f t="shared" ca="1" si="11"/>
        <v/>
      </c>
      <c r="F30" s="32">
        <f>$D$1+5</f>
        <v>43110</v>
      </c>
      <c r="G30" s="31">
        <v>28</v>
      </c>
      <c r="H30" s="31"/>
      <c r="I30" s="31"/>
      <c r="J30" s="123" t="str">
        <f>TEXT(N30,"j-mmm")</f>
        <v>17-janv</v>
      </c>
      <c r="K30" s="45" t="str">
        <f t="shared" ca="1" si="2"/>
        <v/>
      </c>
      <c r="L30" s="45" t="str">
        <f t="shared" ca="1" si="3"/>
        <v/>
      </c>
      <c r="M30" s="46" t="str">
        <f t="shared" ca="1" si="4"/>
        <v/>
      </c>
      <c r="N30" s="32">
        <f>$D$1+12</f>
        <v>43117</v>
      </c>
      <c r="O30" s="31">
        <v>28</v>
      </c>
      <c r="P30" s="31"/>
      <c r="Q30" s="31"/>
      <c r="R30" s="123" t="str">
        <f>TEXT(V30,"j-mmm")</f>
        <v>24-janv</v>
      </c>
      <c r="S30" s="45" t="str">
        <f t="shared" ca="1" si="5"/>
        <v/>
      </c>
      <c r="T30" s="45" t="str">
        <f t="shared" ca="1" si="6"/>
        <v/>
      </c>
      <c r="U30" s="46" t="str">
        <f t="shared" ca="1" si="7"/>
        <v/>
      </c>
      <c r="V30" s="32">
        <f>$U$1+5</f>
        <v>43124</v>
      </c>
      <c r="W30" s="31">
        <v>28</v>
      </c>
      <c r="X30" s="31"/>
      <c r="Y30" s="31"/>
      <c r="Z30" s="123" t="str">
        <f>TEXT(AD30,"j-mmm")</f>
        <v>31-janv</v>
      </c>
      <c r="AA30" s="45" t="str">
        <f t="shared" ca="1" si="8"/>
        <v/>
      </c>
      <c r="AB30" s="45" t="str">
        <f t="shared" ca="1" si="9"/>
        <v/>
      </c>
      <c r="AC30" s="46" t="str">
        <f t="shared" ca="1" si="10"/>
        <v/>
      </c>
      <c r="AD30" s="18">
        <f>$AC$1+5</f>
        <v>43131</v>
      </c>
      <c r="AE30" s="8">
        <v>28</v>
      </c>
      <c r="AF30" s="31"/>
    </row>
    <row r="31" spans="1:32" ht="15" customHeight="1">
      <c r="B31" s="123"/>
      <c r="C31" s="45" t="str">
        <f t="shared" ca="1" si="0"/>
        <v/>
      </c>
      <c r="D31" s="45" t="str">
        <f t="shared" ca="1" si="1"/>
        <v/>
      </c>
      <c r="E31" s="46" t="str">
        <f t="shared" ca="1" si="11"/>
        <v/>
      </c>
      <c r="F31" s="32">
        <f>$D$1+5</f>
        <v>43110</v>
      </c>
      <c r="G31" s="31">
        <v>28</v>
      </c>
      <c r="H31" s="31"/>
      <c r="I31" s="31"/>
      <c r="J31" s="123"/>
      <c r="K31" s="45" t="str">
        <f t="shared" ca="1" si="2"/>
        <v/>
      </c>
      <c r="L31" s="45" t="str">
        <f t="shared" ca="1" si="3"/>
        <v/>
      </c>
      <c r="M31" s="46" t="str">
        <f t="shared" ca="1" si="4"/>
        <v/>
      </c>
      <c r="N31" s="32">
        <f>$D$1+12</f>
        <v>43117</v>
      </c>
      <c r="O31" s="31">
        <v>28</v>
      </c>
      <c r="P31" s="31"/>
      <c r="Q31" s="31"/>
      <c r="R31" s="123"/>
      <c r="S31" s="45" t="str">
        <f t="shared" ca="1" si="5"/>
        <v/>
      </c>
      <c r="T31" s="45" t="str">
        <f t="shared" ca="1" si="6"/>
        <v/>
      </c>
      <c r="U31" s="46" t="str">
        <f t="shared" ca="1" si="7"/>
        <v/>
      </c>
      <c r="V31" s="32">
        <f>$U$1+5</f>
        <v>43124</v>
      </c>
      <c r="W31" s="31">
        <v>28</v>
      </c>
      <c r="X31" s="31"/>
      <c r="Y31" s="31"/>
      <c r="Z31" s="123"/>
      <c r="AA31" s="45" t="str">
        <f t="shared" ca="1" si="8"/>
        <v/>
      </c>
      <c r="AB31" s="45" t="str">
        <f t="shared" ca="1" si="9"/>
        <v/>
      </c>
      <c r="AC31" s="46" t="str">
        <f t="shared" ca="1" si="10"/>
        <v/>
      </c>
      <c r="AD31" s="18">
        <f>$AC$1+5</f>
        <v>43131</v>
      </c>
      <c r="AE31" s="8">
        <v>28</v>
      </c>
      <c r="AF31" s="31"/>
    </row>
    <row r="32" spans="1:32" ht="15" customHeight="1">
      <c r="B32" s="132" t="str">
        <f ca="1">IFERROR(OFFSET(Données!$A$1,MATCH(F33,Données!$B$2:$B$13,0),,,),"")</f>
        <v/>
      </c>
      <c r="C32" s="45" t="str">
        <f t="shared" ca="1" si="0"/>
        <v/>
      </c>
      <c r="D32" s="45" t="str">
        <f t="shared" ca="1" si="1"/>
        <v/>
      </c>
      <c r="E32" s="46" t="str">
        <f t="shared" ca="1" si="11"/>
        <v/>
      </c>
      <c r="F32" s="32">
        <f>$D$1+5</f>
        <v>43110</v>
      </c>
      <c r="G32" s="31">
        <v>28</v>
      </c>
      <c r="H32" s="31"/>
      <c r="I32" s="31"/>
      <c r="J32" s="132" t="str">
        <f ca="1">IFERROR(OFFSET(Données!$A$1,MATCH(N33,Données!$B$2:$B$13,0),,,),"")</f>
        <v/>
      </c>
      <c r="K32" s="45" t="str">
        <f t="shared" ca="1" si="2"/>
        <v/>
      </c>
      <c r="L32" s="45" t="str">
        <f t="shared" ca="1" si="3"/>
        <v/>
      </c>
      <c r="M32" s="46" t="str">
        <f t="shared" ca="1" si="4"/>
        <v/>
      </c>
      <c r="N32" s="32">
        <f>$D$1+12</f>
        <v>43117</v>
      </c>
      <c r="O32" s="31">
        <v>28</v>
      </c>
      <c r="P32" s="31"/>
      <c r="Q32" s="31"/>
      <c r="R32" s="132" t="str">
        <f ca="1">IFERROR(OFFSET(Données!$A$1,MATCH(V33,Données!$B$2:$B$13,0),,,),"")</f>
        <v/>
      </c>
      <c r="S32" s="45" t="str">
        <f t="shared" ca="1" si="5"/>
        <v/>
      </c>
      <c r="T32" s="45" t="str">
        <f t="shared" ca="1" si="6"/>
        <v/>
      </c>
      <c r="U32" s="46" t="str">
        <f t="shared" ca="1" si="7"/>
        <v/>
      </c>
      <c r="V32" s="32">
        <f>$U$1+5</f>
        <v>43124</v>
      </c>
      <c r="W32" s="31">
        <v>28</v>
      </c>
      <c r="X32" s="31"/>
      <c r="Y32" s="31"/>
      <c r="Z32" s="132" t="str">
        <f ca="1">IFERROR(OFFSET(Données!$A$1,MATCH(AD33,Données!$B$2:$B$13,0),,,),"")</f>
        <v/>
      </c>
      <c r="AA32" s="45" t="str">
        <f t="shared" ca="1" si="8"/>
        <v/>
      </c>
      <c r="AB32" s="45" t="str">
        <f t="shared" ca="1" si="9"/>
        <v/>
      </c>
      <c r="AC32" s="46" t="str">
        <f t="shared" ca="1" si="10"/>
        <v/>
      </c>
      <c r="AD32" s="18">
        <f>$AC$1+5</f>
        <v>43131</v>
      </c>
      <c r="AE32" s="8">
        <v>28</v>
      </c>
      <c r="AF32" s="31"/>
    </row>
    <row r="33" spans="1:32" ht="15" customHeight="1">
      <c r="A33" s="108"/>
      <c r="B33" s="133"/>
      <c r="C33" s="47" t="str">
        <f t="shared" ca="1" si="0"/>
        <v/>
      </c>
      <c r="D33" s="47" t="str">
        <f t="shared" ca="1" si="1"/>
        <v/>
      </c>
      <c r="E33" s="48" t="str">
        <f t="shared" ca="1" si="11"/>
        <v/>
      </c>
      <c r="F33" s="32">
        <f>$D$1+5</f>
        <v>43110</v>
      </c>
      <c r="G33" s="31">
        <v>28</v>
      </c>
      <c r="H33" s="31"/>
      <c r="I33" s="31"/>
      <c r="J33" s="133"/>
      <c r="K33" s="47" t="str">
        <f t="shared" ca="1" si="2"/>
        <v/>
      </c>
      <c r="L33" s="47" t="str">
        <f t="shared" ca="1" si="3"/>
        <v/>
      </c>
      <c r="M33" s="48" t="str">
        <f t="shared" ca="1" si="4"/>
        <v/>
      </c>
      <c r="N33" s="32">
        <f>$D$1+12</f>
        <v>43117</v>
      </c>
      <c r="O33" s="31">
        <v>28</v>
      </c>
      <c r="P33" s="31"/>
      <c r="Q33" s="31"/>
      <c r="R33" s="133"/>
      <c r="S33" s="47" t="str">
        <f t="shared" ca="1" si="5"/>
        <v/>
      </c>
      <c r="T33" s="47" t="str">
        <f t="shared" ca="1" si="6"/>
        <v/>
      </c>
      <c r="U33" s="48" t="str">
        <f t="shared" ca="1" si="7"/>
        <v/>
      </c>
      <c r="V33" s="32">
        <f>$U$1+5</f>
        <v>43124</v>
      </c>
      <c r="W33" s="31">
        <v>28</v>
      </c>
      <c r="X33" s="31"/>
      <c r="Y33" s="31"/>
      <c r="Z33" s="133"/>
      <c r="AA33" s="47" t="str">
        <f t="shared" ca="1" si="8"/>
        <v/>
      </c>
      <c r="AB33" s="47" t="str">
        <f t="shared" ca="1" si="9"/>
        <v/>
      </c>
      <c r="AC33" s="48" t="str">
        <f t="shared" ca="1" si="10"/>
        <v/>
      </c>
      <c r="AD33" s="18">
        <f>$AC$1+5</f>
        <v>43131</v>
      </c>
      <c r="AE33" s="8">
        <v>28</v>
      </c>
      <c r="AF33" s="31"/>
    </row>
    <row r="34" spans="1:32" ht="15" customHeight="1">
      <c r="B34" s="35" t="str">
        <f>PROPER(TEXT($D$1+6,"jjjj"))</f>
        <v>Jeudi</v>
      </c>
      <c r="C34" s="62" t="str">
        <f t="shared" ca="1" si="0"/>
        <v/>
      </c>
      <c r="D34" s="62" t="str">
        <f t="shared" ca="1" si="1"/>
        <v/>
      </c>
      <c r="E34" s="63" t="str">
        <f t="shared" ca="1" si="11"/>
        <v/>
      </c>
      <c r="F34" s="32">
        <f>$D$1+6</f>
        <v>43111</v>
      </c>
      <c r="G34" s="31">
        <v>33</v>
      </c>
      <c r="H34" s="31" t="str">
        <f ca="1">IF(COUNTIF(fermetures,F34)=1,"Fermé ce jour","")</f>
        <v/>
      </c>
      <c r="I34" s="31"/>
      <c r="J34" s="35" t="str">
        <f>PROPER(TEXT(N34,"jjjj"))</f>
        <v>Jeudi</v>
      </c>
      <c r="K34" s="62" t="str">
        <f t="shared" ca="1" si="2"/>
        <v/>
      </c>
      <c r="L34" s="62" t="str">
        <f t="shared" ca="1" si="3"/>
        <v/>
      </c>
      <c r="M34" s="63" t="str">
        <f t="shared" ca="1" si="4"/>
        <v/>
      </c>
      <c r="N34" s="32">
        <f>$D$1+13</f>
        <v>43118</v>
      </c>
      <c r="O34" s="31">
        <v>33</v>
      </c>
      <c r="P34" s="31" t="str">
        <f ca="1">IF(COUNTIF(fermetures,N34)=1,"Fermé ce jour","")</f>
        <v/>
      </c>
      <c r="Q34" s="31"/>
      <c r="R34" s="35" t="str">
        <f>PROPER(TEXT(V34,"jjjj"))</f>
        <v>Jeudi</v>
      </c>
      <c r="S34" s="62" t="str">
        <f t="shared" ca="1" si="5"/>
        <v/>
      </c>
      <c r="T34" s="62" t="str">
        <f t="shared" ca="1" si="6"/>
        <v/>
      </c>
      <c r="U34" s="63" t="str">
        <f t="shared" ca="1" si="7"/>
        <v/>
      </c>
      <c r="V34" s="32">
        <f>$U$1+6</f>
        <v>43125</v>
      </c>
      <c r="W34" s="31">
        <v>33</v>
      </c>
      <c r="X34" s="31" t="str">
        <f ca="1">IF(COUNTIF(fermetures,V34)=1,"Fermé ce jour","")</f>
        <v/>
      </c>
      <c r="Y34" s="31"/>
      <c r="Z34" s="35" t="str">
        <f>PROPER(TEXT(AD34,"jjjj"))</f>
        <v>Jeudi</v>
      </c>
      <c r="AA34" s="62" t="str">
        <f t="shared" ca="1" si="8"/>
        <v/>
      </c>
      <c r="AB34" s="62" t="str">
        <f t="shared" ca="1" si="9"/>
        <v/>
      </c>
      <c r="AC34" s="63" t="str">
        <f t="shared" ca="1" si="10"/>
        <v/>
      </c>
      <c r="AD34" s="18">
        <f>$AC$1+6</f>
        <v>43132</v>
      </c>
      <c r="AE34" s="8">
        <v>33</v>
      </c>
      <c r="AF34" s="31" t="str">
        <f ca="1">IF(COUNTIF(fermetures,AD34)=1,"Fermé ce jour","")</f>
        <v/>
      </c>
    </row>
    <row r="35" spans="1:32" ht="15" customHeight="1">
      <c r="B35" s="123" t="str">
        <f>TEXT($D$1+6,"j-mmm")</f>
        <v>11-janv</v>
      </c>
      <c r="C35" s="62" t="str">
        <f t="shared" ca="1" si="0"/>
        <v/>
      </c>
      <c r="D35" s="62" t="str">
        <f t="shared" ca="1" si="1"/>
        <v/>
      </c>
      <c r="E35" s="63" t="str">
        <f t="shared" ca="1" si="11"/>
        <v/>
      </c>
      <c r="F35" s="32">
        <f>$D$1+6</f>
        <v>43111</v>
      </c>
      <c r="G35" s="31">
        <v>33</v>
      </c>
      <c r="H35" s="31"/>
      <c r="I35" s="31"/>
      <c r="J35" s="123" t="str">
        <f>TEXT(N35,"j-mmm")</f>
        <v>18-janv</v>
      </c>
      <c r="K35" s="62" t="str">
        <f t="shared" ca="1" si="2"/>
        <v/>
      </c>
      <c r="L35" s="62" t="str">
        <f t="shared" ca="1" si="3"/>
        <v/>
      </c>
      <c r="M35" s="63" t="str">
        <f t="shared" ca="1" si="4"/>
        <v/>
      </c>
      <c r="N35" s="32">
        <f>$D$1+13</f>
        <v>43118</v>
      </c>
      <c r="O35" s="31">
        <v>33</v>
      </c>
      <c r="P35" s="31"/>
      <c r="Q35" s="31"/>
      <c r="R35" s="123" t="str">
        <f>TEXT(V35,"j-mmm")</f>
        <v>25-janv</v>
      </c>
      <c r="S35" s="62" t="str">
        <f t="shared" ca="1" si="5"/>
        <v/>
      </c>
      <c r="T35" s="62" t="str">
        <f t="shared" ca="1" si="6"/>
        <v/>
      </c>
      <c r="U35" s="63" t="str">
        <f t="shared" ca="1" si="7"/>
        <v/>
      </c>
      <c r="V35" s="32">
        <f>$U$1+6</f>
        <v>43125</v>
      </c>
      <c r="W35" s="31">
        <v>33</v>
      </c>
      <c r="X35" s="31"/>
      <c r="Y35" s="31"/>
      <c r="Z35" s="123" t="str">
        <f>TEXT(AD35,"j-mmm")</f>
        <v>1-févr</v>
      </c>
      <c r="AA35" s="62" t="str">
        <f t="shared" ca="1" si="8"/>
        <v/>
      </c>
      <c r="AB35" s="62" t="str">
        <f t="shared" ca="1" si="9"/>
        <v/>
      </c>
      <c r="AC35" s="63" t="str">
        <f t="shared" ca="1" si="10"/>
        <v/>
      </c>
      <c r="AD35" s="18">
        <f>$AC$1+6</f>
        <v>43132</v>
      </c>
      <c r="AE35" s="8">
        <v>33</v>
      </c>
      <c r="AF35" s="31"/>
    </row>
    <row r="36" spans="1:32" ht="15" customHeight="1">
      <c r="B36" s="123"/>
      <c r="C36" s="62" t="str">
        <f t="shared" ca="1" si="0"/>
        <v/>
      </c>
      <c r="D36" s="62" t="str">
        <f t="shared" ca="1" si="1"/>
        <v/>
      </c>
      <c r="E36" s="63" t="str">
        <f t="shared" ca="1" si="11"/>
        <v/>
      </c>
      <c r="F36" s="32">
        <f>$D$1+6</f>
        <v>43111</v>
      </c>
      <c r="G36" s="31">
        <v>33</v>
      </c>
      <c r="H36" s="31"/>
      <c r="I36" s="31"/>
      <c r="J36" s="123"/>
      <c r="K36" s="62" t="str">
        <f t="shared" ca="1" si="2"/>
        <v/>
      </c>
      <c r="L36" s="62" t="str">
        <f t="shared" ca="1" si="3"/>
        <v/>
      </c>
      <c r="M36" s="63" t="str">
        <f t="shared" ca="1" si="4"/>
        <v/>
      </c>
      <c r="N36" s="32">
        <f>$D$1+13</f>
        <v>43118</v>
      </c>
      <c r="O36" s="31">
        <v>33</v>
      </c>
      <c r="P36" s="31"/>
      <c r="Q36" s="31"/>
      <c r="R36" s="123"/>
      <c r="S36" s="62" t="str">
        <f t="shared" ca="1" si="5"/>
        <v/>
      </c>
      <c r="T36" s="62" t="str">
        <f t="shared" ca="1" si="6"/>
        <v/>
      </c>
      <c r="U36" s="63" t="str">
        <f t="shared" ca="1" si="7"/>
        <v/>
      </c>
      <c r="V36" s="32">
        <f>$U$1+6</f>
        <v>43125</v>
      </c>
      <c r="W36" s="31">
        <v>33</v>
      </c>
      <c r="X36" s="31"/>
      <c r="Y36" s="31"/>
      <c r="Z36" s="123"/>
      <c r="AA36" s="62" t="str">
        <f t="shared" ca="1" si="8"/>
        <v/>
      </c>
      <c r="AB36" s="62" t="str">
        <f t="shared" ca="1" si="9"/>
        <v/>
      </c>
      <c r="AC36" s="63" t="str">
        <f t="shared" ca="1" si="10"/>
        <v/>
      </c>
      <c r="AD36" s="18">
        <f>$AC$1+6</f>
        <v>43132</v>
      </c>
      <c r="AE36" s="8">
        <v>33</v>
      </c>
      <c r="AF36" s="31"/>
    </row>
    <row r="37" spans="1:32" ht="15" customHeight="1">
      <c r="B37" s="132" t="str">
        <f ca="1">IFERROR(OFFSET(Données!$A$1,MATCH(F38,Données!$B$2:$B$13,0),,,),"")</f>
        <v/>
      </c>
      <c r="C37" s="62" t="str">
        <f t="shared" ca="1" si="0"/>
        <v/>
      </c>
      <c r="D37" s="62" t="str">
        <f t="shared" ca="1" si="1"/>
        <v/>
      </c>
      <c r="E37" s="63" t="str">
        <f t="shared" ca="1" si="11"/>
        <v/>
      </c>
      <c r="F37" s="32">
        <f>$D$1+6</f>
        <v>43111</v>
      </c>
      <c r="G37" s="31">
        <v>33</v>
      </c>
      <c r="H37" s="31"/>
      <c r="I37" s="31"/>
      <c r="J37" s="132" t="str">
        <f ca="1">IFERROR(OFFSET(Données!$A$1,MATCH(N38,Données!$B$2:$B$13,0),,,),"")</f>
        <v/>
      </c>
      <c r="K37" s="62" t="str">
        <f t="shared" ca="1" si="2"/>
        <v/>
      </c>
      <c r="L37" s="62" t="str">
        <f t="shared" ca="1" si="3"/>
        <v/>
      </c>
      <c r="M37" s="63" t="str">
        <f t="shared" ca="1" si="4"/>
        <v/>
      </c>
      <c r="N37" s="32">
        <f>$D$1+13</f>
        <v>43118</v>
      </c>
      <c r="O37" s="31">
        <v>33</v>
      </c>
      <c r="P37" s="31"/>
      <c r="Q37" s="31"/>
      <c r="R37" s="132" t="str">
        <f ca="1">IFERROR(OFFSET(Données!$A$1,MATCH(V38,Données!$B$2:$B$13,0),,,),"")</f>
        <v/>
      </c>
      <c r="S37" s="62" t="str">
        <f t="shared" ca="1" si="5"/>
        <v/>
      </c>
      <c r="T37" s="62" t="str">
        <f t="shared" ca="1" si="6"/>
        <v/>
      </c>
      <c r="U37" s="63" t="str">
        <f t="shared" ca="1" si="7"/>
        <v/>
      </c>
      <c r="V37" s="32">
        <f>$U$1+6</f>
        <v>43125</v>
      </c>
      <c r="W37" s="31">
        <v>33</v>
      </c>
      <c r="X37" s="31"/>
      <c r="Y37" s="31"/>
      <c r="Z37" s="132" t="str">
        <f ca="1">IFERROR(OFFSET(Données!$A$1,MATCH(AD38,Données!$B$2:$B$13,0),,,),"")</f>
        <v/>
      </c>
      <c r="AA37" s="62" t="str">
        <f t="shared" ca="1" si="8"/>
        <v/>
      </c>
      <c r="AB37" s="62" t="str">
        <f t="shared" ca="1" si="9"/>
        <v/>
      </c>
      <c r="AC37" s="63" t="str">
        <f t="shared" ca="1" si="10"/>
        <v/>
      </c>
      <c r="AD37" s="18">
        <f>$AC$1+6</f>
        <v>43132</v>
      </c>
      <c r="AE37" s="8">
        <v>33</v>
      </c>
      <c r="AF37" s="31"/>
    </row>
    <row r="38" spans="1:32" ht="15" customHeight="1">
      <c r="A38" s="108"/>
      <c r="B38" s="133"/>
      <c r="C38" s="64" t="str">
        <f t="shared" ca="1" si="0"/>
        <v/>
      </c>
      <c r="D38" s="64" t="str">
        <f t="shared" ca="1" si="1"/>
        <v/>
      </c>
      <c r="E38" s="65" t="str">
        <f t="shared" ca="1" si="11"/>
        <v/>
      </c>
      <c r="F38" s="32">
        <f>$D$1+6</f>
        <v>43111</v>
      </c>
      <c r="G38" s="31">
        <v>33</v>
      </c>
      <c r="H38" s="31"/>
      <c r="I38" s="31"/>
      <c r="J38" s="133"/>
      <c r="K38" s="64" t="str">
        <f t="shared" ca="1" si="2"/>
        <v/>
      </c>
      <c r="L38" s="64" t="str">
        <f t="shared" ca="1" si="3"/>
        <v/>
      </c>
      <c r="M38" s="65" t="str">
        <f t="shared" ca="1" si="4"/>
        <v/>
      </c>
      <c r="N38" s="32">
        <f>$D$1+13</f>
        <v>43118</v>
      </c>
      <c r="O38" s="31">
        <v>33</v>
      </c>
      <c r="P38" s="31"/>
      <c r="Q38" s="31"/>
      <c r="R38" s="133"/>
      <c r="S38" s="64" t="str">
        <f t="shared" ca="1" si="5"/>
        <v/>
      </c>
      <c r="T38" s="64" t="str">
        <f t="shared" ca="1" si="6"/>
        <v/>
      </c>
      <c r="U38" s="65" t="str">
        <f t="shared" ca="1" si="7"/>
        <v/>
      </c>
      <c r="V38" s="32">
        <f>$U$1+6</f>
        <v>43125</v>
      </c>
      <c r="W38" s="31">
        <v>33</v>
      </c>
      <c r="X38" s="31"/>
      <c r="Y38" s="31"/>
      <c r="Z38" s="133"/>
      <c r="AA38" s="64" t="str">
        <f t="shared" ca="1" si="8"/>
        <v/>
      </c>
      <c r="AB38" s="64" t="str">
        <f t="shared" ca="1" si="9"/>
        <v/>
      </c>
      <c r="AC38" s="65" t="str">
        <f t="shared" ca="1" si="10"/>
        <v/>
      </c>
      <c r="AD38" s="18">
        <f>$AC$1+6</f>
        <v>43132</v>
      </c>
      <c r="AE38" s="8">
        <v>33</v>
      </c>
      <c r="AF38" s="31"/>
    </row>
    <row r="39" spans="1:32"/>
    <row r="40" spans="1:32"/>
  </sheetData>
  <sheetProtection sheet="1" objects="1" scenarios="1" selectLockedCells="1"/>
  <mergeCells count="64">
    <mergeCell ref="Z37:Z38"/>
    <mergeCell ref="Z12:Z13"/>
    <mergeCell ref="Z17:Z18"/>
    <mergeCell ref="Z22:Z23"/>
    <mergeCell ref="Z27:Z28"/>
    <mergeCell ref="Z32:Z33"/>
    <mergeCell ref="Z35:Z36"/>
    <mergeCell ref="J37:J38"/>
    <mergeCell ref="R7:R8"/>
    <mergeCell ref="R12:R13"/>
    <mergeCell ref="R17:R18"/>
    <mergeCell ref="R22:R23"/>
    <mergeCell ref="R27:R28"/>
    <mergeCell ref="R32:R33"/>
    <mergeCell ref="R37:R38"/>
    <mergeCell ref="J12:J13"/>
    <mergeCell ref="J17:J18"/>
    <mergeCell ref="J22:J23"/>
    <mergeCell ref="J27:J28"/>
    <mergeCell ref="J32:J33"/>
    <mergeCell ref="J35:J36"/>
    <mergeCell ref="R35:R36"/>
    <mergeCell ref="J15:J16"/>
    <mergeCell ref="J25:J26"/>
    <mergeCell ref="R25:R26"/>
    <mergeCell ref="Z25:Z26"/>
    <mergeCell ref="B30:B31"/>
    <mergeCell ref="J30:J31"/>
    <mergeCell ref="R30:R31"/>
    <mergeCell ref="Z30:Z31"/>
    <mergeCell ref="R15:R16"/>
    <mergeCell ref="Z15:Z16"/>
    <mergeCell ref="B20:B21"/>
    <mergeCell ref="J20:J21"/>
    <mergeCell ref="R20:R21"/>
    <mergeCell ref="Z20:Z21"/>
    <mergeCell ref="B5:B6"/>
    <mergeCell ref="J5:J6"/>
    <mergeCell ref="R5:R6"/>
    <mergeCell ref="Z5:Z6"/>
    <mergeCell ref="B10:B11"/>
    <mergeCell ref="J10:J11"/>
    <mergeCell ref="R10:R11"/>
    <mergeCell ref="Z10:Z11"/>
    <mergeCell ref="B7:B8"/>
    <mergeCell ref="J7:J8"/>
    <mergeCell ref="Z7:Z8"/>
    <mergeCell ref="C2:E2"/>
    <mergeCell ref="K2:M2"/>
    <mergeCell ref="S2:U2"/>
    <mergeCell ref="AA2:AC2"/>
    <mergeCell ref="C3:E3"/>
    <mergeCell ref="K3:M3"/>
    <mergeCell ref="S3:U3"/>
    <mergeCell ref="AA3:AC3"/>
    <mergeCell ref="B37:B38"/>
    <mergeCell ref="B12:B13"/>
    <mergeCell ref="B17:B18"/>
    <mergeCell ref="B22:B23"/>
    <mergeCell ref="B27:B28"/>
    <mergeCell ref="B32:B33"/>
    <mergeCell ref="B15:B16"/>
    <mergeCell ref="B35:B36"/>
    <mergeCell ref="B25:B26"/>
  </mergeCells>
  <conditionalFormatting sqref="C4:E38">
    <cfRule type="expression" dxfId="36" priority="13">
      <formula>WEEKDAY($F4,2)&gt;5</formula>
    </cfRule>
    <cfRule type="expression" dxfId="35" priority="14">
      <formula>COUNTIF(Fériés,$F4)&gt;0</formula>
    </cfRule>
  </conditionalFormatting>
  <conditionalFormatting sqref="K4:M38">
    <cfRule type="expression" dxfId="34" priority="9">
      <formula>WEEKDAY($N4,2)&gt;5</formula>
    </cfRule>
    <cfRule type="expression" dxfId="33" priority="10">
      <formula>COUNTIF(Fériés,$N4)&gt;0</formula>
    </cfRule>
  </conditionalFormatting>
  <conditionalFormatting sqref="S4:U38">
    <cfRule type="expression" dxfId="32" priority="5">
      <formula>WEEKDAY($V4,2)&gt;5</formula>
    </cfRule>
    <cfRule type="expression" dxfId="31" priority="6">
      <formula>COUNTIF(Fériés,$V4)&gt;0</formula>
    </cfRule>
  </conditionalFormatting>
  <conditionalFormatting sqref="AA4:AC38">
    <cfRule type="expression" dxfId="30" priority="1">
      <formula>WEEKDAY($AD4,2)&gt;5</formula>
    </cfRule>
    <cfRule type="expression" dxfId="29" priority="2">
      <formula>COUNTIF(Fériés,$AD4)&gt;0</formula>
    </cfRule>
  </conditionalFormatting>
  <dataValidations count="1">
    <dataValidation type="list" allowBlank="1" showInputMessage="1" showErrorMessage="1" sqref="C2:E2" xr:uid="{00000000-0002-0000-0800-000000000000}">
      <formula1>Salles</formula1>
    </dataValidation>
  </dataValidations>
  <pageMargins left="0.7" right="0.7" top="0.75" bottom="0.75" header="0.3" footer="0.3"/>
  <pageSetup paperSize="9" orientation="portrait" r:id="rId1"/>
  <ignoredErrors>
    <ignoredError sqref="D1"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9217" r:id="rId4" name="Scroll Bar 1">
              <controlPr locked="0" defaultSize="0" print="0" autoPict="0">
                <anchor moveWithCells="1">
                  <from>
                    <xdr:col>2</xdr:col>
                    <xdr:colOff>200025</xdr:colOff>
                    <xdr:row>0</xdr:row>
                    <xdr:rowOff>133350</xdr:rowOff>
                  </from>
                  <to>
                    <xdr:col>4</xdr:col>
                    <xdr:colOff>2552700</xdr:colOff>
                    <xdr:row>0</xdr:row>
                    <xdr:rowOff>419100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Feuil4">
    <pageSetUpPr fitToPage="1"/>
  </sheetPr>
  <dimension ref="A1:AP68"/>
  <sheetViews>
    <sheetView showGridLines="0" showRowColHeaders="0" zoomScale="70" zoomScaleNormal="70" workbookViewId="0"/>
  </sheetViews>
  <sheetFormatPr baseColWidth="10" defaultColWidth="12" defaultRowHeight="12" zeroHeight="1"/>
  <cols>
    <col min="1" max="1" width="3.83203125" customWidth="1"/>
    <col min="2" max="2" width="14.33203125" style="8" customWidth="1"/>
    <col min="3" max="4" width="5.83203125" style="16" customWidth="1"/>
    <col min="5" max="5" width="45.5" style="8" customWidth="1"/>
    <col min="6" max="6" width="17.1640625" style="8" hidden="1" customWidth="1"/>
    <col min="7" max="8" width="5.5" style="8" hidden="1" customWidth="1"/>
    <col min="9" max="9" width="3.83203125" style="8" customWidth="1"/>
    <col min="10" max="10" width="14.33203125" style="8" customWidth="1"/>
    <col min="11" max="12" width="5.83203125" style="16" customWidth="1"/>
    <col min="13" max="13" width="45.5" style="8" customWidth="1"/>
    <col min="14" max="14" width="5.33203125" style="8" hidden="1" customWidth="1"/>
    <col min="15" max="16" width="5.5" style="8" hidden="1" customWidth="1"/>
    <col min="17" max="17" width="3.83203125" style="8" customWidth="1"/>
    <col min="18" max="18" width="14.33203125" style="8" customWidth="1"/>
    <col min="19" max="20" width="5.83203125" style="16" customWidth="1"/>
    <col min="21" max="21" width="45.5" style="8" customWidth="1"/>
    <col min="22" max="22" width="15.1640625" style="8" hidden="1" customWidth="1"/>
    <col min="23" max="24" width="5.5" style="8" hidden="1" customWidth="1"/>
    <col min="25" max="25" width="3.33203125" style="8" customWidth="1"/>
    <col min="26" max="26" width="14.33203125" style="8" customWidth="1"/>
    <col min="27" max="28" width="5.83203125" style="16" customWidth="1"/>
    <col min="29" max="29" width="45.5" style="8" customWidth="1"/>
    <col min="30" max="30" width="5.33203125" style="8" hidden="1" customWidth="1"/>
    <col min="31" max="32" width="5.5" style="8" hidden="1" customWidth="1"/>
    <col min="33" max="33" width="3.6640625" style="8" customWidth="1"/>
    <col min="34" max="34" width="14.33203125" style="8" customWidth="1"/>
    <col min="35" max="36" width="5.83203125" style="16" customWidth="1"/>
    <col min="37" max="37" width="45.5" style="8" customWidth="1"/>
    <col min="38" max="38" width="15" style="8" hidden="1" customWidth="1"/>
    <col min="39" max="39" width="5.5" style="8" hidden="1" customWidth="1"/>
    <col min="40" max="40" width="5.5" style="8" customWidth="1"/>
    <col min="41" max="41" width="4.33203125" style="8" customWidth="1"/>
  </cols>
  <sheetData>
    <row r="1" spans="1:42" ht="61.5" customHeight="1">
      <c r="A1" s="72"/>
      <c r="B1" s="24"/>
      <c r="C1" s="24"/>
      <c r="D1" s="24"/>
      <c r="E1" s="77">
        <v>43105</v>
      </c>
      <c r="F1" s="24"/>
      <c r="G1" s="24"/>
      <c r="H1" s="24"/>
      <c r="I1" s="24"/>
      <c r="J1" s="24"/>
      <c r="K1" s="24"/>
      <c r="L1" s="24"/>
      <c r="M1" s="24"/>
      <c r="N1" s="24"/>
      <c r="O1" s="24"/>
      <c r="P1" s="24"/>
      <c r="Q1" s="24"/>
      <c r="R1" s="24"/>
      <c r="S1" s="24"/>
      <c r="T1" s="24"/>
      <c r="U1" s="24"/>
      <c r="V1" s="24"/>
      <c r="W1" s="24"/>
      <c r="X1" s="24"/>
      <c r="Y1" s="24"/>
      <c r="Z1" s="24"/>
      <c r="AA1" s="24"/>
      <c r="AB1" s="24"/>
      <c r="AC1" s="24"/>
      <c r="AD1" s="24"/>
      <c r="AE1" s="24"/>
      <c r="AF1" s="24"/>
      <c r="AG1" s="24"/>
      <c r="AH1" s="24"/>
      <c r="AI1" s="24"/>
      <c r="AJ1" s="24"/>
      <c r="AK1" s="20">
        <f ca="1">TODAY()</f>
        <v>43754</v>
      </c>
      <c r="AL1" s="19"/>
      <c r="AO1" s="9"/>
      <c r="AP1" s="72"/>
    </row>
    <row r="2" spans="1:42" ht="20.25">
      <c r="B2" s="41"/>
      <c r="C2" s="130" t="str">
        <f>Données!F2</f>
        <v>Véhicule 1</v>
      </c>
      <c r="D2" s="130"/>
      <c r="E2" s="131"/>
      <c r="F2" s="31"/>
      <c r="G2" s="31"/>
      <c r="H2" s="31"/>
      <c r="I2" s="31"/>
      <c r="J2" s="41"/>
      <c r="K2" s="130" t="str">
        <f>IF(Données!F3="","",Données!F3)</f>
        <v>Véhicule 2</v>
      </c>
      <c r="L2" s="130"/>
      <c r="M2" s="131"/>
      <c r="N2" s="31"/>
      <c r="O2" s="31"/>
      <c r="P2" s="31"/>
      <c r="Q2" s="31"/>
      <c r="R2" s="41"/>
      <c r="S2" s="130" t="str">
        <f>IF(Données!F4="","",Données!F4)</f>
        <v>Véhicule 3</v>
      </c>
      <c r="T2" s="130"/>
      <c r="U2" s="131"/>
      <c r="V2" s="31"/>
      <c r="W2" s="31"/>
      <c r="X2" s="31"/>
      <c r="Y2" s="31"/>
      <c r="Z2" s="41"/>
      <c r="AA2" s="130" t="str">
        <f>IF(Données!F5="","",Données!F5)</f>
        <v>Véhicule 4</v>
      </c>
      <c r="AB2" s="130"/>
      <c r="AC2" s="131"/>
      <c r="AD2" s="31"/>
      <c r="AE2" s="31"/>
      <c r="AF2" s="31"/>
      <c r="AG2" s="31"/>
      <c r="AH2" s="41"/>
      <c r="AI2" s="130" t="str">
        <f>IF(Données!F6="","",Données!F6)</f>
        <v/>
      </c>
      <c r="AJ2" s="130"/>
      <c r="AK2" s="131"/>
    </row>
    <row r="3" spans="1:42" ht="21" customHeight="1">
      <c r="B3" s="40"/>
      <c r="C3" s="139" t="str">
        <f>UPPER(TEXT($E$1,"jj/mm/aaaa"))&amp;" au "&amp;UPPER(TEXT($E$1+5,"jj/mm/aaaa"))</f>
        <v>05/01/2018 au 10/01/2018</v>
      </c>
      <c r="D3" s="139"/>
      <c r="E3" s="140"/>
      <c r="F3" s="31"/>
      <c r="G3" s="31" t="s">
        <v>0</v>
      </c>
      <c r="H3" s="31"/>
      <c r="I3" s="31"/>
      <c r="J3" s="40"/>
      <c r="K3" s="139" t="str">
        <f>UPPER(TEXT($E$1,"jj/mm/aaaa"))&amp;" au "&amp;UPPER(TEXT($E$1+5,"jj/mm/aaaa"))</f>
        <v>05/01/2018 au 10/01/2018</v>
      </c>
      <c r="L3" s="139"/>
      <c r="M3" s="140"/>
      <c r="N3" s="31"/>
      <c r="O3" s="31" t="s">
        <v>0</v>
      </c>
      <c r="P3" s="31"/>
      <c r="Q3" s="31"/>
      <c r="R3" s="40"/>
      <c r="S3" s="139" t="str">
        <f>UPPER(TEXT($E$1,"jj/mm/aaaa"))&amp;" au "&amp;UPPER(TEXT($E$1+5,"jj/mm/aaaa"))</f>
        <v>05/01/2018 au 10/01/2018</v>
      </c>
      <c r="T3" s="139"/>
      <c r="U3" s="140"/>
      <c r="V3" s="31"/>
      <c r="W3" s="31" t="s">
        <v>0</v>
      </c>
      <c r="X3" s="31"/>
      <c r="Y3" s="31"/>
      <c r="Z3" s="40"/>
      <c r="AA3" s="139" t="str">
        <f>UPPER(TEXT($E$1,"jj/mm/aaaa"))&amp;" au "&amp;UPPER(TEXT($E$1+5,"jj/mm/aaaa"))</f>
        <v>05/01/2018 au 10/01/2018</v>
      </c>
      <c r="AB3" s="139"/>
      <c r="AC3" s="140"/>
      <c r="AD3" s="31"/>
      <c r="AE3" s="31" t="s">
        <v>0</v>
      </c>
      <c r="AF3" s="31"/>
      <c r="AG3" s="31"/>
      <c r="AH3" s="40"/>
      <c r="AI3" s="139" t="str">
        <f>UPPER(TEXT($E$1,"jj/mm/aaaa"))&amp;" au "&amp;UPPER(TEXT($E$1+5,"jj/mm/aaaa"))</f>
        <v>05/01/2018 au 10/01/2018</v>
      </c>
      <c r="AJ3" s="139"/>
      <c r="AK3" s="140"/>
      <c r="AM3" s="8" t="s">
        <v>0</v>
      </c>
    </row>
    <row r="4" spans="1:42" ht="15" customHeight="1">
      <c r="B4" s="35" t="str">
        <f>PROPER(TEXT($E$1,"jjjj"))</f>
        <v>Vendredi</v>
      </c>
      <c r="C4" s="45">
        <f t="shared" ref="C4:C32" ca="1" si="0">IFERROR(INDEX(saisie,MATCH($C$2&amp;F4&amp;"|"&amp;(ROW()-G4),valunique,0),2),"")</f>
        <v>0.5625</v>
      </c>
      <c r="D4" s="45">
        <f t="shared" ref="D4:D32" ca="1" si="1">IFERROR(INDEX(saisie,MATCH($C$2&amp;F4&amp;"|"&amp;(ROW()-G4),valunique,0),3),"")</f>
        <v>0.58333333333333337</v>
      </c>
      <c r="E4" s="46" t="str">
        <f t="shared" ref="E4:E32" ca="1" si="2">IFERROR(IF(INDEX(saisie,MATCH($C$2&amp;F4&amp;"|"&amp;(ROW()-G4),valunique,0),5)="interne",INDEX(saisie,MATCH($C$2&amp;F4&amp;"|"&amp;(ROW()-G4),valunique,0),4)&amp;" : "&amp;INDEX(saisie,MATCH($C$2&amp;F4&amp;"|"&amp;(ROW()-G4),valunique,0),6),INDEX(saisie,MATCH($C$2&amp;F4&amp;"|"&amp;(ROW()-G4),valunique,0),4)&amp;" : "&amp;INDEX(saisie,MATCH($C$2&amp;F4&amp;"|"&amp;(ROW()-G4),valunique,0),5)&amp;" - "&amp;INDEX(saisie,MATCH($C$2&amp;F4&amp;"|"&amp;(ROW()-G4),valunique,0),6)),"")</f>
        <v>Propriétaire : Site 2</v>
      </c>
      <c r="F4" s="32">
        <f>$E$1</f>
        <v>43105</v>
      </c>
      <c r="G4" s="31">
        <v>3</v>
      </c>
      <c r="H4" s="31" t="str">
        <f ca="1">IF(COUNTIF(fermetures,F4)=1,"Fermé ce jour","")</f>
        <v/>
      </c>
      <c r="I4" s="31"/>
      <c r="J4" s="35" t="str">
        <f>PROPER(TEXT($E$1,"jjjj"))</f>
        <v>Vendredi</v>
      </c>
      <c r="K4" s="45" t="str">
        <f t="shared" ref="K4:K32" ca="1" si="3">IFERROR(INDEX(saisie,MATCH($K$2&amp;N4&amp;"|"&amp;(ROW()-O4),valunique,0),2),"")</f>
        <v/>
      </c>
      <c r="L4" s="45" t="str">
        <f t="shared" ref="L4:L32" ca="1" si="4">IFERROR(INDEX(saisie,MATCH($K$2&amp;N4&amp;"|"&amp;(ROW()-O4),valunique,0),3),"")</f>
        <v/>
      </c>
      <c r="M4" s="46" t="str">
        <f t="shared" ref="M4:M32" ca="1" si="5">IFERROR(IF(INDEX(saisie,MATCH($K$2&amp;N4&amp;"|"&amp;(ROW()-O4),valunique,0),5)="interne",INDEX(saisie,MATCH($K$2&amp;N4&amp;"|"&amp;(ROW()-O4),valunique,0),4)&amp;" : "&amp;INDEX(saisie,MATCH($K$2&amp;N4&amp;"|"&amp;(ROW()-O4),valunique,0),6),INDEX(saisie,MATCH($K$2&amp;N4&amp;"|"&amp;(ROW()-O4),valunique,0),4)&amp;" : "&amp;INDEX(saisie,MATCH($K$2&amp;N4&amp;"|"&amp;(ROW()-O4),valunique,0),5)&amp;" - "&amp;INDEX(saisie,MATCH($K$2&amp;N4&amp;"|"&amp;(ROW()-O4),valunique,0),6)),"")</f>
        <v/>
      </c>
      <c r="N4" s="32">
        <f>$E$1</f>
        <v>43105</v>
      </c>
      <c r="O4" s="31">
        <v>3</v>
      </c>
      <c r="P4" s="31"/>
      <c r="Q4" s="31"/>
      <c r="R4" s="35" t="str">
        <f>PROPER(TEXT($E$1,"jjjj"))</f>
        <v>Vendredi</v>
      </c>
      <c r="S4" s="45" t="str">
        <f t="shared" ref="S4:S32" ca="1" si="6">IFERROR(INDEX(saisie,MATCH($S$2&amp;V4&amp;"|"&amp;(ROW()-W4),valunique,0),2),"")</f>
        <v/>
      </c>
      <c r="T4" s="45" t="str">
        <f t="shared" ref="T4:T32" ca="1" si="7">IFERROR(INDEX(saisie,MATCH($S$2&amp;V4&amp;"|"&amp;(ROW()-W4),valunique,0),3),"")</f>
        <v/>
      </c>
      <c r="U4" s="46" t="str">
        <f t="shared" ref="U4:U32" ca="1" si="8">IFERROR(IF(INDEX(saisie,MATCH($S$2&amp;V4&amp;"|"&amp;(ROW()-W4),valunique,0),5)="interne",INDEX(saisie,MATCH($S$2&amp;V4&amp;"|"&amp;(ROW()-W4),valunique,0),4)&amp;" : "&amp;INDEX(saisie,MATCH($S$2&amp;V4&amp;"|"&amp;(ROW()-W4),valunique,0),6),INDEX(saisie,MATCH($S$2&amp;V4&amp;"|"&amp;(ROW()-W4),valunique,0),4)&amp;" : "&amp;INDEX(saisie,MATCH($S$2&amp;V4&amp;"|"&amp;(ROW()-W4),valunique,0),5)&amp;" - "&amp;INDEX(saisie,MATCH($S$2&amp;V4&amp;"|"&amp;(ROW()-W4),valunique,0),6)),"")</f>
        <v/>
      </c>
      <c r="V4" s="32">
        <f>$E$1</f>
        <v>43105</v>
      </c>
      <c r="W4" s="31">
        <v>3</v>
      </c>
      <c r="X4" s="31"/>
      <c r="Y4" s="31"/>
      <c r="Z4" s="35" t="str">
        <f>PROPER(TEXT($E$1,"jjjj"))</f>
        <v>Vendredi</v>
      </c>
      <c r="AA4" s="45" t="str">
        <f t="shared" ref="AA4:AA32" ca="1" si="9">IFERROR(INDEX(saisie,MATCH($AA$2&amp;AD4&amp;"|"&amp;(ROW()-AE4),valunique,0),2),"")</f>
        <v/>
      </c>
      <c r="AB4" s="45" t="str">
        <f t="shared" ref="AB4:AB32" ca="1" si="10">IFERROR(INDEX(saisie,MATCH($AA$2&amp;AD4&amp;"|"&amp;(ROW()-AE4),valunique,0),3),"")</f>
        <v/>
      </c>
      <c r="AC4" s="46" t="str">
        <f t="shared" ref="AC4:AC32" ca="1" si="11">IFERROR(IF(INDEX(saisie,MATCH($AA$2&amp;AD4&amp;"|"&amp;(ROW()-AE4),valunique,0),5)="interne",INDEX(saisie,MATCH($AA$2&amp;AD4&amp;"|"&amp;(ROW()-AE4),valunique,0),4)&amp;" : "&amp;INDEX(saisie,MATCH($AA$2&amp;AD4&amp;"|"&amp;(ROW()-AE4),valunique,0),6),INDEX(saisie,MATCH($AA$2&amp;AD4&amp;"|"&amp;(ROW()-AE4),valunique,0),4)&amp;" : "&amp;INDEX(saisie,MATCH($AA$2&amp;AD4&amp;"|"&amp;(ROW()-AE4),valunique,0),5)&amp;" - "&amp;INDEX(saisie,MATCH($AA$2&amp;AD4&amp;"|"&amp;(ROW()-AE4),valunique,0),6)),"")</f>
        <v/>
      </c>
      <c r="AD4" s="32">
        <f>$E$1</f>
        <v>43105</v>
      </c>
      <c r="AE4" s="31">
        <v>3</v>
      </c>
      <c r="AF4" s="31"/>
      <c r="AG4" s="31"/>
      <c r="AH4" s="35" t="str">
        <f>PROPER(TEXT($E$1,"jjjj"))</f>
        <v>Vendredi</v>
      </c>
      <c r="AI4" s="45" t="str">
        <f t="shared" ref="AI4:AI33" ca="1" si="12">IFERROR(INDEX(saisie,MATCH($AI$2&amp;AL4&amp;"|"&amp;(ROW()-AM4),valunique,0),2),"")</f>
        <v/>
      </c>
      <c r="AJ4" s="45" t="str">
        <f t="shared" ref="AJ4:AJ33" ca="1" si="13">IFERROR(INDEX(saisie,MATCH($AI$2&amp;AL4&amp;"|"&amp;(ROW()-AM4),valunique,0),3),"")</f>
        <v/>
      </c>
      <c r="AK4" s="46" t="str">
        <f t="shared" ref="AK4:AK33" ca="1" si="14">IFERROR(IF(INDEX(saisie,MATCH($AI$2&amp;AL4&amp;"|"&amp;(ROW()-AM4),valunique,0),5)="interne",INDEX(saisie,MATCH($AI$2&amp;AL4&amp;"|"&amp;(ROW()-AM4),valunique,0),4)&amp;" : "&amp;INDEX(saisie,MATCH($AI$2&amp;AL4&amp;"|"&amp;(ROW()-AM4),valunique,0),6),INDEX(saisie,MATCH($AI$2&amp;AL4&amp;"|"&amp;(ROW()-AM4),valunique,0),4)&amp;" : "&amp;INDEX(saisie,MATCH($AI$2&amp;AL4&amp;"|"&amp;(ROW()-AM4),valunique,0),5)&amp;" - "&amp;INDEX(saisie,MATCH($AI$2&amp;AL4&amp;"|"&amp;(ROW()-AM4),valunique,0),6)),"")</f>
        <v/>
      </c>
      <c r="AL4" s="18">
        <f>$E$1</f>
        <v>43105</v>
      </c>
      <c r="AM4" s="8">
        <v>3</v>
      </c>
    </row>
    <row r="5" spans="1:42" ht="15" customHeight="1">
      <c r="B5" s="123" t="str">
        <f>TEXT($E$1,"j-mmm")</f>
        <v>5-janv</v>
      </c>
      <c r="C5" s="45">
        <f t="shared" ca="1" si="0"/>
        <v>0.58333333333333337</v>
      </c>
      <c r="D5" s="45">
        <f t="shared" ca="1" si="1"/>
        <v>0.60416666666666663</v>
      </c>
      <c r="E5" s="46" t="str">
        <f t="shared" ca="1" si="2"/>
        <v>Propriétaire : Site 3</v>
      </c>
      <c r="F5" s="32">
        <f>$E$1</f>
        <v>43105</v>
      </c>
      <c r="G5" s="31">
        <v>3</v>
      </c>
      <c r="H5" s="31"/>
      <c r="I5" s="31"/>
      <c r="J5" s="123" t="str">
        <f>TEXT($E$1,"j-mmm")</f>
        <v>5-janv</v>
      </c>
      <c r="K5" s="45" t="str">
        <f t="shared" ca="1" si="3"/>
        <v/>
      </c>
      <c r="L5" s="45" t="str">
        <f t="shared" ca="1" si="4"/>
        <v/>
      </c>
      <c r="M5" s="46" t="str">
        <f t="shared" ca="1" si="5"/>
        <v/>
      </c>
      <c r="N5" s="32">
        <f>$E$1</f>
        <v>43105</v>
      </c>
      <c r="O5" s="31">
        <v>3</v>
      </c>
      <c r="P5" s="31"/>
      <c r="Q5" s="31"/>
      <c r="R5" s="123" t="str">
        <f>TEXT($E$1,"j-mmm")</f>
        <v>5-janv</v>
      </c>
      <c r="S5" s="45" t="str">
        <f t="shared" ca="1" si="6"/>
        <v/>
      </c>
      <c r="T5" s="45" t="str">
        <f t="shared" ca="1" si="7"/>
        <v/>
      </c>
      <c r="U5" s="46" t="str">
        <f t="shared" ca="1" si="8"/>
        <v/>
      </c>
      <c r="V5" s="32">
        <f>$E$1</f>
        <v>43105</v>
      </c>
      <c r="W5" s="31">
        <v>3</v>
      </c>
      <c r="X5" s="31"/>
      <c r="Y5" s="31"/>
      <c r="Z5" s="123" t="str">
        <f>TEXT($E$1,"j-mmm")</f>
        <v>5-janv</v>
      </c>
      <c r="AA5" s="45" t="str">
        <f t="shared" ca="1" si="9"/>
        <v/>
      </c>
      <c r="AB5" s="45" t="str">
        <f t="shared" ca="1" si="10"/>
        <v/>
      </c>
      <c r="AC5" s="46" t="str">
        <f t="shared" ca="1" si="11"/>
        <v/>
      </c>
      <c r="AD5" s="32">
        <f>$E$1</f>
        <v>43105</v>
      </c>
      <c r="AE5" s="31">
        <v>3</v>
      </c>
      <c r="AF5" s="31"/>
      <c r="AG5" s="31"/>
      <c r="AH5" s="123" t="str">
        <f>TEXT($E$1,"j-mmm")</f>
        <v>5-janv</v>
      </c>
      <c r="AI5" s="45" t="str">
        <f t="shared" ca="1" si="12"/>
        <v/>
      </c>
      <c r="AJ5" s="45" t="str">
        <f t="shared" ca="1" si="13"/>
        <v/>
      </c>
      <c r="AK5" s="46" t="str">
        <f t="shared" ca="1" si="14"/>
        <v/>
      </c>
      <c r="AL5" s="18">
        <f>$E$1</f>
        <v>43105</v>
      </c>
      <c r="AM5" s="8">
        <v>3</v>
      </c>
    </row>
    <row r="6" spans="1:42" ht="15" customHeight="1">
      <c r="B6" s="123"/>
      <c r="C6" s="45" t="str">
        <f t="shared" ca="1" si="0"/>
        <v/>
      </c>
      <c r="D6" s="45" t="str">
        <f t="shared" ca="1" si="1"/>
        <v/>
      </c>
      <c r="E6" s="46" t="str">
        <f t="shared" ca="1" si="2"/>
        <v/>
      </c>
      <c r="F6" s="32">
        <f>$E$1</f>
        <v>43105</v>
      </c>
      <c r="G6" s="31">
        <v>3</v>
      </c>
      <c r="H6" s="31"/>
      <c r="I6" s="31"/>
      <c r="J6" s="123"/>
      <c r="K6" s="45" t="str">
        <f t="shared" ca="1" si="3"/>
        <v/>
      </c>
      <c r="L6" s="45" t="str">
        <f t="shared" ca="1" si="4"/>
        <v/>
      </c>
      <c r="M6" s="46" t="str">
        <f t="shared" ca="1" si="5"/>
        <v/>
      </c>
      <c r="N6" s="32">
        <f>$E$1</f>
        <v>43105</v>
      </c>
      <c r="O6" s="31">
        <v>3</v>
      </c>
      <c r="P6" s="31"/>
      <c r="Q6" s="31"/>
      <c r="R6" s="123"/>
      <c r="S6" s="45" t="str">
        <f t="shared" ca="1" si="6"/>
        <v/>
      </c>
      <c r="T6" s="45" t="str">
        <f t="shared" ca="1" si="7"/>
        <v/>
      </c>
      <c r="U6" s="46" t="str">
        <f t="shared" ca="1" si="8"/>
        <v/>
      </c>
      <c r="V6" s="32">
        <f>$E$1</f>
        <v>43105</v>
      </c>
      <c r="W6" s="31">
        <v>3</v>
      </c>
      <c r="X6" s="31"/>
      <c r="Y6" s="31"/>
      <c r="Z6" s="123"/>
      <c r="AA6" s="45" t="str">
        <f t="shared" ca="1" si="9"/>
        <v/>
      </c>
      <c r="AB6" s="45" t="str">
        <f t="shared" ca="1" si="10"/>
        <v/>
      </c>
      <c r="AC6" s="46" t="str">
        <f t="shared" ca="1" si="11"/>
        <v/>
      </c>
      <c r="AD6" s="32">
        <f>$E$1</f>
        <v>43105</v>
      </c>
      <c r="AE6" s="31">
        <v>3</v>
      </c>
      <c r="AF6" s="31"/>
      <c r="AG6" s="31"/>
      <c r="AH6" s="123"/>
      <c r="AI6" s="45" t="str">
        <f t="shared" ca="1" si="12"/>
        <v/>
      </c>
      <c r="AJ6" s="45" t="str">
        <f t="shared" ca="1" si="13"/>
        <v/>
      </c>
      <c r="AK6" s="46" t="str">
        <f t="shared" ca="1" si="14"/>
        <v/>
      </c>
      <c r="AL6" s="18">
        <f>$E$1</f>
        <v>43105</v>
      </c>
      <c r="AM6" s="8">
        <v>3</v>
      </c>
    </row>
    <row r="7" spans="1:42" ht="15" customHeight="1">
      <c r="B7" s="141" t="str">
        <f ca="1">IFERROR(OFFSET(Données!$A$1,MATCH(F8,Données!$B$2:$B$13,0),,,),"")</f>
        <v/>
      </c>
      <c r="C7" s="45" t="str">
        <f t="shared" ca="1" si="0"/>
        <v/>
      </c>
      <c r="D7" s="45" t="str">
        <f t="shared" ca="1" si="1"/>
        <v/>
      </c>
      <c r="E7" s="46" t="str">
        <f t="shared" ca="1" si="2"/>
        <v/>
      </c>
      <c r="F7" s="32">
        <f>$E$1</f>
        <v>43105</v>
      </c>
      <c r="G7" s="31">
        <v>3</v>
      </c>
      <c r="H7" s="31"/>
      <c r="I7" s="31"/>
      <c r="J7" s="141" t="str">
        <f ca="1">IFERROR(OFFSET(Données!$A$1,MATCH(N8,Données!$B$2:$B$13,0),,,),"")</f>
        <v/>
      </c>
      <c r="K7" s="45" t="str">
        <f t="shared" ca="1" si="3"/>
        <v/>
      </c>
      <c r="L7" s="45" t="str">
        <f t="shared" ca="1" si="4"/>
        <v/>
      </c>
      <c r="M7" s="46" t="str">
        <f t="shared" ca="1" si="5"/>
        <v/>
      </c>
      <c r="N7" s="32">
        <f>$E$1</f>
        <v>43105</v>
      </c>
      <c r="O7" s="31">
        <v>3</v>
      </c>
      <c r="P7" s="31"/>
      <c r="Q7" s="31"/>
      <c r="R7" s="141" t="str">
        <f ca="1">IFERROR(OFFSET(Données!$A$1,MATCH(V8,Données!$B$2:$B$13,0),,,),"")</f>
        <v/>
      </c>
      <c r="S7" s="45" t="str">
        <f t="shared" ca="1" si="6"/>
        <v/>
      </c>
      <c r="T7" s="45" t="str">
        <f t="shared" ca="1" si="7"/>
        <v/>
      </c>
      <c r="U7" s="46" t="str">
        <f t="shared" ca="1" si="8"/>
        <v/>
      </c>
      <c r="V7" s="32">
        <f>$E$1</f>
        <v>43105</v>
      </c>
      <c r="W7" s="31">
        <v>3</v>
      </c>
      <c r="X7" s="31"/>
      <c r="Y7" s="31"/>
      <c r="Z7" s="141" t="str">
        <f ca="1">IFERROR(OFFSET(Données!$A$1,MATCH(AD8,Données!$B$2:$B$13,0),,,),"")</f>
        <v/>
      </c>
      <c r="AA7" s="45" t="str">
        <f t="shared" ca="1" si="9"/>
        <v/>
      </c>
      <c r="AB7" s="45" t="str">
        <f t="shared" ca="1" si="10"/>
        <v/>
      </c>
      <c r="AC7" s="46" t="str">
        <f t="shared" ca="1" si="11"/>
        <v/>
      </c>
      <c r="AD7" s="32">
        <f>$E$1</f>
        <v>43105</v>
      </c>
      <c r="AE7" s="31">
        <v>3</v>
      </c>
      <c r="AF7" s="31"/>
      <c r="AG7" s="31"/>
      <c r="AH7" s="141" t="str">
        <f ca="1">IFERROR(OFFSET(Données!$A$1,MATCH(AL8,Données!$B$2:$B$13,0),,,),"")</f>
        <v/>
      </c>
      <c r="AI7" s="45" t="str">
        <f t="shared" ca="1" si="12"/>
        <v/>
      </c>
      <c r="AJ7" s="45" t="str">
        <f t="shared" ca="1" si="13"/>
        <v/>
      </c>
      <c r="AK7" s="46" t="str">
        <f t="shared" ca="1" si="14"/>
        <v/>
      </c>
      <c r="AL7" s="18">
        <f>$E$1</f>
        <v>43105</v>
      </c>
      <c r="AM7" s="8">
        <v>3</v>
      </c>
    </row>
    <row r="8" spans="1:42" ht="15" customHeight="1">
      <c r="B8" s="142"/>
      <c r="C8" s="47" t="str">
        <f t="shared" ca="1" si="0"/>
        <v/>
      </c>
      <c r="D8" s="47" t="str">
        <f t="shared" ca="1" si="1"/>
        <v/>
      </c>
      <c r="E8" s="48" t="str">
        <f t="shared" ca="1" si="2"/>
        <v/>
      </c>
      <c r="F8" s="32">
        <f>$E$1</f>
        <v>43105</v>
      </c>
      <c r="G8" s="31">
        <v>3</v>
      </c>
      <c r="H8" s="31"/>
      <c r="I8" s="31"/>
      <c r="J8" s="142"/>
      <c r="K8" s="47" t="str">
        <f t="shared" ca="1" si="3"/>
        <v/>
      </c>
      <c r="L8" s="47" t="str">
        <f t="shared" ca="1" si="4"/>
        <v/>
      </c>
      <c r="M8" s="48" t="str">
        <f t="shared" ca="1" si="5"/>
        <v/>
      </c>
      <c r="N8" s="32">
        <f>$E$1</f>
        <v>43105</v>
      </c>
      <c r="O8" s="31">
        <v>3</v>
      </c>
      <c r="P8" s="31"/>
      <c r="Q8" s="31"/>
      <c r="R8" s="142"/>
      <c r="S8" s="47" t="str">
        <f t="shared" ca="1" si="6"/>
        <v/>
      </c>
      <c r="T8" s="47" t="str">
        <f t="shared" ca="1" si="7"/>
        <v/>
      </c>
      <c r="U8" s="48" t="str">
        <f t="shared" ca="1" si="8"/>
        <v/>
      </c>
      <c r="V8" s="32">
        <f>$E$1</f>
        <v>43105</v>
      </c>
      <c r="W8" s="31">
        <v>3</v>
      </c>
      <c r="X8" s="31"/>
      <c r="Y8" s="31"/>
      <c r="Z8" s="142"/>
      <c r="AA8" s="47" t="str">
        <f t="shared" ca="1" si="9"/>
        <v/>
      </c>
      <c r="AB8" s="47" t="str">
        <f t="shared" ca="1" si="10"/>
        <v/>
      </c>
      <c r="AC8" s="48" t="str">
        <f t="shared" ca="1" si="11"/>
        <v/>
      </c>
      <c r="AD8" s="32">
        <f>$E$1</f>
        <v>43105</v>
      </c>
      <c r="AE8" s="31">
        <v>3</v>
      </c>
      <c r="AF8" s="31"/>
      <c r="AG8" s="31"/>
      <c r="AH8" s="142"/>
      <c r="AI8" s="47" t="str">
        <f t="shared" ca="1" si="12"/>
        <v/>
      </c>
      <c r="AJ8" s="47" t="str">
        <f t="shared" ca="1" si="13"/>
        <v/>
      </c>
      <c r="AK8" s="48" t="str">
        <f t="shared" ca="1" si="14"/>
        <v/>
      </c>
      <c r="AL8" s="18">
        <f>$E$1</f>
        <v>43105</v>
      </c>
      <c r="AM8" s="8">
        <v>3</v>
      </c>
    </row>
    <row r="9" spans="1:42" ht="15" customHeight="1">
      <c r="B9" s="35" t="str">
        <f>PROPER(TEXT($E$1+1,"jjjj"))</f>
        <v>Samedi</v>
      </c>
      <c r="C9" s="45" t="str">
        <f t="shared" ca="1" si="0"/>
        <v/>
      </c>
      <c r="D9" s="45" t="str">
        <f t="shared" ca="1" si="1"/>
        <v/>
      </c>
      <c r="E9" s="46" t="str">
        <f t="shared" ca="1" si="2"/>
        <v/>
      </c>
      <c r="F9" s="32">
        <f>$E$1+1</f>
        <v>43106</v>
      </c>
      <c r="G9" s="31">
        <v>8</v>
      </c>
      <c r="H9" s="31" t="str">
        <f ca="1">IF(COUNTIF(fermetures,F9)=1,"Fermé ce jour","")</f>
        <v/>
      </c>
      <c r="I9" s="31"/>
      <c r="J9" s="35" t="str">
        <f>PROPER(TEXT($E$1+1,"jjjj"))</f>
        <v>Samedi</v>
      </c>
      <c r="K9" s="45" t="str">
        <f t="shared" ca="1" si="3"/>
        <v/>
      </c>
      <c r="L9" s="45" t="str">
        <f t="shared" ca="1" si="4"/>
        <v/>
      </c>
      <c r="M9" s="46" t="str">
        <f t="shared" ca="1" si="5"/>
        <v/>
      </c>
      <c r="N9" s="32">
        <f>$E$1+1</f>
        <v>43106</v>
      </c>
      <c r="O9" s="31">
        <v>8</v>
      </c>
      <c r="P9" s="31"/>
      <c r="Q9" s="31"/>
      <c r="R9" s="35" t="str">
        <f>PROPER(TEXT($E$1+1,"jjjj"))</f>
        <v>Samedi</v>
      </c>
      <c r="S9" s="45" t="str">
        <f t="shared" ca="1" si="6"/>
        <v/>
      </c>
      <c r="T9" s="45" t="str">
        <f t="shared" ca="1" si="7"/>
        <v/>
      </c>
      <c r="U9" s="46" t="str">
        <f t="shared" ca="1" si="8"/>
        <v/>
      </c>
      <c r="V9" s="32">
        <f>$E$1+1</f>
        <v>43106</v>
      </c>
      <c r="W9" s="31">
        <v>8</v>
      </c>
      <c r="X9" s="31"/>
      <c r="Y9" s="31"/>
      <c r="Z9" s="35" t="str">
        <f>PROPER(TEXT($E$1+1,"jjjj"))</f>
        <v>Samedi</v>
      </c>
      <c r="AA9" s="45" t="str">
        <f t="shared" ca="1" si="9"/>
        <v/>
      </c>
      <c r="AB9" s="45" t="str">
        <f t="shared" ca="1" si="10"/>
        <v/>
      </c>
      <c r="AC9" s="46" t="str">
        <f t="shared" ca="1" si="11"/>
        <v/>
      </c>
      <c r="AD9" s="32">
        <f>$E$1+1</f>
        <v>43106</v>
      </c>
      <c r="AE9" s="31">
        <v>8</v>
      </c>
      <c r="AF9" s="31"/>
      <c r="AG9" s="31"/>
      <c r="AH9" s="35" t="str">
        <f>PROPER(TEXT($E$1+1,"jjjj"))</f>
        <v>Samedi</v>
      </c>
      <c r="AI9" s="45" t="str">
        <f t="shared" ca="1" si="12"/>
        <v/>
      </c>
      <c r="AJ9" s="45" t="str">
        <f t="shared" ca="1" si="13"/>
        <v/>
      </c>
      <c r="AK9" s="46" t="str">
        <f t="shared" ca="1" si="14"/>
        <v/>
      </c>
      <c r="AL9" s="18">
        <f>$E$1+1</f>
        <v>43106</v>
      </c>
      <c r="AM9" s="8">
        <v>8</v>
      </c>
    </row>
    <row r="10" spans="1:42" ht="15" customHeight="1">
      <c r="B10" s="123" t="str">
        <f>TEXT($E$1+1,"j-mmm")</f>
        <v>6-janv</v>
      </c>
      <c r="C10" s="45"/>
      <c r="D10" s="45" t="str">
        <f t="shared" ca="1" si="1"/>
        <v/>
      </c>
      <c r="E10" s="46" t="str">
        <f t="shared" ca="1" si="2"/>
        <v/>
      </c>
      <c r="F10" s="32">
        <f>$E$1+1</f>
        <v>43106</v>
      </c>
      <c r="G10" s="31">
        <v>8</v>
      </c>
      <c r="H10" s="31"/>
      <c r="I10" s="31"/>
      <c r="J10" s="123" t="str">
        <f>TEXT($E$1+1,"j-mmm")</f>
        <v>6-janv</v>
      </c>
      <c r="K10" s="45" t="str">
        <f t="shared" ca="1" si="3"/>
        <v/>
      </c>
      <c r="L10" s="45" t="str">
        <f t="shared" ca="1" si="4"/>
        <v/>
      </c>
      <c r="M10" s="46" t="str">
        <f t="shared" ca="1" si="5"/>
        <v/>
      </c>
      <c r="N10" s="32">
        <f>$E$1+1</f>
        <v>43106</v>
      </c>
      <c r="O10" s="31">
        <v>8</v>
      </c>
      <c r="P10" s="31"/>
      <c r="Q10" s="31"/>
      <c r="R10" s="123" t="str">
        <f>TEXT($E$1+1,"j-mmm")</f>
        <v>6-janv</v>
      </c>
      <c r="S10" s="45" t="str">
        <f t="shared" ca="1" si="6"/>
        <v/>
      </c>
      <c r="T10" s="45" t="str">
        <f t="shared" ca="1" si="7"/>
        <v/>
      </c>
      <c r="U10" s="46" t="str">
        <f t="shared" ca="1" si="8"/>
        <v/>
      </c>
      <c r="V10" s="32">
        <f>$E$1+1</f>
        <v>43106</v>
      </c>
      <c r="W10" s="31">
        <v>8</v>
      </c>
      <c r="X10" s="31"/>
      <c r="Y10" s="31"/>
      <c r="Z10" s="123" t="str">
        <f>TEXT($E$1+1,"j-mmm")</f>
        <v>6-janv</v>
      </c>
      <c r="AA10" s="45" t="str">
        <f t="shared" ca="1" si="9"/>
        <v/>
      </c>
      <c r="AB10" s="45" t="str">
        <f t="shared" ca="1" si="10"/>
        <v/>
      </c>
      <c r="AC10" s="46" t="str">
        <f t="shared" ca="1" si="11"/>
        <v/>
      </c>
      <c r="AD10" s="32">
        <f>$E$1+1</f>
        <v>43106</v>
      </c>
      <c r="AE10" s="31">
        <v>8</v>
      </c>
      <c r="AF10" s="31"/>
      <c r="AG10" s="31"/>
      <c r="AH10" s="123" t="str">
        <f>TEXT($E$1+1,"j-mmm")</f>
        <v>6-janv</v>
      </c>
      <c r="AI10" s="45" t="str">
        <f t="shared" ca="1" si="12"/>
        <v/>
      </c>
      <c r="AJ10" s="45" t="str">
        <f t="shared" ca="1" si="13"/>
        <v/>
      </c>
      <c r="AK10" s="46" t="str">
        <f t="shared" ca="1" si="14"/>
        <v/>
      </c>
      <c r="AL10" s="18">
        <f>$E$1+1</f>
        <v>43106</v>
      </c>
      <c r="AM10" s="8">
        <v>8</v>
      </c>
    </row>
    <row r="11" spans="1:42" ht="15" customHeight="1">
      <c r="B11" s="123"/>
      <c r="C11" s="45" t="str">
        <f t="shared" ca="1" si="0"/>
        <v/>
      </c>
      <c r="D11" s="45" t="str">
        <f t="shared" ca="1" si="1"/>
        <v/>
      </c>
      <c r="E11" s="46" t="str">
        <f t="shared" ca="1" si="2"/>
        <v/>
      </c>
      <c r="F11" s="32">
        <f>$E$1+1</f>
        <v>43106</v>
      </c>
      <c r="G11" s="31">
        <v>8</v>
      </c>
      <c r="H11" s="31"/>
      <c r="I11" s="31"/>
      <c r="J11" s="123"/>
      <c r="K11" s="45" t="str">
        <f t="shared" ca="1" si="3"/>
        <v/>
      </c>
      <c r="L11" s="45" t="str">
        <f t="shared" ca="1" si="4"/>
        <v/>
      </c>
      <c r="M11" s="46" t="str">
        <f t="shared" ca="1" si="5"/>
        <v/>
      </c>
      <c r="N11" s="32">
        <f>$E$1+1</f>
        <v>43106</v>
      </c>
      <c r="O11" s="31">
        <v>8</v>
      </c>
      <c r="P11" s="31"/>
      <c r="Q11" s="31"/>
      <c r="R11" s="123"/>
      <c r="S11" s="45" t="str">
        <f t="shared" ca="1" si="6"/>
        <v/>
      </c>
      <c r="T11" s="45" t="str">
        <f t="shared" ca="1" si="7"/>
        <v/>
      </c>
      <c r="U11" s="46" t="str">
        <f t="shared" ca="1" si="8"/>
        <v/>
      </c>
      <c r="V11" s="32">
        <f>$E$1+1</f>
        <v>43106</v>
      </c>
      <c r="W11" s="31">
        <v>8</v>
      </c>
      <c r="X11" s="31"/>
      <c r="Y11" s="31"/>
      <c r="Z11" s="123"/>
      <c r="AA11" s="45" t="str">
        <f t="shared" ca="1" si="9"/>
        <v/>
      </c>
      <c r="AB11" s="45" t="str">
        <f t="shared" ca="1" si="10"/>
        <v/>
      </c>
      <c r="AC11" s="46" t="str">
        <f t="shared" ca="1" si="11"/>
        <v/>
      </c>
      <c r="AD11" s="32">
        <f>$E$1+1</f>
        <v>43106</v>
      </c>
      <c r="AE11" s="31">
        <v>8</v>
      </c>
      <c r="AF11" s="31"/>
      <c r="AG11" s="31"/>
      <c r="AH11" s="123"/>
      <c r="AI11" s="45" t="str">
        <f t="shared" ca="1" si="12"/>
        <v/>
      </c>
      <c r="AJ11" s="45" t="str">
        <f t="shared" ca="1" si="13"/>
        <v/>
      </c>
      <c r="AK11" s="46" t="str">
        <f t="shared" ca="1" si="14"/>
        <v/>
      </c>
      <c r="AL11" s="18">
        <f>$E$1+1</f>
        <v>43106</v>
      </c>
      <c r="AM11" s="8">
        <v>8</v>
      </c>
    </row>
    <row r="12" spans="1:42" ht="15" customHeight="1">
      <c r="B12" s="141" t="str">
        <f ca="1">IFERROR(OFFSET(Données!$A$1,MATCH(F13,Données!$B$2:$B$13,0),,,),"")</f>
        <v/>
      </c>
      <c r="C12" s="45" t="str">
        <f t="shared" ca="1" si="0"/>
        <v/>
      </c>
      <c r="D12" s="45" t="str">
        <f t="shared" ca="1" si="1"/>
        <v/>
      </c>
      <c r="E12" s="46" t="str">
        <f t="shared" ca="1" si="2"/>
        <v/>
      </c>
      <c r="F12" s="32">
        <f>$E$1+1</f>
        <v>43106</v>
      </c>
      <c r="G12" s="31">
        <v>8</v>
      </c>
      <c r="H12" s="31"/>
      <c r="I12" s="31"/>
      <c r="J12" s="141" t="str">
        <f ca="1">IFERROR(OFFSET(Données!$A$1,MATCH(N13,Données!$B$2:$B$13,0),,,),"")</f>
        <v/>
      </c>
      <c r="K12" s="45" t="str">
        <f t="shared" ca="1" si="3"/>
        <v/>
      </c>
      <c r="L12" s="45" t="str">
        <f t="shared" ca="1" si="4"/>
        <v/>
      </c>
      <c r="M12" s="46" t="str">
        <f t="shared" ca="1" si="5"/>
        <v/>
      </c>
      <c r="N12" s="32">
        <f>$E$1+1</f>
        <v>43106</v>
      </c>
      <c r="O12" s="31">
        <v>8</v>
      </c>
      <c r="P12" s="31"/>
      <c r="Q12" s="31"/>
      <c r="R12" s="141" t="str">
        <f ca="1">IFERROR(OFFSET(Données!$A$1,MATCH(V13,Données!$B$2:$B$13,0),,,),"")</f>
        <v/>
      </c>
      <c r="S12" s="45" t="str">
        <f t="shared" ca="1" si="6"/>
        <v/>
      </c>
      <c r="T12" s="45" t="str">
        <f t="shared" ca="1" si="7"/>
        <v/>
      </c>
      <c r="U12" s="46" t="str">
        <f t="shared" ca="1" si="8"/>
        <v/>
      </c>
      <c r="V12" s="32">
        <f>$E$1+1</f>
        <v>43106</v>
      </c>
      <c r="W12" s="31">
        <v>8</v>
      </c>
      <c r="X12" s="31"/>
      <c r="Y12" s="31"/>
      <c r="Z12" s="141" t="str">
        <f ca="1">IFERROR(OFFSET(Données!$A$1,MATCH(AD13,Données!$B$2:$B$13,0),,,),"")</f>
        <v/>
      </c>
      <c r="AA12" s="45" t="str">
        <f t="shared" ca="1" si="9"/>
        <v/>
      </c>
      <c r="AB12" s="45" t="str">
        <f t="shared" ca="1" si="10"/>
        <v/>
      </c>
      <c r="AC12" s="46" t="str">
        <f t="shared" ca="1" si="11"/>
        <v/>
      </c>
      <c r="AD12" s="32">
        <f>$E$1+1</f>
        <v>43106</v>
      </c>
      <c r="AE12" s="31">
        <v>8</v>
      </c>
      <c r="AF12" s="31"/>
      <c r="AG12" s="31"/>
      <c r="AH12" s="141" t="str">
        <f ca="1">IFERROR(OFFSET(Données!$A$1,MATCH(AL13,Données!$B$2:$B$13,0),,,),"")</f>
        <v/>
      </c>
      <c r="AI12" s="45" t="str">
        <f t="shared" ca="1" si="12"/>
        <v/>
      </c>
      <c r="AJ12" s="45" t="str">
        <f t="shared" ca="1" si="13"/>
        <v/>
      </c>
      <c r="AK12" s="46" t="str">
        <f t="shared" ca="1" si="14"/>
        <v/>
      </c>
      <c r="AL12" s="18">
        <f>$E$1+1</f>
        <v>43106</v>
      </c>
      <c r="AM12" s="8">
        <v>8</v>
      </c>
    </row>
    <row r="13" spans="1:42" ht="15" customHeight="1">
      <c r="B13" s="142"/>
      <c r="C13" s="47" t="str">
        <f t="shared" ca="1" si="0"/>
        <v/>
      </c>
      <c r="D13" s="47" t="str">
        <f t="shared" ca="1" si="1"/>
        <v/>
      </c>
      <c r="E13" s="48" t="str">
        <f t="shared" ca="1" si="2"/>
        <v/>
      </c>
      <c r="F13" s="32">
        <f>$E$1+1</f>
        <v>43106</v>
      </c>
      <c r="G13" s="31">
        <v>8</v>
      </c>
      <c r="H13" s="31"/>
      <c r="I13" s="31"/>
      <c r="J13" s="142"/>
      <c r="K13" s="47" t="str">
        <f t="shared" ca="1" si="3"/>
        <v/>
      </c>
      <c r="L13" s="47" t="str">
        <f t="shared" ca="1" si="4"/>
        <v/>
      </c>
      <c r="M13" s="48" t="str">
        <f t="shared" ca="1" si="5"/>
        <v/>
      </c>
      <c r="N13" s="32">
        <f>$E$1+1</f>
        <v>43106</v>
      </c>
      <c r="O13" s="31">
        <v>8</v>
      </c>
      <c r="P13" s="31"/>
      <c r="Q13" s="31"/>
      <c r="R13" s="142"/>
      <c r="S13" s="47" t="str">
        <f t="shared" ca="1" si="6"/>
        <v/>
      </c>
      <c r="T13" s="47" t="str">
        <f t="shared" ca="1" si="7"/>
        <v/>
      </c>
      <c r="U13" s="48" t="str">
        <f t="shared" ca="1" si="8"/>
        <v/>
      </c>
      <c r="V13" s="32">
        <f>$E$1+1</f>
        <v>43106</v>
      </c>
      <c r="W13" s="31">
        <v>8</v>
      </c>
      <c r="X13" s="31"/>
      <c r="Y13" s="31"/>
      <c r="Z13" s="142"/>
      <c r="AA13" s="47" t="str">
        <f t="shared" ca="1" si="9"/>
        <v/>
      </c>
      <c r="AB13" s="47" t="str">
        <f t="shared" ca="1" si="10"/>
        <v/>
      </c>
      <c r="AC13" s="48" t="str">
        <f t="shared" ca="1" si="11"/>
        <v/>
      </c>
      <c r="AD13" s="32">
        <f>$E$1+1</f>
        <v>43106</v>
      </c>
      <c r="AE13" s="31">
        <v>8</v>
      </c>
      <c r="AF13" s="31"/>
      <c r="AG13" s="31"/>
      <c r="AH13" s="142"/>
      <c r="AI13" s="47" t="str">
        <f t="shared" ca="1" si="12"/>
        <v/>
      </c>
      <c r="AJ13" s="47" t="str">
        <f t="shared" ca="1" si="13"/>
        <v/>
      </c>
      <c r="AK13" s="48" t="str">
        <f t="shared" ca="1" si="14"/>
        <v/>
      </c>
      <c r="AL13" s="18">
        <f>$E$1+1</f>
        <v>43106</v>
      </c>
      <c r="AM13" s="8">
        <v>8</v>
      </c>
    </row>
    <row r="14" spans="1:42" ht="15" customHeight="1">
      <c r="B14" s="35" t="str">
        <f>PROPER(TEXT($E$1+2,"jjjj"))</f>
        <v>Dimanche</v>
      </c>
      <c r="C14" s="45" t="str">
        <f t="shared" ca="1" si="0"/>
        <v/>
      </c>
      <c r="D14" s="45" t="str">
        <f t="shared" ca="1" si="1"/>
        <v/>
      </c>
      <c r="E14" s="46" t="str">
        <f t="shared" ca="1" si="2"/>
        <v/>
      </c>
      <c r="F14" s="32">
        <f>$E$1+2</f>
        <v>43107</v>
      </c>
      <c r="G14" s="31">
        <v>13</v>
      </c>
      <c r="H14" s="31" t="str">
        <f ca="1">IF(COUNTIF(fermetures,F14)=1,"Fermé ce jour","")</f>
        <v/>
      </c>
      <c r="I14" s="31"/>
      <c r="J14" s="35" t="str">
        <f>PROPER(TEXT($E$1+2,"jjjj"))</f>
        <v>Dimanche</v>
      </c>
      <c r="K14" s="45" t="str">
        <f t="shared" ca="1" si="3"/>
        <v/>
      </c>
      <c r="L14" s="45" t="str">
        <f t="shared" ca="1" si="4"/>
        <v/>
      </c>
      <c r="M14" s="46" t="str">
        <f t="shared" ca="1" si="5"/>
        <v/>
      </c>
      <c r="N14" s="32">
        <f>$E$1+2</f>
        <v>43107</v>
      </c>
      <c r="O14" s="31">
        <v>13</v>
      </c>
      <c r="P14" s="31"/>
      <c r="Q14" s="31"/>
      <c r="R14" s="35" t="str">
        <f>PROPER(TEXT($E$1+2,"jjjj"))</f>
        <v>Dimanche</v>
      </c>
      <c r="S14" s="45" t="str">
        <f t="shared" ca="1" si="6"/>
        <v/>
      </c>
      <c r="T14" s="45" t="str">
        <f t="shared" ca="1" si="7"/>
        <v/>
      </c>
      <c r="U14" s="46" t="str">
        <f t="shared" ca="1" si="8"/>
        <v/>
      </c>
      <c r="V14" s="32">
        <f>$E$1+2</f>
        <v>43107</v>
      </c>
      <c r="W14" s="31">
        <v>13</v>
      </c>
      <c r="X14" s="31"/>
      <c r="Y14" s="31"/>
      <c r="Z14" s="35" t="str">
        <f>PROPER(TEXT($E$1+2,"jjjj"))</f>
        <v>Dimanche</v>
      </c>
      <c r="AA14" s="45" t="str">
        <f t="shared" ca="1" si="9"/>
        <v/>
      </c>
      <c r="AB14" s="45" t="str">
        <f t="shared" ca="1" si="10"/>
        <v/>
      </c>
      <c r="AC14" s="46" t="str">
        <f t="shared" ca="1" si="11"/>
        <v/>
      </c>
      <c r="AD14" s="32">
        <f>$E$1+2</f>
        <v>43107</v>
      </c>
      <c r="AE14" s="31">
        <v>13</v>
      </c>
      <c r="AF14" s="31"/>
      <c r="AG14" s="31"/>
      <c r="AH14" s="35" t="str">
        <f>PROPER(TEXT($E$1+2,"jjjj"))</f>
        <v>Dimanche</v>
      </c>
      <c r="AI14" s="45" t="str">
        <f t="shared" ca="1" si="12"/>
        <v/>
      </c>
      <c r="AJ14" s="45" t="str">
        <f t="shared" ca="1" si="13"/>
        <v/>
      </c>
      <c r="AK14" s="46" t="str">
        <f t="shared" ca="1" si="14"/>
        <v/>
      </c>
      <c r="AL14" s="18">
        <f>$E$1+2</f>
        <v>43107</v>
      </c>
      <c r="AM14" s="8">
        <v>13</v>
      </c>
    </row>
    <row r="15" spans="1:42" ht="15" customHeight="1">
      <c r="B15" s="123" t="str">
        <f>TEXT($E$1+2,"j-mmm")</f>
        <v>7-janv</v>
      </c>
      <c r="C15" s="45" t="str">
        <f t="shared" ca="1" si="0"/>
        <v/>
      </c>
      <c r="D15" s="45" t="str">
        <f t="shared" ca="1" si="1"/>
        <v/>
      </c>
      <c r="E15" s="46" t="str">
        <f t="shared" ca="1" si="2"/>
        <v/>
      </c>
      <c r="F15" s="32">
        <f>$E$1+2</f>
        <v>43107</v>
      </c>
      <c r="G15" s="31">
        <v>13</v>
      </c>
      <c r="H15" s="31"/>
      <c r="I15" s="31"/>
      <c r="J15" s="123" t="str">
        <f>TEXT($E$1+2,"j-mmm")</f>
        <v>7-janv</v>
      </c>
      <c r="K15" s="45" t="str">
        <f t="shared" ca="1" si="3"/>
        <v/>
      </c>
      <c r="L15" s="45" t="str">
        <f t="shared" ca="1" si="4"/>
        <v/>
      </c>
      <c r="M15" s="46" t="str">
        <f t="shared" ca="1" si="5"/>
        <v/>
      </c>
      <c r="N15" s="32">
        <f>$E$1+2</f>
        <v>43107</v>
      </c>
      <c r="O15" s="31">
        <v>13</v>
      </c>
      <c r="P15" s="31"/>
      <c r="Q15" s="31"/>
      <c r="R15" s="123" t="str">
        <f>TEXT($E$1+2,"j-mmm")</f>
        <v>7-janv</v>
      </c>
      <c r="S15" s="45" t="str">
        <f t="shared" ca="1" si="6"/>
        <v/>
      </c>
      <c r="T15" s="45" t="str">
        <f t="shared" ca="1" si="7"/>
        <v/>
      </c>
      <c r="U15" s="46" t="str">
        <f t="shared" ca="1" si="8"/>
        <v/>
      </c>
      <c r="V15" s="32">
        <f>$E$1+2</f>
        <v>43107</v>
      </c>
      <c r="W15" s="31">
        <v>13</v>
      </c>
      <c r="X15" s="31"/>
      <c r="Y15" s="31"/>
      <c r="Z15" s="123" t="str">
        <f>TEXT($E$1+2,"j-mmm")</f>
        <v>7-janv</v>
      </c>
      <c r="AA15" s="45" t="str">
        <f t="shared" ca="1" si="9"/>
        <v/>
      </c>
      <c r="AB15" s="45" t="str">
        <f t="shared" ca="1" si="10"/>
        <v/>
      </c>
      <c r="AC15" s="46" t="str">
        <f t="shared" ca="1" si="11"/>
        <v/>
      </c>
      <c r="AD15" s="32">
        <f>$E$1+2</f>
        <v>43107</v>
      </c>
      <c r="AE15" s="31">
        <v>13</v>
      </c>
      <c r="AF15" s="31"/>
      <c r="AG15" s="31"/>
      <c r="AH15" s="123" t="str">
        <f>TEXT($E$1+2,"j-mmm")</f>
        <v>7-janv</v>
      </c>
      <c r="AI15" s="45" t="str">
        <f t="shared" ca="1" si="12"/>
        <v/>
      </c>
      <c r="AJ15" s="45" t="str">
        <f t="shared" ca="1" si="13"/>
        <v/>
      </c>
      <c r="AK15" s="46" t="str">
        <f t="shared" ca="1" si="14"/>
        <v/>
      </c>
      <c r="AL15" s="18">
        <f>$E$1+2</f>
        <v>43107</v>
      </c>
      <c r="AM15" s="8">
        <v>13</v>
      </c>
    </row>
    <row r="16" spans="1:42" ht="15" customHeight="1">
      <c r="B16" s="123"/>
      <c r="C16" s="45" t="str">
        <f t="shared" ca="1" si="0"/>
        <v/>
      </c>
      <c r="D16" s="45" t="str">
        <f t="shared" ca="1" si="1"/>
        <v/>
      </c>
      <c r="E16" s="46" t="str">
        <f t="shared" ca="1" si="2"/>
        <v/>
      </c>
      <c r="F16" s="32">
        <f>$E$1+2</f>
        <v>43107</v>
      </c>
      <c r="G16" s="31">
        <v>13</v>
      </c>
      <c r="H16" s="31"/>
      <c r="I16" s="31"/>
      <c r="J16" s="123"/>
      <c r="K16" s="45" t="str">
        <f t="shared" ca="1" si="3"/>
        <v/>
      </c>
      <c r="L16" s="45" t="str">
        <f t="shared" ca="1" si="4"/>
        <v/>
      </c>
      <c r="M16" s="46" t="str">
        <f t="shared" ca="1" si="5"/>
        <v/>
      </c>
      <c r="N16" s="32">
        <f>$E$1+2</f>
        <v>43107</v>
      </c>
      <c r="O16" s="31">
        <v>13</v>
      </c>
      <c r="P16" s="31"/>
      <c r="Q16" s="31"/>
      <c r="R16" s="123"/>
      <c r="S16" s="45" t="str">
        <f t="shared" ca="1" si="6"/>
        <v/>
      </c>
      <c r="T16" s="45" t="str">
        <f t="shared" ca="1" si="7"/>
        <v/>
      </c>
      <c r="U16" s="46" t="str">
        <f t="shared" ca="1" si="8"/>
        <v/>
      </c>
      <c r="V16" s="32">
        <f>$E$1+2</f>
        <v>43107</v>
      </c>
      <c r="W16" s="31">
        <v>13</v>
      </c>
      <c r="X16" s="31"/>
      <c r="Y16" s="31"/>
      <c r="Z16" s="123"/>
      <c r="AA16" s="45" t="str">
        <f t="shared" ca="1" si="9"/>
        <v/>
      </c>
      <c r="AB16" s="45" t="str">
        <f t="shared" ca="1" si="10"/>
        <v/>
      </c>
      <c r="AC16" s="46" t="str">
        <f t="shared" ca="1" si="11"/>
        <v/>
      </c>
      <c r="AD16" s="32">
        <f>$E$1+2</f>
        <v>43107</v>
      </c>
      <c r="AE16" s="31">
        <v>13</v>
      </c>
      <c r="AF16" s="31"/>
      <c r="AG16" s="31"/>
      <c r="AH16" s="123"/>
      <c r="AI16" s="45" t="str">
        <f t="shared" ca="1" si="12"/>
        <v/>
      </c>
      <c r="AJ16" s="45" t="str">
        <f t="shared" ca="1" si="13"/>
        <v/>
      </c>
      <c r="AK16" s="46" t="str">
        <f t="shared" ca="1" si="14"/>
        <v/>
      </c>
      <c r="AL16" s="18">
        <f>$E$1+2</f>
        <v>43107</v>
      </c>
      <c r="AM16" s="8">
        <v>13</v>
      </c>
    </row>
    <row r="17" spans="2:39" ht="15" customHeight="1">
      <c r="B17" s="141" t="str">
        <f ca="1">IFERROR(OFFSET(Données!$A$1,MATCH(F18,Données!$B$2:$B$13,0),,,),"")</f>
        <v/>
      </c>
      <c r="C17" s="45" t="str">
        <f t="shared" ca="1" si="0"/>
        <v/>
      </c>
      <c r="D17" s="45" t="str">
        <f t="shared" ca="1" si="1"/>
        <v/>
      </c>
      <c r="E17" s="46" t="str">
        <f t="shared" ca="1" si="2"/>
        <v/>
      </c>
      <c r="F17" s="32">
        <f>$E$1+2</f>
        <v>43107</v>
      </c>
      <c r="G17" s="31">
        <v>13</v>
      </c>
      <c r="H17" s="31"/>
      <c r="I17" s="31"/>
      <c r="J17" s="141" t="str">
        <f ca="1">IFERROR(OFFSET(Données!$A$1,MATCH(N18,Données!$B$2:$B$13,0),,,),"")</f>
        <v/>
      </c>
      <c r="K17" s="45" t="str">
        <f t="shared" ca="1" si="3"/>
        <v/>
      </c>
      <c r="L17" s="45" t="str">
        <f t="shared" ca="1" si="4"/>
        <v/>
      </c>
      <c r="M17" s="46" t="str">
        <f t="shared" ca="1" si="5"/>
        <v/>
      </c>
      <c r="N17" s="32">
        <f>$E$1+2</f>
        <v>43107</v>
      </c>
      <c r="O17" s="31">
        <v>13</v>
      </c>
      <c r="P17" s="31"/>
      <c r="Q17" s="31"/>
      <c r="R17" s="141" t="str">
        <f ca="1">IFERROR(OFFSET(Données!$A$1,MATCH(V18,Données!$B$2:$B$13,0),,,),"")</f>
        <v/>
      </c>
      <c r="S17" s="45" t="str">
        <f t="shared" ca="1" si="6"/>
        <v/>
      </c>
      <c r="T17" s="45" t="str">
        <f t="shared" ca="1" si="7"/>
        <v/>
      </c>
      <c r="U17" s="46" t="str">
        <f t="shared" ca="1" si="8"/>
        <v/>
      </c>
      <c r="V17" s="32">
        <f>$E$1+2</f>
        <v>43107</v>
      </c>
      <c r="W17" s="31">
        <v>13</v>
      </c>
      <c r="X17" s="31"/>
      <c r="Y17" s="31"/>
      <c r="Z17" s="141" t="str">
        <f ca="1">IFERROR(OFFSET(Données!$A$1,MATCH(AD18,Données!$B$2:$B$13,0),,,),"")</f>
        <v/>
      </c>
      <c r="AA17" s="45" t="str">
        <f t="shared" ca="1" si="9"/>
        <v/>
      </c>
      <c r="AB17" s="45" t="str">
        <f t="shared" ca="1" si="10"/>
        <v/>
      </c>
      <c r="AC17" s="46" t="str">
        <f t="shared" ca="1" si="11"/>
        <v/>
      </c>
      <c r="AD17" s="32">
        <f>$E$1+2</f>
        <v>43107</v>
      </c>
      <c r="AE17" s="31">
        <v>13</v>
      </c>
      <c r="AF17" s="31"/>
      <c r="AG17" s="31"/>
      <c r="AH17" s="141" t="str">
        <f ca="1">IFERROR(OFFSET(Données!$A$1,MATCH(AL18,Données!$B$2:$B$13,0),,,),"")</f>
        <v/>
      </c>
      <c r="AI17" s="45" t="str">
        <f t="shared" ca="1" si="12"/>
        <v/>
      </c>
      <c r="AJ17" s="45" t="str">
        <f t="shared" ca="1" si="13"/>
        <v/>
      </c>
      <c r="AK17" s="46" t="str">
        <f t="shared" ca="1" si="14"/>
        <v/>
      </c>
      <c r="AL17" s="18">
        <f>$E$1+2</f>
        <v>43107</v>
      </c>
      <c r="AM17" s="8">
        <v>13</v>
      </c>
    </row>
    <row r="18" spans="2:39" ht="15" customHeight="1">
      <c r="B18" s="142"/>
      <c r="C18" s="47" t="str">
        <f t="shared" ca="1" si="0"/>
        <v/>
      </c>
      <c r="D18" s="47" t="str">
        <f t="shared" ca="1" si="1"/>
        <v/>
      </c>
      <c r="E18" s="48" t="str">
        <f t="shared" ca="1" si="2"/>
        <v/>
      </c>
      <c r="F18" s="32">
        <f>$E$1+2</f>
        <v>43107</v>
      </c>
      <c r="G18" s="31">
        <v>13</v>
      </c>
      <c r="H18" s="31"/>
      <c r="I18" s="31"/>
      <c r="J18" s="142"/>
      <c r="K18" s="47" t="str">
        <f t="shared" ca="1" si="3"/>
        <v/>
      </c>
      <c r="L18" s="47" t="str">
        <f t="shared" ca="1" si="4"/>
        <v/>
      </c>
      <c r="M18" s="48" t="str">
        <f t="shared" ca="1" si="5"/>
        <v/>
      </c>
      <c r="N18" s="32">
        <f>$E$1+2</f>
        <v>43107</v>
      </c>
      <c r="O18" s="31">
        <v>13</v>
      </c>
      <c r="P18" s="31"/>
      <c r="Q18" s="31"/>
      <c r="R18" s="142"/>
      <c r="S18" s="47" t="str">
        <f t="shared" ca="1" si="6"/>
        <v/>
      </c>
      <c r="T18" s="47" t="str">
        <f t="shared" ca="1" si="7"/>
        <v/>
      </c>
      <c r="U18" s="48" t="str">
        <f t="shared" ca="1" si="8"/>
        <v/>
      </c>
      <c r="V18" s="32">
        <f>$E$1+2</f>
        <v>43107</v>
      </c>
      <c r="W18" s="31">
        <v>13</v>
      </c>
      <c r="X18" s="31"/>
      <c r="Y18" s="31"/>
      <c r="Z18" s="142"/>
      <c r="AA18" s="47" t="str">
        <f t="shared" ca="1" si="9"/>
        <v/>
      </c>
      <c r="AB18" s="47" t="str">
        <f t="shared" ca="1" si="10"/>
        <v/>
      </c>
      <c r="AC18" s="48" t="str">
        <f t="shared" ca="1" si="11"/>
        <v/>
      </c>
      <c r="AD18" s="32">
        <f>$E$1+2</f>
        <v>43107</v>
      </c>
      <c r="AE18" s="31">
        <v>13</v>
      </c>
      <c r="AF18" s="31"/>
      <c r="AG18" s="31"/>
      <c r="AH18" s="142"/>
      <c r="AI18" s="47" t="str">
        <f t="shared" ca="1" si="12"/>
        <v/>
      </c>
      <c r="AJ18" s="47" t="str">
        <f t="shared" ca="1" si="13"/>
        <v/>
      </c>
      <c r="AK18" s="48" t="str">
        <f t="shared" ca="1" si="14"/>
        <v/>
      </c>
      <c r="AL18" s="18">
        <f>$E$1+2</f>
        <v>43107</v>
      </c>
      <c r="AM18" s="8">
        <v>13</v>
      </c>
    </row>
    <row r="19" spans="2:39" ht="15" customHeight="1">
      <c r="B19" s="37" t="str">
        <f>PROPER(TEXT($E$1+3,"jjjj"))</f>
        <v>Lundi</v>
      </c>
      <c r="C19" s="45" t="str">
        <f t="shared" ca="1" si="0"/>
        <v/>
      </c>
      <c r="D19" s="45" t="str">
        <f t="shared" ca="1" si="1"/>
        <v/>
      </c>
      <c r="E19" s="46" t="str">
        <f t="shared" ca="1" si="2"/>
        <v/>
      </c>
      <c r="F19" s="32">
        <f>$E$1+3</f>
        <v>43108</v>
      </c>
      <c r="G19" s="31">
        <v>18</v>
      </c>
      <c r="H19" s="31" t="str">
        <f ca="1">IF(COUNTIF(fermetures,F19)=1,"Fermé ce jour","")</f>
        <v/>
      </c>
      <c r="I19" s="31"/>
      <c r="J19" s="37" t="str">
        <f>PROPER(TEXT($E$1+3,"jjjj"))</f>
        <v>Lundi</v>
      </c>
      <c r="K19" s="45" t="str">
        <f t="shared" ca="1" si="3"/>
        <v/>
      </c>
      <c r="L19" s="45" t="str">
        <f t="shared" ca="1" si="4"/>
        <v/>
      </c>
      <c r="M19" s="46" t="str">
        <f t="shared" ca="1" si="5"/>
        <v/>
      </c>
      <c r="N19" s="32">
        <f>$E$1+3</f>
        <v>43108</v>
      </c>
      <c r="O19" s="31">
        <v>18</v>
      </c>
      <c r="P19" s="31"/>
      <c r="Q19" s="31"/>
      <c r="R19" s="37" t="str">
        <f>PROPER(TEXT($E$1+3,"jjjj"))</f>
        <v>Lundi</v>
      </c>
      <c r="S19" s="45" t="str">
        <f t="shared" ca="1" si="6"/>
        <v/>
      </c>
      <c r="T19" s="45" t="str">
        <f t="shared" ca="1" si="7"/>
        <v/>
      </c>
      <c r="U19" s="46" t="str">
        <f t="shared" ca="1" si="8"/>
        <v/>
      </c>
      <c r="V19" s="32">
        <f>$E$1+3</f>
        <v>43108</v>
      </c>
      <c r="W19" s="31">
        <v>18</v>
      </c>
      <c r="X19" s="31"/>
      <c r="Y19" s="31"/>
      <c r="Z19" s="37" t="str">
        <f>PROPER(TEXT($E$1+3,"jjjj"))</f>
        <v>Lundi</v>
      </c>
      <c r="AA19" s="45" t="str">
        <f t="shared" ca="1" si="9"/>
        <v/>
      </c>
      <c r="AB19" s="45" t="str">
        <f t="shared" ca="1" si="10"/>
        <v/>
      </c>
      <c r="AC19" s="46" t="str">
        <f t="shared" ca="1" si="11"/>
        <v/>
      </c>
      <c r="AD19" s="32">
        <f>$E$1+3</f>
        <v>43108</v>
      </c>
      <c r="AE19" s="31">
        <v>18</v>
      </c>
      <c r="AF19" s="31"/>
      <c r="AG19" s="31"/>
      <c r="AH19" s="37" t="str">
        <f>PROPER(TEXT($E$1+3,"jjjj"))</f>
        <v>Lundi</v>
      </c>
      <c r="AI19" s="45" t="str">
        <f t="shared" ca="1" si="12"/>
        <v/>
      </c>
      <c r="AJ19" s="45" t="str">
        <f t="shared" ca="1" si="13"/>
        <v/>
      </c>
      <c r="AK19" s="46" t="str">
        <f t="shared" ca="1" si="14"/>
        <v/>
      </c>
      <c r="AL19" s="18">
        <f>$E$1+3</f>
        <v>43108</v>
      </c>
      <c r="AM19" s="8">
        <v>18</v>
      </c>
    </row>
    <row r="20" spans="2:39" ht="15" customHeight="1">
      <c r="B20" s="138" t="str">
        <f>TEXT($E$1+3,"j-mmm")</f>
        <v>8-janv</v>
      </c>
      <c r="C20" s="45" t="str">
        <f t="shared" ca="1" si="0"/>
        <v/>
      </c>
      <c r="D20" s="45" t="str">
        <f t="shared" ca="1" si="1"/>
        <v/>
      </c>
      <c r="E20" s="46" t="str">
        <f t="shared" ca="1" si="2"/>
        <v/>
      </c>
      <c r="F20" s="32">
        <f>$E$1+3</f>
        <v>43108</v>
      </c>
      <c r="G20" s="31">
        <v>18</v>
      </c>
      <c r="H20" s="31"/>
      <c r="I20" s="31"/>
      <c r="J20" s="138" t="str">
        <f>TEXT($E$1+3,"j-mmm")</f>
        <v>8-janv</v>
      </c>
      <c r="K20" s="45" t="str">
        <f t="shared" ca="1" si="3"/>
        <v/>
      </c>
      <c r="L20" s="45" t="str">
        <f t="shared" ca="1" si="4"/>
        <v/>
      </c>
      <c r="M20" s="46" t="str">
        <f t="shared" ca="1" si="5"/>
        <v/>
      </c>
      <c r="N20" s="32">
        <f>$E$1+3</f>
        <v>43108</v>
      </c>
      <c r="O20" s="31">
        <v>18</v>
      </c>
      <c r="P20" s="31"/>
      <c r="Q20" s="31"/>
      <c r="R20" s="138" t="str">
        <f>TEXT($E$1+3,"j-mmm")</f>
        <v>8-janv</v>
      </c>
      <c r="S20" s="45" t="str">
        <f t="shared" ca="1" si="6"/>
        <v/>
      </c>
      <c r="T20" s="45" t="str">
        <f t="shared" ca="1" si="7"/>
        <v/>
      </c>
      <c r="U20" s="46" t="str">
        <f t="shared" ca="1" si="8"/>
        <v/>
      </c>
      <c r="V20" s="32">
        <f>$E$1+3</f>
        <v>43108</v>
      </c>
      <c r="W20" s="31">
        <v>18</v>
      </c>
      <c r="X20" s="31"/>
      <c r="Y20" s="31"/>
      <c r="Z20" s="138" t="str">
        <f>TEXT($E$1+3,"j-mmm")</f>
        <v>8-janv</v>
      </c>
      <c r="AA20" s="45" t="str">
        <f t="shared" ca="1" si="9"/>
        <v/>
      </c>
      <c r="AB20" s="45" t="str">
        <f t="shared" ca="1" si="10"/>
        <v/>
      </c>
      <c r="AC20" s="46" t="str">
        <f t="shared" ca="1" si="11"/>
        <v/>
      </c>
      <c r="AD20" s="32">
        <f>$E$1+3</f>
        <v>43108</v>
      </c>
      <c r="AE20" s="31">
        <v>18</v>
      </c>
      <c r="AF20" s="31"/>
      <c r="AG20" s="31"/>
      <c r="AH20" s="138" t="str">
        <f>TEXT($E$1+3,"j-mmm")</f>
        <v>8-janv</v>
      </c>
      <c r="AI20" s="45" t="str">
        <f t="shared" ca="1" si="12"/>
        <v/>
      </c>
      <c r="AJ20" s="45" t="str">
        <f t="shared" ca="1" si="13"/>
        <v/>
      </c>
      <c r="AK20" s="46" t="str">
        <f t="shared" ca="1" si="14"/>
        <v/>
      </c>
      <c r="AL20" s="18">
        <f>$E$1+3</f>
        <v>43108</v>
      </c>
      <c r="AM20" s="8">
        <v>18</v>
      </c>
    </row>
    <row r="21" spans="2:39" ht="15" customHeight="1">
      <c r="B21" s="138"/>
      <c r="C21" s="45" t="str">
        <f t="shared" ca="1" si="0"/>
        <v/>
      </c>
      <c r="D21" s="45" t="str">
        <f t="shared" ca="1" si="1"/>
        <v/>
      </c>
      <c r="E21" s="46" t="str">
        <f t="shared" ca="1" si="2"/>
        <v/>
      </c>
      <c r="F21" s="32">
        <f>$E$1+3</f>
        <v>43108</v>
      </c>
      <c r="G21" s="31">
        <v>18</v>
      </c>
      <c r="H21" s="31"/>
      <c r="I21" s="31"/>
      <c r="J21" s="138"/>
      <c r="K21" s="45" t="str">
        <f t="shared" ca="1" si="3"/>
        <v/>
      </c>
      <c r="L21" s="45" t="str">
        <f t="shared" ca="1" si="4"/>
        <v/>
      </c>
      <c r="M21" s="46" t="str">
        <f t="shared" ca="1" si="5"/>
        <v/>
      </c>
      <c r="N21" s="32">
        <f>$E$1+3</f>
        <v>43108</v>
      </c>
      <c r="O21" s="31">
        <v>18</v>
      </c>
      <c r="P21" s="31"/>
      <c r="Q21" s="31"/>
      <c r="R21" s="138"/>
      <c r="S21" s="45" t="str">
        <f t="shared" ca="1" si="6"/>
        <v/>
      </c>
      <c r="T21" s="45" t="str">
        <f t="shared" ca="1" si="7"/>
        <v/>
      </c>
      <c r="U21" s="46" t="str">
        <f t="shared" ca="1" si="8"/>
        <v/>
      </c>
      <c r="V21" s="32">
        <f>$E$1+3</f>
        <v>43108</v>
      </c>
      <c r="W21" s="31">
        <v>18</v>
      </c>
      <c r="X21" s="31"/>
      <c r="Y21" s="31"/>
      <c r="Z21" s="138"/>
      <c r="AA21" s="45" t="str">
        <f t="shared" ca="1" si="9"/>
        <v/>
      </c>
      <c r="AB21" s="45" t="str">
        <f t="shared" ca="1" si="10"/>
        <v/>
      </c>
      <c r="AC21" s="46" t="str">
        <f t="shared" ca="1" si="11"/>
        <v/>
      </c>
      <c r="AD21" s="32">
        <f>$E$1+3</f>
        <v>43108</v>
      </c>
      <c r="AE21" s="31">
        <v>18</v>
      </c>
      <c r="AF21" s="31"/>
      <c r="AG21" s="31"/>
      <c r="AH21" s="138"/>
      <c r="AI21" s="45" t="str">
        <f t="shared" ca="1" si="12"/>
        <v/>
      </c>
      <c r="AJ21" s="45" t="str">
        <f t="shared" ca="1" si="13"/>
        <v/>
      </c>
      <c r="AK21" s="46" t="str">
        <f t="shared" ca="1" si="14"/>
        <v/>
      </c>
      <c r="AL21" s="18">
        <f>$E$1+3</f>
        <v>43108</v>
      </c>
      <c r="AM21" s="8">
        <v>18</v>
      </c>
    </row>
    <row r="22" spans="2:39" ht="15" customHeight="1">
      <c r="B22" s="141" t="str">
        <f ca="1">IFERROR(OFFSET(Données!$A$1,MATCH(F23,Données!$B$2:$B$13,0),,,),"")</f>
        <v/>
      </c>
      <c r="C22" s="45" t="str">
        <f t="shared" ca="1" si="0"/>
        <v/>
      </c>
      <c r="D22" s="45" t="str">
        <f t="shared" ca="1" si="1"/>
        <v/>
      </c>
      <c r="E22" s="46" t="str">
        <f t="shared" ca="1" si="2"/>
        <v/>
      </c>
      <c r="F22" s="32">
        <f>$E$1+3</f>
        <v>43108</v>
      </c>
      <c r="G22" s="31">
        <v>18</v>
      </c>
      <c r="H22" s="31"/>
      <c r="I22" s="31"/>
      <c r="J22" s="141" t="str">
        <f ca="1">IFERROR(OFFSET(Données!$A$1,MATCH(N23,Données!$B$2:$B$13,0),,,),"")</f>
        <v/>
      </c>
      <c r="K22" s="45" t="str">
        <f t="shared" ca="1" si="3"/>
        <v/>
      </c>
      <c r="L22" s="45" t="str">
        <f t="shared" ca="1" si="4"/>
        <v/>
      </c>
      <c r="M22" s="46" t="str">
        <f t="shared" ca="1" si="5"/>
        <v/>
      </c>
      <c r="N22" s="32">
        <f>$E$1+3</f>
        <v>43108</v>
      </c>
      <c r="O22" s="31">
        <v>18</v>
      </c>
      <c r="P22" s="31"/>
      <c r="Q22" s="31"/>
      <c r="R22" s="141" t="str">
        <f ca="1">IFERROR(OFFSET(Données!$A$1,MATCH(V23,Données!$B$2:$B$13,0),,,),"")</f>
        <v/>
      </c>
      <c r="S22" s="45" t="str">
        <f t="shared" ca="1" si="6"/>
        <v/>
      </c>
      <c r="T22" s="45" t="str">
        <f t="shared" ca="1" si="7"/>
        <v/>
      </c>
      <c r="U22" s="46" t="str">
        <f t="shared" ca="1" si="8"/>
        <v/>
      </c>
      <c r="V22" s="32">
        <f>$E$1+3</f>
        <v>43108</v>
      </c>
      <c r="W22" s="31">
        <v>18</v>
      </c>
      <c r="X22" s="31"/>
      <c r="Y22" s="31"/>
      <c r="Z22" s="141" t="str">
        <f ca="1">IFERROR(OFFSET(Données!$A$1,MATCH(AD23,Données!$B$2:$B$13,0),,,),"")</f>
        <v/>
      </c>
      <c r="AA22" s="45" t="str">
        <f t="shared" ca="1" si="9"/>
        <v/>
      </c>
      <c r="AB22" s="45" t="str">
        <f t="shared" ca="1" si="10"/>
        <v/>
      </c>
      <c r="AC22" s="46" t="str">
        <f t="shared" ca="1" si="11"/>
        <v/>
      </c>
      <c r="AD22" s="32">
        <f>$E$1+3</f>
        <v>43108</v>
      </c>
      <c r="AE22" s="31">
        <v>18</v>
      </c>
      <c r="AF22" s="31"/>
      <c r="AG22" s="31"/>
      <c r="AH22" s="141" t="str">
        <f ca="1">IFERROR(OFFSET(Données!$A$1,MATCH(AL23,Données!$B$2:$B$13,0),,,),"")</f>
        <v/>
      </c>
      <c r="AI22" s="45" t="str">
        <f t="shared" ca="1" si="12"/>
        <v/>
      </c>
      <c r="AJ22" s="45" t="str">
        <f t="shared" ca="1" si="13"/>
        <v/>
      </c>
      <c r="AK22" s="46" t="str">
        <f t="shared" ca="1" si="14"/>
        <v/>
      </c>
      <c r="AL22" s="18">
        <f>$E$1+3</f>
        <v>43108</v>
      </c>
      <c r="AM22" s="8">
        <v>18</v>
      </c>
    </row>
    <row r="23" spans="2:39" ht="15" customHeight="1">
      <c r="B23" s="142"/>
      <c r="C23" s="47" t="str">
        <f t="shared" ca="1" si="0"/>
        <v/>
      </c>
      <c r="D23" s="47" t="str">
        <f t="shared" ca="1" si="1"/>
        <v/>
      </c>
      <c r="E23" s="48" t="str">
        <f t="shared" ca="1" si="2"/>
        <v/>
      </c>
      <c r="F23" s="32">
        <f>$E$1+3</f>
        <v>43108</v>
      </c>
      <c r="G23" s="31">
        <v>18</v>
      </c>
      <c r="H23" s="31"/>
      <c r="I23" s="31"/>
      <c r="J23" s="142"/>
      <c r="K23" s="47" t="str">
        <f t="shared" ca="1" si="3"/>
        <v/>
      </c>
      <c r="L23" s="47" t="str">
        <f t="shared" ca="1" si="4"/>
        <v/>
      </c>
      <c r="M23" s="48" t="str">
        <f t="shared" ca="1" si="5"/>
        <v/>
      </c>
      <c r="N23" s="32">
        <f>$E$1+3</f>
        <v>43108</v>
      </c>
      <c r="O23" s="31">
        <v>18</v>
      </c>
      <c r="P23" s="31"/>
      <c r="Q23" s="31"/>
      <c r="R23" s="142"/>
      <c r="S23" s="47" t="str">
        <f t="shared" ca="1" si="6"/>
        <v/>
      </c>
      <c r="T23" s="47" t="str">
        <f t="shared" ca="1" si="7"/>
        <v/>
      </c>
      <c r="U23" s="48" t="str">
        <f t="shared" ca="1" si="8"/>
        <v/>
      </c>
      <c r="V23" s="32">
        <f>$E$1+3</f>
        <v>43108</v>
      </c>
      <c r="W23" s="31">
        <v>18</v>
      </c>
      <c r="X23" s="31"/>
      <c r="Y23" s="31"/>
      <c r="Z23" s="142"/>
      <c r="AA23" s="47" t="str">
        <f t="shared" ca="1" si="9"/>
        <v/>
      </c>
      <c r="AB23" s="47" t="str">
        <f t="shared" ca="1" si="10"/>
        <v/>
      </c>
      <c r="AC23" s="48" t="str">
        <f t="shared" ca="1" si="11"/>
        <v/>
      </c>
      <c r="AD23" s="32">
        <f>$E$1+3</f>
        <v>43108</v>
      </c>
      <c r="AE23" s="31">
        <v>18</v>
      </c>
      <c r="AF23" s="31"/>
      <c r="AG23" s="31"/>
      <c r="AH23" s="142"/>
      <c r="AI23" s="47" t="str">
        <f t="shared" ca="1" si="12"/>
        <v/>
      </c>
      <c r="AJ23" s="47" t="str">
        <f t="shared" ca="1" si="13"/>
        <v/>
      </c>
      <c r="AK23" s="48" t="str">
        <f t="shared" ca="1" si="14"/>
        <v/>
      </c>
      <c r="AL23" s="18">
        <f>$E$1+3</f>
        <v>43108</v>
      </c>
      <c r="AM23" s="8">
        <v>18</v>
      </c>
    </row>
    <row r="24" spans="2:39" ht="15" customHeight="1">
      <c r="B24" s="35" t="str">
        <f>PROPER(TEXT($E$1+4,"jjjj"))</f>
        <v>Mardi</v>
      </c>
      <c r="C24" s="45" t="str">
        <f t="shared" ca="1" si="0"/>
        <v/>
      </c>
      <c r="D24" s="45" t="str">
        <f t="shared" ca="1" si="1"/>
        <v/>
      </c>
      <c r="E24" s="46" t="str">
        <f t="shared" ca="1" si="2"/>
        <v/>
      </c>
      <c r="F24" s="32">
        <f>$E$1+4</f>
        <v>43109</v>
      </c>
      <c r="G24" s="31">
        <v>23</v>
      </c>
      <c r="H24" s="31" t="str">
        <f ca="1">IF(COUNTIF(fermetures,F24)=1,"Fermé ce jour","")</f>
        <v/>
      </c>
      <c r="I24" s="31"/>
      <c r="J24" s="35" t="str">
        <f>PROPER(TEXT($E$1+4,"jjjj"))</f>
        <v>Mardi</v>
      </c>
      <c r="K24" s="45" t="str">
        <f t="shared" ca="1" si="3"/>
        <v/>
      </c>
      <c r="L24" s="45" t="str">
        <f t="shared" ca="1" si="4"/>
        <v/>
      </c>
      <c r="M24" s="46" t="str">
        <f t="shared" ca="1" si="5"/>
        <v/>
      </c>
      <c r="N24" s="32">
        <f>$E$1+4</f>
        <v>43109</v>
      </c>
      <c r="O24" s="31">
        <v>23</v>
      </c>
      <c r="P24" s="31"/>
      <c r="Q24" s="31"/>
      <c r="R24" s="35" t="str">
        <f>PROPER(TEXT($E$1+4,"jjjj"))</f>
        <v>Mardi</v>
      </c>
      <c r="S24" s="45" t="str">
        <f t="shared" ca="1" si="6"/>
        <v/>
      </c>
      <c r="T24" s="45" t="str">
        <f t="shared" ca="1" si="7"/>
        <v/>
      </c>
      <c r="U24" s="46" t="str">
        <f t="shared" ca="1" si="8"/>
        <v/>
      </c>
      <c r="V24" s="32">
        <f>$E$1+4</f>
        <v>43109</v>
      </c>
      <c r="W24" s="31">
        <v>23</v>
      </c>
      <c r="X24" s="31"/>
      <c r="Y24" s="31"/>
      <c r="Z24" s="35" t="str">
        <f>PROPER(TEXT($E$1+4,"jjjj"))</f>
        <v>Mardi</v>
      </c>
      <c r="AA24" s="45" t="str">
        <f t="shared" ca="1" si="9"/>
        <v/>
      </c>
      <c r="AB24" s="45" t="str">
        <f t="shared" ca="1" si="10"/>
        <v/>
      </c>
      <c r="AC24" s="46" t="str">
        <f t="shared" ca="1" si="11"/>
        <v/>
      </c>
      <c r="AD24" s="32">
        <f>$E$1+4</f>
        <v>43109</v>
      </c>
      <c r="AE24" s="31">
        <v>23</v>
      </c>
      <c r="AF24" s="31"/>
      <c r="AG24" s="31"/>
      <c r="AH24" s="35" t="str">
        <f>PROPER(TEXT($E$1+4,"jjjj"))</f>
        <v>Mardi</v>
      </c>
      <c r="AI24" s="45" t="str">
        <f t="shared" ca="1" si="12"/>
        <v/>
      </c>
      <c r="AJ24" s="45" t="str">
        <f t="shared" ca="1" si="13"/>
        <v/>
      </c>
      <c r="AK24" s="46" t="str">
        <f t="shared" ca="1" si="14"/>
        <v/>
      </c>
      <c r="AL24" s="18">
        <f>$E$1+4</f>
        <v>43109</v>
      </c>
      <c r="AM24" s="8">
        <v>23</v>
      </c>
    </row>
    <row r="25" spans="2:39" ht="15" customHeight="1">
      <c r="B25" s="123" t="str">
        <f>TEXT($E$1+4,"j-mmm")</f>
        <v>9-janv</v>
      </c>
      <c r="C25" s="45" t="str">
        <f t="shared" ca="1" si="0"/>
        <v/>
      </c>
      <c r="D25" s="45" t="str">
        <f t="shared" ca="1" si="1"/>
        <v/>
      </c>
      <c r="E25" s="46" t="str">
        <f t="shared" ca="1" si="2"/>
        <v/>
      </c>
      <c r="F25" s="32">
        <f>$E$1+4</f>
        <v>43109</v>
      </c>
      <c r="G25" s="31">
        <v>23</v>
      </c>
      <c r="H25" s="31"/>
      <c r="I25" s="31"/>
      <c r="J25" s="123" t="str">
        <f>TEXT($E$1+4,"j-mmm")</f>
        <v>9-janv</v>
      </c>
      <c r="K25" s="45" t="str">
        <f t="shared" ca="1" si="3"/>
        <v/>
      </c>
      <c r="L25" s="45" t="str">
        <f t="shared" ca="1" si="4"/>
        <v/>
      </c>
      <c r="M25" s="46" t="str">
        <f t="shared" ca="1" si="5"/>
        <v/>
      </c>
      <c r="N25" s="32">
        <f>$E$1+4</f>
        <v>43109</v>
      </c>
      <c r="O25" s="31">
        <v>23</v>
      </c>
      <c r="P25" s="31"/>
      <c r="Q25" s="31"/>
      <c r="R25" s="123" t="str">
        <f>TEXT($E$1+4,"j-mmm")</f>
        <v>9-janv</v>
      </c>
      <c r="S25" s="45" t="str">
        <f t="shared" ca="1" si="6"/>
        <v/>
      </c>
      <c r="T25" s="45" t="str">
        <f t="shared" ca="1" si="7"/>
        <v/>
      </c>
      <c r="U25" s="46" t="str">
        <f t="shared" ca="1" si="8"/>
        <v/>
      </c>
      <c r="V25" s="32">
        <f>$E$1+4</f>
        <v>43109</v>
      </c>
      <c r="W25" s="31">
        <v>23</v>
      </c>
      <c r="X25" s="31"/>
      <c r="Y25" s="31"/>
      <c r="Z25" s="123" t="str">
        <f>TEXT($E$1+4,"j-mmm")</f>
        <v>9-janv</v>
      </c>
      <c r="AA25" s="45" t="str">
        <f t="shared" ca="1" si="9"/>
        <v/>
      </c>
      <c r="AB25" s="45" t="str">
        <f t="shared" ca="1" si="10"/>
        <v/>
      </c>
      <c r="AC25" s="46" t="str">
        <f t="shared" ca="1" si="11"/>
        <v/>
      </c>
      <c r="AD25" s="32">
        <f>$E$1+4</f>
        <v>43109</v>
      </c>
      <c r="AE25" s="31">
        <v>23</v>
      </c>
      <c r="AF25" s="31"/>
      <c r="AG25" s="31"/>
      <c r="AH25" s="123" t="str">
        <f>TEXT($E$1+4,"j-mmm")</f>
        <v>9-janv</v>
      </c>
      <c r="AI25" s="45" t="str">
        <f t="shared" ca="1" si="12"/>
        <v/>
      </c>
      <c r="AJ25" s="45" t="str">
        <f t="shared" ca="1" si="13"/>
        <v/>
      </c>
      <c r="AK25" s="46" t="str">
        <f t="shared" ca="1" si="14"/>
        <v/>
      </c>
      <c r="AL25" s="18">
        <f>$E$1+4</f>
        <v>43109</v>
      </c>
      <c r="AM25" s="8">
        <v>23</v>
      </c>
    </row>
    <row r="26" spans="2:39" ht="15" customHeight="1">
      <c r="B26" s="123"/>
      <c r="C26" s="45" t="str">
        <f t="shared" ca="1" si="0"/>
        <v/>
      </c>
      <c r="D26" s="45" t="str">
        <f t="shared" ca="1" si="1"/>
        <v/>
      </c>
      <c r="E26" s="46" t="str">
        <f t="shared" ca="1" si="2"/>
        <v/>
      </c>
      <c r="F26" s="32">
        <f>$E$1+4</f>
        <v>43109</v>
      </c>
      <c r="G26" s="31">
        <v>23</v>
      </c>
      <c r="H26" s="31"/>
      <c r="I26" s="31"/>
      <c r="J26" s="123"/>
      <c r="K26" s="45" t="str">
        <f t="shared" ca="1" si="3"/>
        <v/>
      </c>
      <c r="L26" s="45" t="str">
        <f t="shared" ca="1" si="4"/>
        <v/>
      </c>
      <c r="M26" s="46" t="str">
        <f t="shared" ca="1" si="5"/>
        <v/>
      </c>
      <c r="N26" s="32">
        <f>$E$1+4</f>
        <v>43109</v>
      </c>
      <c r="O26" s="31">
        <v>23</v>
      </c>
      <c r="P26" s="31"/>
      <c r="Q26" s="31"/>
      <c r="R26" s="123"/>
      <c r="S26" s="45" t="str">
        <f t="shared" ca="1" si="6"/>
        <v/>
      </c>
      <c r="T26" s="45" t="str">
        <f t="shared" ca="1" si="7"/>
        <v/>
      </c>
      <c r="U26" s="46" t="str">
        <f t="shared" ca="1" si="8"/>
        <v/>
      </c>
      <c r="V26" s="32">
        <f>$E$1+4</f>
        <v>43109</v>
      </c>
      <c r="W26" s="31">
        <v>23</v>
      </c>
      <c r="X26" s="31"/>
      <c r="Y26" s="31"/>
      <c r="Z26" s="123"/>
      <c r="AA26" s="45" t="str">
        <f t="shared" ca="1" si="9"/>
        <v/>
      </c>
      <c r="AB26" s="45" t="str">
        <f t="shared" ca="1" si="10"/>
        <v/>
      </c>
      <c r="AC26" s="46" t="str">
        <f t="shared" ca="1" si="11"/>
        <v/>
      </c>
      <c r="AD26" s="32">
        <f>$E$1+4</f>
        <v>43109</v>
      </c>
      <c r="AE26" s="31">
        <v>23</v>
      </c>
      <c r="AF26" s="31"/>
      <c r="AG26" s="31"/>
      <c r="AH26" s="123"/>
      <c r="AI26" s="45" t="str">
        <f t="shared" ca="1" si="12"/>
        <v/>
      </c>
      <c r="AJ26" s="45" t="str">
        <f t="shared" ca="1" si="13"/>
        <v/>
      </c>
      <c r="AK26" s="46" t="str">
        <f t="shared" ca="1" si="14"/>
        <v/>
      </c>
      <c r="AL26" s="18">
        <f>$E$1+4</f>
        <v>43109</v>
      </c>
      <c r="AM26" s="8">
        <v>23</v>
      </c>
    </row>
    <row r="27" spans="2:39" ht="15" customHeight="1">
      <c r="B27" s="141" t="str">
        <f ca="1">IFERROR(OFFSET(Données!$A$1,MATCH(F28,Données!$B$2:$B$13,0),,,),"")</f>
        <v/>
      </c>
      <c r="C27" s="45" t="str">
        <f t="shared" ca="1" si="0"/>
        <v/>
      </c>
      <c r="D27" s="45" t="str">
        <f t="shared" ca="1" si="1"/>
        <v/>
      </c>
      <c r="E27" s="46" t="str">
        <f t="shared" ca="1" si="2"/>
        <v/>
      </c>
      <c r="F27" s="32">
        <f>$E$1+4</f>
        <v>43109</v>
      </c>
      <c r="G27" s="31">
        <v>23</v>
      </c>
      <c r="H27" s="31"/>
      <c r="I27" s="31"/>
      <c r="J27" s="141" t="str">
        <f ca="1">IFERROR(OFFSET(Données!$A$1,MATCH(N28,Données!$B$2:$B$13,0),,,),"")</f>
        <v/>
      </c>
      <c r="K27" s="45" t="str">
        <f t="shared" ca="1" si="3"/>
        <v/>
      </c>
      <c r="L27" s="45" t="str">
        <f t="shared" ca="1" si="4"/>
        <v/>
      </c>
      <c r="M27" s="46" t="str">
        <f t="shared" ca="1" si="5"/>
        <v/>
      </c>
      <c r="N27" s="32">
        <f>$E$1+4</f>
        <v>43109</v>
      </c>
      <c r="O27" s="31">
        <v>23</v>
      </c>
      <c r="P27" s="31"/>
      <c r="Q27" s="31"/>
      <c r="R27" s="141" t="str">
        <f ca="1">IFERROR(OFFSET(Données!$A$1,MATCH(V28,Données!$B$2:$B$13,0),,,),"")</f>
        <v/>
      </c>
      <c r="S27" s="45" t="str">
        <f t="shared" ca="1" si="6"/>
        <v/>
      </c>
      <c r="T27" s="45" t="str">
        <f t="shared" ca="1" si="7"/>
        <v/>
      </c>
      <c r="U27" s="46" t="str">
        <f t="shared" ca="1" si="8"/>
        <v/>
      </c>
      <c r="V27" s="32">
        <f>$E$1+4</f>
        <v>43109</v>
      </c>
      <c r="W27" s="31">
        <v>23</v>
      </c>
      <c r="X27" s="31"/>
      <c r="Y27" s="31"/>
      <c r="Z27" s="141" t="str">
        <f ca="1">IFERROR(OFFSET(Données!$A$1,MATCH(AD28,Données!$B$2:$B$13,0),,,),"")</f>
        <v/>
      </c>
      <c r="AA27" s="45" t="str">
        <f t="shared" ca="1" si="9"/>
        <v/>
      </c>
      <c r="AB27" s="45" t="str">
        <f t="shared" ca="1" si="10"/>
        <v/>
      </c>
      <c r="AC27" s="46" t="str">
        <f t="shared" ca="1" si="11"/>
        <v/>
      </c>
      <c r="AD27" s="32">
        <f>$E$1+4</f>
        <v>43109</v>
      </c>
      <c r="AE27" s="31">
        <v>23</v>
      </c>
      <c r="AF27" s="31"/>
      <c r="AG27" s="31"/>
      <c r="AH27" s="141" t="str">
        <f ca="1">IFERROR(OFFSET(Données!$A$1,MATCH(AL28,Données!$B$2:$B$13,0),,,),"")</f>
        <v/>
      </c>
      <c r="AI27" s="45" t="str">
        <f t="shared" ca="1" si="12"/>
        <v/>
      </c>
      <c r="AJ27" s="45" t="str">
        <f t="shared" ca="1" si="13"/>
        <v/>
      </c>
      <c r="AK27" s="46" t="str">
        <f t="shared" ca="1" si="14"/>
        <v/>
      </c>
      <c r="AL27" s="18">
        <f>$E$1+4</f>
        <v>43109</v>
      </c>
      <c r="AM27" s="8">
        <v>23</v>
      </c>
    </row>
    <row r="28" spans="2:39" ht="15" customHeight="1">
      <c r="B28" s="142"/>
      <c r="C28" s="47" t="str">
        <f t="shared" ca="1" si="0"/>
        <v/>
      </c>
      <c r="D28" s="47" t="str">
        <f t="shared" ca="1" si="1"/>
        <v/>
      </c>
      <c r="E28" s="48" t="str">
        <f t="shared" ca="1" si="2"/>
        <v/>
      </c>
      <c r="F28" s="32">
        <f>$E$1+4</f>
        <v>43109</v>
      </c>
      <c r="G28" s="31">
        <v>23</v>
      </c>
      <c r="H28" s="31"/>
      <c r="I28" s="31"/>
      <c r="J28" s="142"/>
      <c r="K28" s="47" t="str">
        <f t="shared" ca="1" si="3"/>
        <v/>
      </c>
      <c r="L28" s="47" t="str">
        <f t="shared" ca="1" si="4"/>
        <v/>
      </c>
      <c r="M28" s="48" t="str">
        <f t="shared" ca="1" si="5"/>
        <v/>
      </c>
      <c r="N28" s="32">
        <f>$E$1+4</f>
        <v>43109</v>
      </c>
      <c r="O28" s="31">
        <v>23</v>
      </c>
      <c r="P28" s="31"/>
      <c r="Q28" s="31"/>
      <c r="R28" s="142"/>
      <c r="S28" s="47" t="str">
        <f t="shared" ca="1" si="6"/>
        <v/>
      </c>
      <c r="T28" s="47" t="str">
        <f t="shared" ca="1" si="7"/>
        <v/>
      </c>
      <c r="U28" s="48" t="str">
        <f t="shared" ca="1" si="8"/>
        <v/>
      </c>
      <c r="V28" s="32">
        <f>$E$1+4</f>
        <v>43109</v>
      </c>
      <c r="W28" s="31">
        <v>23</v>
      </c>
      <c r="X28" s="31"/>
      <c r="Y28" s="31"/>
      <c r="Z28" s="142"/>
      <c r="AA28" s="47" t="str">
        <f t="shared" ca="1" si="9"/>
        <v/>
      </c>
      <c r="AB28" s="47" t="str">
        <f t="shared" ca="1" si="10"/>
        <v/>
      </c>
      <c r="AC28" s="48" t="str">
        <f t="shared" ca="1" si="11"/>
        <v/>
      </c>
      <c r="AD28" s="32">
        <f>$E$1+4</f>
        <v>43109</v>
      </c>
      <c r="AE28" s="31">
        <v>23</v>
      </c>
      <c r="AF28" s="31"/>
      <c r="AG28" s="31"/>
      <c r="AH28" s="142"/>
      <c r="AI28" s="47" t="str">
        <f t="shared" ca="1" si="12"/>
        <v/>
      </c>
      <c r="AJ28" s="47" t="str">
        <f t="shared" ca="1" si="13"/>
        <v/>
      </c>
      <c r="AK28" s="48" t="str">
        <f t="shared" ca="1" si="14"/>
        <v/>
      </c>
      <c r="AL28" s="18">
        <f>$E$1+4</f>
        <v>43109</v>
      </c>
      <c r="AM28" s="8">
        <v>23</v>
      </c>
    </row>
    <row r="29" spans="2:39" ht="15" customHeight="1">
      <c r="B29" s="35" t="str">
        <f>PROPER(TEXT($E$1+5,"jjjj"))</f>
        <v>Mercredi</v>
      </c>
      <c r="C29" s="45" t="str">
        <f t="shared" ca="1" si="0"/>
        <v/>
      </c>
      <c r="D29" s="45" t="str">
        <f t="shared" ca="1" si="1"/>
        <v/>
      </c>
      <c r="E29" s="46" t="str">
        <f t="shared" ca="1" si="2"/>
        <v/>
      </c>
      <c r="F29" s="32">
        <f>$E$1+5</f>
        <v>43110</v>
      </c>
      <c r="G29" s="31">
        <v>28</v>
      </c>
      <c r="H29" s="31" t="str">
        <f ca="1">IF(COUNTIF(fermetures,F29)=1,"Fermé ce jour","")</f>
        <v/>
      </c>
      <c r="I29" s="31"/>
      <c r="J29" s="35" t="str">
        <f>PROPER(TEXT($E$1+5,"jjjj"))</f>
        <v>Mercredi</v>
      </c>
      <c r="K29" s="45" t="str">
        <f t="shared" ca="1" si="3"/>
        <v/>
      </c>
      <c r="L29" s="45" t="str">
        <f t="shared" ca="1" si="4"/>
        <v/>
      </c>
      <c r="M29" s="46" t="str">
        <f t="shared" ca="1" si="5"/>
        <v/>
      </c>
      <c r="N29" s="32">
        <f>$E$1+5</f>
        <v>43110</v>
      </c>
      <c r="O29" s="31">
        <v>28</v>
      </c>
      <c r="P29" s="31"/>
      <c r="Q29" s="31"/>
      <c r="R29" s="35" t="str">
        <f>PROPER(TEXT($E$1+5,"jjjj"))</f>
        <v>Mercredi</v>
      </c>
      <c r="S29" s="45" t="str">
        <f t="shared" ca="1" si="6"/>
        <v/>
      </c>
      <c r="T29" s="45" t="str">
        <f t="shared" ca="1" si="7"/>
        <v/>
      </c>
      <c r="U29" s="46" t="str">
        <f t="shared" ca="1" si="8"/>
        <v/>
      </c>
      <c r="V29" s="32">
        <f>$E$1+5</f>
        <v>43110</v>
      </c>
      <c r="W29" s="31">
        <v>28</v>
      </c>
      <c r="X29" s="31"/>
      <c r="Y29" s="31"/>
      <c r="Z29" s="35" t="str">
        <f>PROPER(TEXT($E$1+5,"jjjj"))</f>
        <v>Mercredi</v>
      </c>
      <c r="AA29" s="45" t="str">
        <f t="shared" ca="1" si="9"/>
        <v/>
      </c>
      <c r="AB29" s="45" t="str">
        <f t="shared" ca="1" si="10"/>
        <v/>
      </c>
      <c r="AC29" s="46" t="str">
        <f t="shared" ca="1" si="11"/>
        <v/>
      </c>
      <c r="AD29" s="32">
        <f>$E$1+5</f>
        <v>43110</v>
      </c>
      <c r="AE29" s="31">
        <v>28</v>
      </c>
      <c r="AF29" s="31"/>
      <c r="AG29" s="31"/>
      <c r="AH29" s="35" t="str">
        <f>PROPER(TEXT($E$1+5,"jjjj"))</f>
        <v>Mercredi</v>
      </c>
      <c r="AI29" s="45" t="str">
        <f t="shared" ca="1" si="12"/>
        <v/>
      </c>
      <c r="AJ29" s="45" t="str">
        <f t="shared" ca="1" si="13"/>
        <v/>
      </c>
      <c r="AK29" s="46" t="str">
        <f t="shared" ca="1" si="14"/>
        <v/>
      </c>
      <c r="AL29" s="18">
        <f>$E$1+5</f>
        <v>43110</v>
      </c>
      <c r="AM29" s="8">
        <v>28</v>
      </c>
    </row>
    <row r="30" spans="2:39" ht="15" customHeight="1">
      <c r="B30" s="123" t="str">
        <f>TEXT($E$1+5,"j-mmm")</f>
        <v>10-janv</v>
      </c>
      <c r="C30" s="45" t="str">
        <f t="shared" ca="1" si="0"/>
        <v/>
      </c>
      <c r="D30" s="45" t="str">
        <f t="shared" ca="1" si="1"/>
        <v/>
      </c>
      <c r="E30" s="46" t="str">
        <f t="shared" ca="1" si="2"/>
        <v/>
      </c>
      <c r="F30" s="32">
        <f>$E$1+5</f>
        <v>43110</v>
      </c>
      <c r="G30" s="31">
        <v>28</v>
      </c>
      <c r="H30" s="31"/>
      <c r="I30" s="31"/>
      <c r="J30" s="123" t="str">
        <f>TEXT($E$1+5,"j-mmm")</f>
        <v>10-janv</v>
      </c>
      <c r="K30" s="45" t="str">
        <f t="shared" ca="1" si="3"/>
        <v/>
      </c>
      <c r="L30" s="45" t="str">
        <f t="shared" ca="1" si="4"/>
        <v/>
      </c>
      <c r="M30" s="46" t="str">
        <f t="shared" ca="1" si="5"/>
        <v/>
      </c>
      <c r="N30" s="32">
        <f>$E$1+5</f>
        <v>43110</v>
      </c>
      <c r="O30" s="31">
        <v>28</v>
      </c>
      <c r="P30" s="31"/>
      <c r="Q30" s="31"/>
      <c r="R30" s="123" t="str">
        <f>TEXT($E$1+5,"j-mmm")</f>
        <v>10-janv</v>
      </c>
      <c r="S30" s="45" t="str">
        <f t="shared" ca="1" si="6"/>
        <v/>
      </c>
      <c r="T30" s="45" t="str">
        <f t="shared" ca="1" si="7"/>
        <v/>
      </c>
      <c r="U30" s="46" t="str">
        <f t="shared" ca="1" si="8"/>
        <v/>
      </c>
      <c r="V30" s="32">
        <f>$E$1+5</f>
        <v>43110</v>
      </c>
      <c r="W30" s="31">
        <v>28</v>
      </c>
      <c r="X30" s="31"/>
      <c r="Y30" s="31"/>
      <c r="Z30" s="123" t="str">
        <f>TEXT($E$1+5,"j-mmm")</f>
        <v>10-janv</v>
      </c>
      <c r="AA30" s="45" t="str">
        <f t="shared" ca="1" si="9"/>
        <v/>
      </c>
      <c r="AB30" s="45" t="str">
        <f t="shared" ca="1" si="10"/>
        <v/>
      </c>
      <c r="AC30" s="46" t="str">
        <f t="shared" ca="1" si="11"/>
        <v/>
      </c>
      <c r="AD30" s="32">
        <f>$E$1+5</f>
        <v>43110</v>
      </c>
      <c r="AE30" s="31">
        <v>28</v>
      </c>
      <c r="AF30" s="31"/>
      <c r="AG30" s="31"/>
      <c r="AH30" s="123" t="str">
        <f>TEXT($E$1+5,"j-mmm")</f>
        <v>10-janv</v>
      </c>
      <c r="AI30" s="45" t="str">
        <f t="shared" ca="1" si="12"/>
        <v/>
      </c>
      <c r="AJ30" s="45" t="str">
        <f t="shared" ca="1" si="13"/>
        <v/>
      </c>
      <c r="AK30" s="46" t="str">
        <f t="shared" ca="1" si="14"/>
        <v/>
      </c>
      <c r="AL30" s="18">
        <f>$E$1+5</f>
        <v>43110</v>
      </c>
      <c r="AM30" s="8">
        <v>28</v>
      </c>
    </row>
    <row r="31" spans="2:39" ht="15" customHeight="1">
      <c r="B31" s="123"/>
      <c r="C31" s="45" t="str">
        <f t="shared" ca="1" si="0"/>
        <v/>
      </c>
      <c r="D31" s="45" t="str">
        <f t="shared" ca="1" si="1"/>
        <v/>
      </c>
      <c r="E31" s="46" t="str">
        <f t="shared" ca="1" si="2"/>
        <v/>
      </c>
      <c r="F31" s="32">
        <f>$E$1+5</f>
        <v>43110</v>
      </c>
      <c r="G31" s="31">
        <v>28</v>
      </c>
      <c r="H31" s="31"/>
      <c r="I31" s="31"/>
      <c r="J31" s="123"/>
      <c r="K31" s="45" t="str">
        <f t="shared" ca="1" si="3"/>
        <v/>
      </c>
      <c r="L31" s="45" t="str">
        <f t="shared" ca="1" si="4"/>
        <v/>
      </c>
      <c r="M31" s="46" t="str">
        <f t="shared" ca="1" si="5"/>
        <v/>
      </c>
      <c r="N31" s="32">
        <f>$E$1+5</f>
        <v>43110</v>
      </c>
      <c r="O31" s="31">
        <v>28</v>
      </c>
      <c r="P31" s="31"/>
      <c r="Q31" s="31"/>
      <c r="R31" s="123"/>
      <c r="S31" s="45" t="str">
        <f t="shared" ca="1" si="6"/>
        <v/>
      </c>
      <c r="T31" s="45" t="str">
        <f t="shared" ca="1" si="7"/>
        <v/>
      </c>
      <c r="U31" s="46" t="str">
        <f t="shared" ca="1" si="8"/>
        <v/>
      </c>
      <c r="V31" s="32">
        <f>$E$1+5</f>
        <v>43110</v>
      </c>
      <c r="W31" s="31">
        <v>28</v>
      </c>
      <c r="X31" s="31"/>
      <c r="Y31" s="31"/>
      <c r="Z31" s="123"/>
      <c r="AA31" s="45" t="str">
        <f t="shared" ca="1" si="9"/>
        <v/>
      </c>
      <c r="AB31" s="45" t="str">
        <f t="shared" ca="1" si="10"/>
        <v/>
      </c>
      <c r="AC31" s="46" t="str">
        <f t="shared" ca="1" si="11"/>
        <v/>
      </c>
      <c r="AD31" s="32">
        <f>$E$1+5</f>
        <v>43110</v>
      </c>
      <c r="AE31" s="31">
        <v>28</v>
      </c>
      <c r="AF31" s="31"/>
      <c r="AG31" s="31"/>
      <c r="AH31" s="123"/>
      <c r="AI31" s="45" t="str">
        <f t="shared" ca="1" si="12"/>
        <v/>
      </c>
      <c r="AJ31" s="45" t="str">
        <f t="shared" ca="1" si="13"/>
        <v/>
      </c>
      <c r="AK31" s="46" t="str">
        <f t="shared" ca="1" si="14"/>
        <v/>
      </c>
      <c r="AL31" s="18">
        <f>$E$1+5</f>
        <v>43110</v>
      </c>
      <c r="AM31" s="8">
        <v>28</v>
      </c>
    </row>
    <row r="32" spans="2:39" ht="15" customHeight="1">
      <c r="B32" s="141" t="str">
        <f ca="1">IFERROR(OFFSET(Données!$A$1,MATCH(F33,Données!$B$2:$B$13,0),,,),"")</f>
        <v/>
      </c>
      <c r="C32" s="45" t="str">
        <f t="shared" ca="1" si="0"/>
        <v/>
      </c>
      <c r="D32" s="45" t="str">
        <f t="shared" ca="1" si="1"/>
        <v/>
      </c>
      <c r="E32" s="46" t="str">
        <f t="shared" ca="1" si="2"/>
        <v/>
      </c>
      <c r="F32" s="32">
        <f>$E$1+5</f>
        <v>43110</v>
      </c>
      <c r="G32" s="31">
        <v>28</v>
      </c>
      <c r="H32" s="31"/>
      <c r="I32" s="31"/>
      <c r="J32" s="141" t="str">
        <f ca="1">IFERROR(OFFSET(Données!$A$1,MATCH(N33,Données!$B$2:$B$13,0),,,),"")</f>
        <v/>
      </c>
      <c r="K32" s="45" t="str">
        <f t="shared" ca="1" si="3"/>
        <v/>
      </c>
      <c r="L32" s="45" t="str">
        <f t="shared" ca="1" si="4"/>
        <v/>
      </c>
      <c r="M32" s="46" t="str">
        <f t="shared" ca="1" si="5"/>
        <v/>
      </c>
      <c r="N32" s="32">
        <f>$E$1+5</f>
        <v>43110</v>
      </c>
      <c r="O32" s="31">
        <v>28</v>
      </c>
      <c r="P32" s="31"/>
      <c r="Q32" s="31"/>
      <c r="R32" s="141" t="str">
        <f ca="1">IFERROR(OFFSET(Données!$A$1,MATCH(V33,Données!$B$2:$B$13,0),,,),"")</f>
        <v/>
      </c>
      <c r="S32" s="45" t="str">
        <f t="shared" ca="1" si="6"/>
        <v/>
      </c>
      <c r="T32" s="45" t="str">
        <f t="shared" ca="1" si="7"/>
        <v/>
      </c>
      <c r="U32" s="46" t="str">
        <f t="shared" ca="1" si="8"/>
        <v/>
      </c>
      <c r="V32" s="32">
        <f>$E$1+5</f>
        <v>43110</v>
      </c>
      <c r="W32" s="31">
        <v>28</v>
      </c>
      <c r="X32" s="31"/>
      <c r="Y32" s="31"/>
      <c r="Z32" s="141" t="str">
        <f ca="1">IFERROR(OFFSET(Données!$A$1,MATCH(AD33,Données!$B$2:$B$13,0),,,),"")</f>
        <v/>
      </c>
      <c r="AA32" s="45" t="str">
        <f t="shared" ca="1" si="9"/>
        <v/>
      </c>
      <c r="AB32" s="45" t="str">
        <f t="shared" ca="1" si="10"/>
        <v/>
      </c>
      <c r="AC32" s="46" t="str">
        <f t="shared" ca="1" si="11"/>
        <v/>
      </c>
      <c r="AD32" s="32">
        <f>$E$1+5</f>
        <v>43110</v>
      </c>
      <c r="AE32" s="31">
        <v>28</v>
      </c>
      <c r="AF32" s="31"/>
      <c r="AG32" s="31"/>
      <c r="AH32" s="141" t="str">
        <f ca="1">IFERROR(OFFSET(Données!$A$1,MATCH(AL33,Données!$B$2:$B$13,0),,,),"")</f>
        <v/>
      </c>
      <c r="AI32" s="45" t="str">
        <f t="shared" ca="1" si="12"/>
        <v/>
      </c>
      <c r="AJ32" s="45" t="str">
        <f t="shared" ca="1" si="13"/>
        <v/>
      </c>
      <c r="AK32" s="46" t="str">
        <f t="shared" ca="1" si="14"/>
        <v/>
      </c>
      <c r="AL32" s="18">
        <f>$E$1+5</f>
        <v>43110</v>
      </c>
      <c r="AM32" s="8">
        <v>28</v>
      </c>
    </row>
    <row r="33" spans="2:41" ht="15" customHeight="1">
      <c r="B33" s="142"/>
      <c r="C33" s="47" t="str">
        <f ca="1">IFERROR(INDEX(saisie,MATCH($C$2&amp;F33&amp;"|"&amp;(ROW()-G33),valunique,0),2),"")</f>
        <v/>
      </c>
      <c r="D33" s="47" t="str">
        <f ca="1">IFERROR(INDEX(saisie,MATCH($C$2&amp;F33&amp;"|"&amp;(ROW()-G33),valunique,0),3),"")</f>
        <v/>
      </c>
      <c r="E33" s="48" t="str">
        <f ca="1">IFERROR(IF(INDEX(saisie,MATCH($C$2&amp;F33&amp;"|"&amp;(ROW()-G33),valunique,0),5)="interne",INDEX(saisie,MATCH($C$2&amp;F33&amp;"|"&amp;(ROW()-G33),valunique,0),4)&amp;" : "&amp;INDEX(saisie,MATCH($C$2&amp;F33&amp;"|"&amp;(ROW()-G33),valunique,0),6),INDEX(saisie,MATCH($C$2&amp;F33&amp;"|"&amp;(ROW()-G33),valunique,0),4)&amp;" : "&amp;INDEX(saisie,MATCH($C$2&amp;F33&amp;"|"&amp;(ROW()-G33),valunique,0),5)&amp;" - "&amp;INDEX(saisie,MATCH($C$2&amp;F33&amp;"|"&amp;(ROW()-G33),valunique,0),6)),"")</f>
        <v/>
      </c>
      <c r="F33" s="32">
        <f>$E$1+5</f>
        <v>43110</v>
      </c>
      <c r="G33" s="31">
        <v>29</v>
      </c>
      <c r="H33" s="31"/>
      <c r="I33" s="31"/>
      <c r="J33" s="142"/>
      <c r="K33" s="47" t="str">
        <f ca="1">IFERROR(INDEX(saisie,MATCH($K$2&amp;N33&amp;"|"&amp;(ROW()-O33),valunique,0),2),"")</f>
        <v/>
      </c>
      <c r="L33" s="47" t="str">
        <f ca="1">IFERROR(INDEX(saisie,MATCH($K$2&amp;N33&amp;"|"&amp;(ROW()-O33),valunique,0),3),"")</f>
        <v/>
      </c>
      <c r="M33" s="48" t="str">
        <f ca="1">IFERROR(IF(INDEX(saisie,MATCH($K$2&amp;N33&amp;"|"&amp;(ROW()-O33),valunique,0),5)="interne",INDEX(saisie,MATCH($K$2&amp;N33&amp;"|"&amp;(ROW()-O33),valunique,0),4)&amp;" : "&amp;INDEX(saisie,MATCH($K$2&amp;N33&amp;"|"&amp;(ROW()-O33),valunique,0),6),INDEX(saisie,MATCH($K$2&amp;N33&amp;"|"&amp;(ROW()-O33),valunique,0),4)&amp;" : "&amp;INDEX(saisie,MATCH($K$2&amp;N33&amp;"|"&amp;(ROW()-O33),valunique,0),5)&amp;" - "&amp;INDEX(saisie,MATCH($K$2&amp;N33&amp;"|"&amp;(ROW()-O33),valunique,0),6)),"")</f>
        <v/>
      </c>
      <c r="N33" s="32">
        <f>$E$1+5</f>
        <v>43110</v>
      </c>
      <c r="O33" s="31">
        <v>29</v>
      </c>
      <c r="P33" s="31"/>
      <c r="Q33" s="31"/>
      <c r="R33" s="142"/>
      <c r="S33" s="47" t="str">
        <f ca="1">IFERROR(INDEX(saisie,MATCH($S$2&amp;V33&amp;"|"&amp;(ROW()-W33),valunique,0),2),"")</f>
        <v/>
      </c>
      <c r="T33" s="47" t="str">
        <f ca="1">IFERROR(INDEX(saisie,MATCH($S$2&amp;V33&amp;"|"&amp;(ROW()-W33),valunique,0),3),"")</f>
        <v/>
      </c>
      <c r="U33" s="48" t="str">
        <f ca="1">IFERROR(IF(INDEX(saisie,MATCH($S$2&amp;V33&amp;"|"&amp;(ROW()-W33),valunique,0),5)="interne",INDEX(saisie,MATCH($S$2&amp;V33&amp;"|"&amp;(ROW()-W33),valunique,0),4)&amp;" : "&amp;INDEX(saisie,MATCH($S$2&amp;V33&amp;"|"&amp;(ROW()-W33),valunique,0),6),INDEX(saisie,MATCH($S$2&amp;V33&amp;"|"&amp;(ROW()-W33),valunique,0),4)&amp;" : "&amp;INDEX(saisie,MATCH($S$2&amp;V33&amp;"|"&amp;(ROW()-W33),valunique,0),5)&amp;" - "&amp;INDEX(saisie,MATCH($S$2&amp;V33&amp;"|"&amp;(ROW()-W33),valunique,0),6)),"")</f>
        <v/>
      </c>
      <c r="V33" s="32">
        <f>$E$1+5</f>
        <v>43110</v>
      </c>
      <c r="W33" s="31">
        <v>29</v>
      </c>
      <c r="X33" s="31"/>
      <c r="Y33" s="31"/>
      <c r="Z33" s="142"/>
      <c r="AA33" s="47" t="str">
        <f ca="1">IFERROR(INDEX(saisie,MATCH($AA$2&amp;AD33&amp;"|"&amp;(ROW()-AE33),valunique,0),2),"")</f>
        <v/>
      </c>
      <c r="AB33" s="47" t="str">
        <f ca="1">IFERROR(INDEX(saisie,MATCH($AA$2&amp;AD33&amp;"|"&amp;(ROW()-AE33),valunique,0),3),"")</f>
        <v/>
      </c>
      <c r="AC33" s="48" t="str">
        <f ca="1">IFERROR(IF(INDEX(saisie,MATCH($AA$2&amp;AD33&amp;"|"&amp;(ROW()-AE33),valunique,0),5)="interne",INDEX(saisie,MATCH($AA$2&amp;AD33&amp;"|"&amp;(ROW()-AE33),valunique,0),4)&amp;" : "&amp;INDEX(saisie,MATCH($AA$2&amp;AD33&amp;"|"&amp;(ROW()-AE33),valunique,0),6),INDEX(saisie,MATCH($AA$2&amp;AD33&amp;"|"&amp;(ROW()-AE33),valunique,0),4)&amp;" : "&amp;INDEX(saisie,MATCH($AA$2&amp;AD33&amp;"|"&amp;(ROW()-AE33),valunique,0),5)&amp;" - "&amp;INDEX(saisie,MATCH($AA$2&amp;AD33&amp;"|"&amp;(ROW()-AE33),valunique,0),6)),"")</f>
        <v/>
      </c>
      <c r="AD33" s="32">
        <f>$E$1+5</f>
        <v>43110</v>
      </c>
      <c r="AE33" s="31">
        <v>28</v>
      </c>
      <c r="AF33" s="31"/>
      <c r="AG33" s="31"/>
      <c r="AH33" s="142"/>
      <c r="AI33" s="47" t="str">
        <f t="shared" ca="1" si="12"/>
        <v/>
      </c>
      <c r="AJ33" s="47" t="str">
        <f t="shared" ca="1" si="13"/>
        <v/>
      </c>
      <c r="AK33" s="48" t="str">
        <f t="shared" ca="1" si="14"/>
        <v/>
      </c>
      <c r="AL33" s="18">
        <f>$E$1+5</f>
        <v>43110</v>
      </c>
      <c r="AM33" s="8">
        <v>28</v>
      </c>
    </row>
    <row r="34" spans="2:41"/>
    <row r="35" spans="2:41"/>
    <row r="36" spans="2:41" s="24" customFormat="1" ht="20.25">
      <c r="B36" s="41"/>
      <c r="C36" s="130" t="str">
        <f>IF(Données!F7="","",Données!F7)</f>
        <v/>
      </c>
      <c r="D36" s="130"/>
      <c r="E36" s="131"/>
      <c r="F36" s="8"/>
      <c r="G36" s="8"/>
      <c r="H36" s="8"/>
      <c r="I36" s="8"/>
      <c r="J36" s="41"/>
      <c r="K36" s="130" t="str">
        <f>IF(Données!F8="","",Données!F8)</f>
        <v/>
      </c>
      <c r="L36" s="130"/>
      <c r="M36" s="131"/>
      <c r="N36" s="8"/>
      <c r="O36" s="8"/>
      <c r="P36" s="8"/>
      <c r="Q36" s="8"/>
      <c r="R36" s="41"/>
      <c r="S36" s="130" t="str">
        <f>IF(Données!F9="","",Données!F9)</f>
        <v/>
      </c>
      <c r="T36" s="130"/>
      <c r="U36" s="131"/>
      <c r="V36" s="8"/>
      <c r="W36" s="8"/>
      <c r="X36" s="8"/>
      <c r="Y36" s="8"/>
      <c r="Z36" s="41"/>
      <c r="AA36" s="130" t="str">
        <f>IF(Données!F10="","",Données!F10)</f>
        <v/>
      </c>
      <c r="AB36" s="130"/>
      <c r="AC36" s="131"/>
      <c r="AD36" s="8"/>
      <c r="AE36" s="8"/>
      <c r="AF36" s="8"/>
      <c r="AG36" s="8"/>
      <c r="AH36" s="41"/>
      <c r="AI36" s="130" t="str">
        <f>IF(Données!F11="","",Données!F10)</f>
        <v/>
      </c>
      <c r="AJ36" s="130"/>
      <c r="AK36" s="131"/>
      <c r="AL36" s="8"/>
      <c r="AM36" s="8"/>
      <c r="AN36" s="8"/>
      <c r="AO36" s="8"/>
    </row>
    <row r="37" spans="2:41" s="24" customFormat="1" ht="21" customHeight="1">
      <c r="B37" s="40"/>
      <c r="C37" s="139" t="str">
        <f>UPPER(TEXT($E$1,"jj/mm/aaaa"))&amp;" AU "&amp;UPPER(TEXT($E$1+5,"jj/mm/aaaa"))</f>
        <v>05/01/2018 AU 10/01/2018</v>
      </c>
      <c r="D37" s="139"/>
      <c r="E37" s="140"/>
      <c r="F37" s="8"/>
      <c r="G37" s="8" t="s">
        <v>0</v>
      </c>
      <c r="H37" s="8"/>
      <c r="I37" s="8"/>
      <c r="J37" s="40"/>
      <c r="K37" s="139" t="str">
        <f>UPPER(TEXT($E$1,"jj/mm/aaaa"))&amp;" AU "&amp;UPPER(TEXT($E$1+5,"jj/mm/aaaa"))</f>
        <v>05/01/2018 AU 10/01/2018</v>
      </c>
      <c r="L37" s="139"/>
      <c r="M37" s="140"/>
      <c r="N37" s="8"/>
      <c r="O37" s="8" t="s">
        <v>0</v>
      </c>
      <c r="P37" s="8"/>
      <c r="Q37" s="8"/>
      <c r="R37" s="40"/>
      <c r="S37" s="139" t="str">
        <f>UPPER(TEXT($E$1,"jj/mm/aaaa"))&amp;" AU "&amp;UPPER(TEXT($E$1+5,"jj/mm/aaaa"))</f>
        <v>05/01/2018 AU 10/01/2018</v>
      </c>
      <c r="T37" s="139"/>
      <c r="U37" s="140"/>
      <c r="V37" s="8"/>
      <c r="W37" s="8" t="s">
        <v>0</v>
      </c>
      <c r="X37" s="8"/>
      <c r="Y37" s="8"/>
      <c r="Z37" s="40"/>
      <c r="AA37" s="139" t="str">
        <f>UPPER(TEXT($E$1,"jj/mm/aaaa"))&amp;" AU "&amp;UPPER(TEXT($E$1+5,"jj/mm/aaaa"))</f>
        <v>05/01/2018 AU 10/01/2018</v>
      </c>
      <c r="AB37" s="139"/>
      <c r="AC37" s="140"/>
      <c r="AD37" s="8"/>
      <c r="AE37" s="8" t="s">
        <v>0</v>
      </c>
      <c r="AF37" s="8"/>
      <c r="AG37" s="8"/>
      <c r="AH37" s="40"/>
      <c r="AI37" s="139" t="str">
        <f>UPPER(TEXT($E$1,"jj/mm/aaaa"))&amp;" AU "&amp;UPPER(TEXT($E$1+5,"jj/mm/aaaa"))</f>
        <v>05/01/2018 AU 10/01/2018</v>
      </c>
      <c r="AJ37" s="139"/>
      <c r="AK37" s="140"/>
      <c r="AL37" s="8"/>
      <c r="AM37" s="8" t="s">
        <v>0</v>
      </c>
      <c r="AN37" s="8"/>
      <c r="AO37" s="8"/>
    </row>
    <row r="38" spans="2:41" s="24" customFormat="1" ht="15" customHeight="1">
      <c r="B38" s="35" t="str">
        <f>PROPER(TEXT($E$1,"jjjj"))</f>
        <v>Vendredi</v>
      </c>
      <c r="C38" s="45" t="str">
        <f t="shared" ref="C38:C67" ca="1" si="15">IFERROR(INDEX(saisie,MATCH($C$36&amp;F38&amp;"|"&amp;(ROW()-G38),valunique,0),2),"")</f>
        <v/>
      </c>
      <c r="D38" s="45" t="str">
        <f t="shared" ref="D38:D67" ca="1" si="16">IFERROR(INDEX(saisie,MATCH($C$36&amp;F38&amp;"|"&amp;(ROW()-G38),valunique,0),3),"")</f>
        <v/>
      </c>
      <c r="E38" s="46" t="str">
        <f t="shared" ref="E38:E67" ca="1" si="17">IFERROR(IF(INDEX(saisie,MATCH($C$36&amp;F38&amp;"|"&amp;(ROW()-G38),valunique,0),5)="interne",INDEX(saisie,MATCH($C$36&amp;F38&amp;"|"&amp;(ROW()-G38),valunique,0),4)&amp;" : "&amp;INDEX(saisie,MATCH($C$36&amp;F38&amp;"|"&amp;(ROW()-G38),valunique,0),6),INDEX(saisie,MATCH($C$36&amp;F38&amp;"|"&amp;(ROW()-G38),valunique,0),4)&amp;" : "&amp;INDEX(saisie,MATCH($C$36&amp;F38&amp;"|"&amp;(ROW()-G38),valunique,0),5)&amp;" - "&amp;INDEX(saisie,MATCH($C$36&amp;F38&amp;"|"&amp;(ROW()-G38),valunique,0),6)),"")</f>
        <v/>
      </c>
      <c r="F38" s="18">
        <f>$E$1</f>
        <v>43105</v>
      </c>
      <c r="G38" s="8">
        <v>37</v>
      </c>
      <c r="H38" s="8"/>
      <c r="I38" s="8"/>
      <c r="J38" s="35" t="str">
        <f>PROPER(TEXT($E$1,"jjjj"))</f>
        <v>Vendredi</v>
      </c>
      <c r="K38" s="45" t="str">
        <f t="shared" ref="K38:K67" ca="1" si="18">IFERROR(INDEX(saisie,MATCH($K$36&amp;N38&amp;"|"&amp;(ROW()-O38),valunique,0),2),"")</f>
        <v/>
      </c>
      <c r="L38" s="45" t="str">
        <f t="shared" ref="L38:L67" ca="1" si="19">IFERROR(INDEX(saisie,MATCH($K$36&amp;N38&amp;"|"&amp;(ROW()-O38),valunique,0),3),"")</f>
        <v/>
      </c>
      <c r="M38" s="46" t="str">
        <f t="shared" ref="M38:M67" ca="1" si="20">IFERROR(IF(INDEX(saisie,MATCH($K$36&amp;N38&amp;"|"&amp;(ROW()-O38),valunique,0),5)="interne",INDEX(saisie,MATCH($K$36&amp;N38&amp;"|"&amp;(ROW()-O38),valunique,0),4)&amp;" : "&amp;INDEX(saisie,MATCH($K$36&amp;N38&amp;"|"&amp;(ROW()-O38),valunique,0),6),INDEX(saisie,MATCH($K$36&amp;N38&amp;"|"&amp;(ROW()-O38),valunique,0),4)&amp;" : "&amp;INDEX(saisie,MATCH($K$36&amp;N38&amp;"|"&amp;(ROW()-O38),valunique,0),5)&amp;" - "&amp;INDEX(saisie,MATCH($K$36&amp;N38&amp;"|"&amp;(ROW()-O38),valunique,0),6)),"")</f>
        <v/>
      </c>
      <c r="N38" s="18">
        <f>$E$1</f>
        <v>43105</v>
      </c>
      <c r="O38" s="8">
        <v>37</v>
      </c>
      <c r="P38" s="8"/>
      <c r="Q38" s="8"/>
      <c r="R38" s="35" t="str">
        <f>PROPER(TEXT($E$1,"jjjj"))</f>
        <v>Vendredi</v>
      </c>
      <c r="S38" s="45" t="str">
        <f t="shared" ref="S38:S67" ca="1" si="21">IFERROR(INDEX(saisie,MATCH($S$36&amp;V38&amp;"|"&amp;(ROW()-W38),valunique,0),2),"")</f>
        <v/>
      </c>
      <c r="T38" s="45" t="str">
        <f t="shared" ref="T38:T67" ca="1" si="22">IFERROR(INDEX(saisie,MATCH($S$36&amp;V38&amp;"|"&amp;(ROW()-W38),valunique,0),3),"")</f>
        <v/>
      </c>
      <c r="U38" s="46" t="str">
        <f t="shared" ref="U38:U67" ca="1" si="23">IFERROR(IF(INDEX(saisie,MATCH($S$36&amp;V38&amp;"|"&amp;(ROW()-W38),valunique,0),5)="interne",INDEX(saisie,MATCH($S$36&amp;V38&amp;"|"&amp;(ROW()-W38),valunique,0),4)&amp;" : "&amp;INDEX(saisie,MATCH($S$36&amp;V38&amp;"|"&amp;(ROW()-W38),valunique,0),6),INDEX(saisie,MATCH($S$36&amp;V38&amp;"|"&amp;(ROW()-W38),valunique,0),4)&amp;" : "&amp;INDEX(saisie,MATCH($S$36&amp;V38&amp;"|"&amp;(ROW()-W38),valunique,0),5)&amp;" - "&amp;INDEX(saisie,MATCH($S$36&amp;V38&amp;"|"&amp;(ROW()-W38),valunique,0),6)),"")</f>
        <v/>
      </c>
      <c r="V38" s="18">
        <f>$E$1</f>
        <v>43105</v>
      </c>
      <c r="W38" s="8">
        <v>37</v>
      </c>
      <c r="X38" s="8"/>
      <c r="Y38" s="8"/>
      <c r="Z38" s="35" t="str">
        <f>PROPER(TEXT($E$1,"jjjj"))</f>
        <v>Vendredi</v>
      </c>
      <c r="AA38" s="45" t="str">
        <f t="shared" ref="AA38:AA67" ca="1" si="24">IFERROR(INDEX(saisie,MATCH($AA$36&amp;AD38&amp;"|"&amp;(ROW()-AE38),valunique,0),2),"")</f>
        <v/>
      </c>
      <c r="AB38" s="45" t="str">
        <f t="shared" ref="AB38:AB67" ca="1" si="25">IFERROR(INDEX(saisie,MATCH($AA$36&amp;AD38&amp;"|"&amp;(ROW()-AE38),valunique,0),3),"")</f>
        <v/>
      </c>
      <c r="AC38" s="46" t="str">
        <f t="shared" ref="AC38:AC67" ca="1" si="26">IFERROR(IF(INDEX(saisie,MATCH($AA$36&amp;AD38&amp;"|"&amp;(ROW()-AE38),valunique,0),5)="interne",INDEX(saisie,MATCH($AA$36&amp;AD38&amp;"|"&amp;(ROW()-AE38),valunique,0),4)&amp;" : "&amp;INDEX(saisie,MATCH($AA$36&amp;AD38&amp;"|"&amp;(ROW()-AE38),valunique,0),6),INDEX(saisie,MATCH($AA$36&amp;AD38&amp;"|"&amp;(ROW()-AE38),valunique,0),4)&amp;" : "&amp;INDEX(saisie,MATCH($AA$36&amp;AD38&amp;"|"&amp;(ROW()-AE38),valunique,0),5)&amp;" - "&amp;INDEX(saisie,MATCH($AA$36&amp;AD38&amp;"|"&amp;(ROW()-AE38),valunique,0),6)),"")</f>
        <v/>
      </c>
      <c r="AD38" s="18">
        <f>$E$1</f>
        <v>43105</v>
      </c>
      <c r="AE38" s="8">
        <v>37</v>
      </c>
      <c r="AF38" s="8"/>
      <c r="AG38" s="8"/>
      <c r="AH38" s="35" t="str">
        <f>PROPER(TEXT($E$1,"jjjj"))</f>
        <v>Vendredi</v>
      </c>
      <c r="AI38" s="45" t="str">
        <f t="shared" ref="AI38:AI67" ca="1" si="27">IFERROR(INDEX(saisie,MATCH($AI$36&amp;AL38&amp;"|"&amp;(ROW()-AM38),valunique,0),2),"")</f>
        <v/>
      </c>
      <c r="AJ38" s="45" t="str">
        <f t="shared" ref="AJ38:AJ67" ca="1" si="28">IFERROR(INDEX(saisie,MATCH($AI$36&amp;AL38&amp;"|"&amp;(ROW()-AM38),valunique,0),3),"")</f>
        <v/>
      </c>
      <c r="AK38" s="46" t="str">
        <f t="shared" ref="AK38:AK67" ca="1" si="29">IFERROR(IF(INDEX(saisie,MATCH($AI$36&amp;AL38&amp;"|"&amp;(ROW()-AM38),valunique,0),5)="interne",INDEX(saisie,MATCH($AI$36&amp;AL38&amp;"|"&amp;(ROW()-AM38),valunique,0),4)&amp;" : "&amp;INDEX(saisie,MATCH($AI$36&amp;AL38&amp;"|"&amp;(ROW()-AM38),valunique,0),6),INDEX(saisie,MATCH($AI$36&amp;AL38&amp;"|"&amp;(ROW()-AM38),valunique,0),4)&amp;" : "&amp;INDEX(saisie,MATCH($AI$36&amp;AL38&amp;"|"&amp;(ROW()-AM38),valunique,0),5)&amp;" - "&amp;INDEX(saisie,MATCH($AI$36&amp;AL38&amp;"|"&amp;(ROW()-AM38),valunique,0),6)),"")</f>
        <v/>
      </c>
      <c r="AL38" s="18">
        <f>$E$1</f>
        <v>43105</v>
      </c>
      <c r="AM38" s="8">
        <v>37</v>
      </c>
      <c r="AN38" s="8"/>
      <c r="AO38" s="8"/>
    </row>
    <row r="39" spans="2:41" s="24" customFormat="1" ht="15" customHeight="1">
      <c r="B39" s="123" t="str">
        <f>TEXT($E$1,"j-mmm")</f>
        <v>5-janv</v>
      </c>
      <c r="C39" s="45" t="str">
        <f t="shared" ca="1" si="15"/>
        <v/>
      </c>
      <c r="D39" s="45" t="str">
        <f t="shared" ca="1" si="16"/>
        <v/>
      </c>
      <c r="E39" s="46" t="str">
        <f t="shared" ca="1" si="17"/>
        <v/>
      </c>
      <c r="F39" s="18">
        <f>$E$1</f>
        <v>43105</v>
      </c>
      <c r="G39" s="8">
        <v>37</v>
      </c>
      <c r="H39" s="8"/>
      <c r="I39" s="8"/>
      <c r="J39" s="123" t="str">
        <f>TEXT($E$1,"j-mmm")</f>
        <v>5-janv</v>
      </c>
      <c r="K39" s="45" t="str">
        <f t="shared" ca="1" si="18"/>
        <v/>
      </c>
      <c r="L39" s="45" t="str">
        <f t="shared" ca="1" si="19"/>
        <v/>
      </c>
      <c r="M39" s="46" t="str">
        <f t="shared" ca="1" si="20"/>
        <v/>
      </c>
      <c r="N39" s="18">
        <f>$E$1</f>
        <v>43105</v>
      </c>
      <c r="O39" s="8">
        <v>37</v>
      </c>
      <c r="P39" s="8"/>
      <c r="Q39" s="8"/>
      <c r="R39" s="123" t="str">
        <f>TEXT($E$1,"j-mmm")</f>
        <v>5-janv</v>
      </c>
      <c r="S39" s="45" t="str">
        <f t="shared" ca="1" si="21"/>
        <v/>
      </c>
      <c r="T39" s="45" t="str">
        <f t="shared" ca="1" si="22"/>
        <v/>
      </c>
      <c r="U39" s="46" t="str">
        <f t="shared" ca="1" si="23"/>
        <v/>
      </c>
      <c r="V39" s="18">
        <f>$E$1</f>
        <v>43105</v>
      </c>
      <c r="W39" s="8">
        <v>37</v>
      </c>
      <c r="X39" s="8"/>
      <c r="Y39" s="8"/>
      <c r="Z39" s="123" t="str">
        <f>TEXT($E$1,"j-mmm")</f>
        <v>5-janv</v>
      </c>
      <c r="AA39" s="45" t="str">
        <f t="shared" ca="1" si="24"/>
        <v/>
      </c>
      <c r="AB39" s="45" t="str">
        <f t="shared" ca="1" si="25"/>
        <v/>
      </c>
      <c r="AC39" s="46" t="str">
        <f t="shared" ca="1" si="26"/>
        <v/>
      </c>
      <c r="AD39" s="18">
        <f>$E$1</f>
        <v>43105</v>
      </c>
      <c r="AE39" s="8">
        <v>37</v>
      </c>
      <c r="AF39" s="8"/>
      <c r="AG39" s="8"/>
      <c r="AH39" s="123" t="str">
        <f>TEXT($E$1,"j-mmm")</f>
        <v>5-janv</v>
      </c>
      <c r="AI39" s="45" t="str">
        <f t="shared" ca="1" si="27"/>
        <v/>
      </c>
      <c r="AJ39" s="45" t="str">
        <f t="shared" ca="1" si="28"/>
        <v/>
      </c>
      <c r="AK39" s="46" t="str">
        <f t="shared" ca="1" si="29"/>
        <v/>
      </c>
      <c r="AL39" s="18">
        <f>$E$1</f>
        <v>43105</v>
      </c>
      <c r="AM39" s="8">
        <v>37</v>
      </c>
      <c r="AN39" s="8"/>
      <c r="AO39" s="8"/>
    </row>
    <row r="40" spans="2:41" s="24" customFormat="1" ht="15" customHeight="1">
      <c r="B40" s="123"/>
      <c r="C40" s="45" t="str">
        <f t="shared" ca="1" si="15"/>
        <v/>
      </c>
      <c r="D40" s="45" t="str">
        <f t="shared" ca="1" si="16"/>
        <v/>
      </c>
      <c r="E40" s="46" t="str">
        <f t="shared" ca="1" si="17"/>
        <v/>
      </c>
      <c r="F40" s="18">
        <f>$E$1</f>
        <v>43105</v>
      </c>
      <c r="G40" s="8">
        <v>37</v>
      </c>
      <c r="H40" s="8"/>
      <c r="I40" s="8"/>
      <c r="J40" s="123"/>
      <c r="K40" s="45" t="str">
        <f t="shared" ca="1" si="18"/>
        <v/>
      </c>
      <c r="L40" s="45" t="str">
        <f t="shared" ca="1" si="19"/>
        <v/>
      </c>
      <c r="M40" s="46" t="str">
        <f t="shared" ca="1" si="20"/>
        <v/>
      </c>
      <c r="N40" s="18">
        <f>$E$1</f>
        <v>43105</v>
      </c>
      <c r="O40" s="8">
        <v>37</v>
      </c>
      <c r="P40" s="8"/>
      <c r="Q40" s="8"/>
      <c r="R40" s="123"/>
      <c r="S40" s="45" t="str">
        <f t="shared" ca="1" si="21"/>
        <v/>
      </c>
      <c r="T40" s="45" t="str">
        <f t="shared" ca="1" si="22"/>
        <v/>
      </c>
      <c r="U40" s="46" t="str">
        <f t="shared" ca="1" si="23"/>
        <v/>
      </c>
      <c r="V40" s="18">
        <f>$E$1</f>
        <v>43105</v>
      </c>
      <c r="W40" s="8">
        <v>37</v>
      </c>
      <c r="X40" s="8"/>
      <c r="Y40" s="8"/>
      <c r="Z40" s="123"/>
      <c r="AA40" s="45" t="str">
        <f t="shared" ca="1" si="24"/>
        <v/>
      </c>
      <c r="AB40" s="45" t="str">
        <f t="shared" ca="1" si="25"/>
        <v/>
      </c>
      <c r="AC40" s="46" t="str">
        <f t="shared" ca="1" si="26"/>
        <v/>
      </c>
      <c r="AD40" s="18">
        <f>$E$1</f>
        <v>43105</v>
      </c>
      <c r="AE40" s="8">
        <v>37</v>
      </c>
      <c r="AF40" s="8"/>
      <c r="AG40" s="8"/>
      <c r="AH40" s="123"/>
      <c r="AI40" s="45" t="str">
        <f t="shared" ca="1" si="27"/>
        <v/>
      </c>
      <c r="AJ40" s="45" t="str">
        <f t="shared" ca="1" si="28"/>
        <v/>
      </c>
      <c r="AK40" s="46" t="str">
        <f t="shared" ca="1" si="29"/>
        <v/>
      </c>
      <c r="AL40" s="18">
        <f>$E$1</f>
        <v>43105</v>
      </c>
      <c r="AM40" s="8">
        <v>37</v>
      </c>
      <c r="AN40" s="8"/>
      <c r="AO40" s="8"/>
    </row>
    <row r="41" spans="2:41" s="24" customFormat="1" ht="15" customHeight="1">
      <c r="B41" s="141" t="str">
        <f ca="1">IFERROR(OFFSET(Données!$A$1,MATCH(F42,Données!$B$2:$B$13,0),,,),"")</f>
        <v/>
      </c>
      <c r="C41" s="45" t="str">
        <f t="shared" ca="1" si="15"/>
        <v/>
      </c>
      <c r="D41" s="45" t="str">
        <f t="shared" ca="1" si="16"/>
        <v/>
      </c>
      <c r="E41" s="46" t="str">
        <f t="shared" ca="1" si="17"/>
        <v/>
      </c>
      <c r="F41" s="18">
        <f>$E$1</f>
        <v>43105</v>
      </c>
      <c r="G41" s="8">
        <v>37</v>
      </c>
      <c r="H41" s="8"/>
      <c r="I41" s="8"/>
      <c r="J41" s="141" t="str">
        <f ca="1">IFERROR(OFFSET(Données!$A$1,MATCH(N42,Données!$B$2:$B$13,0),,,),"")</f>
        <v/>
      </c>
      <c r="K41" s="45" t="str">
        <f t="shared" ca="1" si="18"/>
        <v/>
      </c>
      <c r="L41" s="45" t="str">
        <f t="shared" ca="1" si="19"/>
        <v/>
      </c>
      <c r="M41" s="46" t="str">
        <f t="shared" ca="1" si="20"/>
        <v/>
      </c>
      <c r="N41" s="18">
        <f>$E$1</f>
        <v>43105</v>
      </c>
      <c r="O41" s="8">
        <v>37</v>
      </c>
      <c r="P41" s="8"/>
      <c r="Q41" s="8"/>
      <c r="R41" s="141" t="str">
        <f ca="1">IFERROR(OFFSET(Données!$A$1,MATCH(V42,Données!$B$2:$B$13,0),,,),"")</f>
        <v/>
      </c>
      <c r="S41" s="45" t="str">
        <f t="shared" ca="1" si="21"/>
        <v/>
      </c>
      <c r="T41" s="45" t="str">
        <f t="shared" ca="1" si="22"/>
        <v/>
      </c>
      <c r="U41" s="46" t="str">
        <f t="shared" ca="1" si="23"/>
        <v/>
      </c>
      <c r="V41" s="18">
        <f>$E$1</f>
        <v>43105</v>
      </c>
      <c r="W41" s="8">
        <v>37</v>
      </c>
      <c r="X41" s="8"/>
      <c r="Y41" s="8"/>
      <c r="Z41" s="141" t="str">
        <f ca="1">IFERROR(OFFSET(Données!$A$1,MATCH(AD42,Données!$B$2:$B$13,0),,,),"")</f>
        <v/>
      </c>
      <c r="AA41" s="45" t="str">
        <f t="shared" ca="1" si="24"/>
        <v/>
      </c>
      <c r="AB41" s="45" t="str">
        <f t="shared" ca="1" si="25"/>
        <v/>
      </c>
      <c r="AC41" s="46" t="str">
        <f t="shared" ca="1" si="26"/>
        <v/>
      </c>
      <c r="AD41" s="18">
        <f>$E$1</f>
        <v>43105</v>
      </c>
      <c r="AE41" s="8">
        <v>37</v>
      </c>
      <c r="AF41" s="8"/>
      <c r="AG41" s="8"/>
      <c r="AH41" s="141" t="str">
        <f ca="1">IFERROR(OFFSET(Données!$A$1,MATCH(AL42,Données!$B$2:$B$13,0),,,),"")</f>
        <v/>
      </c>
      <c r="AI41" s="45" t="str">
        <f t="shared" ca="1" si="27"/>
        <v/>
      </c>
      <c r="AJ41" s="45" t="str">
        <f t="shared" ca="1" si="28"/>
        <v/>
      </c>
      <c r="AK41" s="46" t="str">
        <f t="shared" ca="1" si="29"/>
        <v/>
      </c>
      <c r="AL41" s="18">
        <f>$E$1</f>
        <v>43105</v>
      </c>
      <c r="AM41" s="8">
        <v>37</v>
      </c>
      <c r="AN41" s="8"/>
      <c r="AO41" s="8"/>
    </row>
    <row r="42" spans="2:41" s="24" customFormat="1" ht="15" customHeight="1">
      <c r="B42" s="142"/>
      <c r="C42" s="47" t="str">
        <f t="shared" ca="1" si="15"/>
        <v/>
      </c>
      <c r="D42" s="47" t="str">
        <f t="shared" ca="1" si="16"/>
        <v/>
      </c>
      <c r="E42" s="48" t="str">
        <f t="shared" ca="1" si="17"/>
        <v/>
      </c>
      <c r="F42" s="18">
        <f>$E$1</f>
        <v>43105</v>
      </c>
      <c r="G42" s="8">
        <v>37</v>
      </c>
      <c r="H42" s="8"/>
      <c r="I42" s="8"/>
      <c r="J42" s="142"/>
      <c r="K42" s="47" t="str">
        <f t="shared" ca="1" si="18"/>
        <v/>
      </c>
      <c r="L42" s="47" t="str">
        <f t="shared" ca="1" si="19"/>
        <v/>
      </c>
      <c r="M42" s="48" t="str">
        <f t="shared" ca="1" si="20"/>
        <v/>
      </c>
      <c r="N42" s="18">
        <f>$E$1</f>
        <v>43105</v>
      </c>
      <c r="O42" s="8">
        <v>37</v>
      </c>
      <c r="P42" s="8"/>
      <c r="Q42" s="8"/>
      <c r="R42" s="142"/>
      <c r="S42" s="47" t="str">
        <f t="shared" ca="1" si="21"/>
        <v/>
      </c>
      <c r="T42" s="47" t="str">
        <f t="shared" ca="1" si="22"/>
        <v/>
      </c>
      <c r="U42" s="48" t="str">
        <f t="shared" ca="1" si="23"/>
        <v/>
      </c>
      <c r="V42" s="18">
        <f>$E$1</f>
        <v>43105</v>
      </c>
      <c r="W42" s="8">
        <v>37</v>
      </c>
      <c r="X42" s="8"/>
      <c r="Y42" s="8"/>
      <c r="Z42" s="142"/>
      <c r="AA42" s="47" t="str">
        <f t="shared" ca="1" si="24"/>
        <v/>
      </c>
      <c r="AB42" s="47" t="str">
        <f t="shared" ca="1" si="25"/>
        <v/>
      </c>
      <c r="AC42" s="48" t="str">
        <f t="shared" ca="1" si="26"/>
        <v/>
      </c>
      <c r="AD42" s="18">
        <f>$E$1</f>
        <v>43105</v>
      </c>
      <c r="AE42" s="8">
        <v>37</v>
      </c>
      <c r="AF42" s="8"/>
      <c r="AG42" s="8"/>
      <c r="AH42" s="142"/>
      <c r="AI42" s="47" t="str">
        <f t="shared" ca="1" si="27"/>
        <v/>
      </c>
      <c r="AJ42" s="47" t="str">
        <f t="shared" ca="1" si="28"/>
        <v/>
      </c>
      <c r="AK42" s="48" t="str">
        <f t="shared" ca="1" si="29"/>
        <v/>
      </c>
      <c r="AL42" s="18">
        <f>$E$1</f>
        <v>43105</v>
      </c>
      <c r="AM42" s="8">
        <v>37</v>
      </c>
      <c r="AN42" s="8"/>
      <c r="AO42" s="8"/>
    </row>
    <row r="43" spans="2:41" s="24" customFormat="1" ht="15" customHeight="1">
      <c r="B43" s="35" t="str">
        <f>PROPER(TEXT($E$1+1,"jjjj"))</f>
        <v>Samedi</v>
      </c>
      <c r="C43" s="45" t="str">
        <f t="shared" ca="1" si="15"/>
        <v/>
      </c>
      <c r="D43" s="45" t="str">
        <f t="shared" ca="1" si="16"/>
        <v/>
      </c>
      <c r="E43" s="46" t="str">
        <f t="shared" ca="1" si="17"/>
        <v/>
      </c>
      <c r="F43" s="18">
        <f>$E$1+1</f>
        <v>43106</v>
      </c>
      <c r="G43" s="8">
        <v>42</v>
      </c>
      <c r="H43" s="8"/>
      <c r="I43" s="8"/>
      <c r="J43" s="35" t="str">
        <f>PROPER(TEXT($E$1+1,"jjjj"))</f>
        <v>Samedi</v>
      </c>
      <c r="K43" s="45" t="str">
        <f t="shared" ca="1" si="18"/>
        <v/>
      </c>
      <c r="L43" s="45" t="str">
        <f t="shared" ca="1" si="19"/>
        <v/>
      </c>
      <c r="M43" s="46" t="str">
        <f t="shared" ca="1" si="20"/>
        <v/>
      </c>
      <c r="N43" s="18">
        <f>$E$1+1</f>
        <v>43106</v>
      </c>
      <c r="O43" s="8">
        <v>42</v>
      </c>
      <c r="P43" s="8"/>
      <c r="Q43" s="8"/>
      <c r="R43" s="35" t="str">
        <f>PROPER(TEXT($E$1+1,"jjjj"))</f>
        <v>Samedi</v>
      </c>
      <c r="S43" s="45" t="str">
        <f t="shared" ca="1" si="21"/>
        <v/>
      </c>
      <c r="T43" s="45" t="str">
        <f t="shared" ca="1" si="22"/>
        <v/>
      </c>
      <c r="U43" s="46" t="str">
        <f t="shared" ca="1" si="23"/>
        <v/>
      </c>
      <c r="V43" s="18">
        <f>$E$1+1</f>
        <v>43106</v>
      </c>
      <c r="W43" s="8">
        <v>42</v>
      </c>
      <c r="X43" s="8"/>
      <c r="Y43" s="8"/>
      <c r="Z43" s="35" t="str">
        <f>PROPER(TEXT($E$1+1,"jjjj"))</f>
        <v>Samedi</v>
      </c>
      <c r="AA43" s="45" t="str">
        <f t="shared" ca="1" si="24"/>
        <v/>
      </c>
      <c r="AB43" s="45" t="str">
        <f t="shared" ca="1" si="25"/>
        <v/>
      </c>
      <c r="AC43" s="46" t="str">
        <f t="shared" ca="1" si="26"/>
        <v/>
      </c>
      <c r="AD43" s="18">
        <f>$E$1+1</f>
        <v>43106</v>
      </c>
      <c r="AE43" s="8">
        <v>42</v>
      </c>
      <c r="AF43" s="8"/>
      <c r="AG43" s="8"/>
      <c r="AH43" s="35" t="str">
        <f>PROPER(TEXT($E$1+1,"jjjj"))</f>
        <v>Samedi</v>
      </c>
      <c r="AI43" s="45" t="str">
        <f t="shared" ca="1" si="27"/>
        <v/>
      </c>
      <c r="AJ43" s="45" t="str">
        <f t="shared" ca="1" si="28"/>
        <v/>
      </c>
      <c r="AK43" s="46" t="str">
        <f t="shared" ca="1" si="29"/>
        <v/>
      </c>
      <c r="AL43" s="18">
        <f>$E$1+1</f>
        <v>43106</v>
      </c>
      <c r="AM43" s="8">
        <v>42</v>
      </c>
      <c r="AN43" s="8"/>
      <c r="AO43" s="8"/>
    </row>
    <row r="44" spans="2:41" s="24" customFormat="1" ht="15" customHeight="1">
      <c r="B44" s="123" t="str">
        <f>TEXT($E$1+1,"j-mmm")</f>
        <v>6-janv</v>
      </c>
      <c r="C44" s="45" t="str">
        <f t="shared" ca="1" si="15"/>
        <v/>
      </c>
      <c r="D44" s="45" t="str">
        <f t="shared" ca="1" si="16"/>
        <v/>
      </c>
      <c r="E44" s="46" t="str">
        <f t="shared" ca="1" si="17"/>
        <v/>
      </c>
      <c r="F44" s="18">
        <f>$E$1+1</f>
        <v>43106</v>
      </c>
      <c r="G44" s="8">
        <v>42</v>
      </c>
      <c r="H44" s="8"/>
      <c r="I44" s="8"/>
      <c r="J44" s="123" t="str">
        <f>TEXT($E$1+1,"j-mmm")</f>
        <v>6-janv</v>
      </c>
      <c r="K44" s="45" t="str">
        <f t="shared" ca="1" si="18"/>
        <v/>
      </c>
      <c r="L44" s="45" t="str">
        <f t="shared" ca="1" si="19"/>
        <v/>
      </c>
      <c r="M44" s="46" t="str">
        <f t="shared" ca="1" si="20"/>
        <v/>
      </c>
      <c r="N44" s="18">
        <f>$E$1+1</f>
        <v>43106</v>
      </c>
      <c r="O44" s="8">
        <v>42</v>
      </c>
      <c r="P44" s="8"/>
      <c r="Q44" s="8"/>
      <c r="R44" s="123" t="str">
        <f>TEXT($E$1+1,"j-mmm")</f>
        <v>6-janv</v>
      </c>
      <c r="S44" s="45" t="str">
        <f t="shared" ca="1" si="21"/>
        <v/>
      </c>
      <c r="T44" s="45" t="str">
        <f t="shared" ca="1" si="22"/>
        <v/>
      </c>
      <c r="U44" s="46" t="str">
        <f t="shared" ca="1" si="23"/>
        <v/>
      </c>
      <c r="V44" s="18">
        <f>$E$1+1</f>
        <v>43106</v>
      </c>
      <c r="W44" s="8">
        <v>42</v>
      </c>
      <c r="X44" s="8"/>
      <c r="Y44" s="8"/>
      <c r="Z44" s="123" t="str">
        <f>TEXT($E$1+1,"j-mmm")</f>
        <v>6-janv</v>
      </c>
      <c r="AA44" s="45" t="str">
        <f t="shared" ca="1" si="24"/>
        <v/>
      </c>
      <c r="AB44" s="45" t="str">
        <f t="shared" ca="1" si="25"/>
        <v/>
      </c>
      <c r="AC44" s="46" t="str">
        <f t="shared" ca="1" si="26"/>
        <v/>
      </c>
      <c r="AD44" s="18">
        <f>$E$1+1</f>
        <v>43106</v>
      </c>
      <c r="AE44" s="8">
        <v>42</v>
      </c>
      <c r="AF44" s="8"/>
      <c r="AG44" s="8"/>
      <c r="AH44" s="123" t="str">
        <f>TEXT($E$1+1,"j-mmm")</f>
        <v>6-janv</v>
      </c>
      <c r="AI44" s="45" t="str">
        <f t="shared" ca="1" si="27"/>
        <v/>
      </c>
      <c r="AJ44" s="45" t="str">
        <f t="shared" ca="1" si="28"/>
        <v/>
      </c>
      <c r="AK44" s="46" t="str">
        <f t="shared" ca="1" si="29"/>
        <v/>
      </c>
      <c r="AL44" s="18">
        <f>$E$1+1</f>
        <v>43106</v>
      </c>
      <c r="AM44" s="8">
        <v>42</v>
      </c>
      <c r="AN44" s="8"/>
      <c r="AO44" s="8"/>
    </row>
    <row r="45" spans="2:41" s="24" customFormat="1" ht="15" customHeight="1">
      <c r="B45" s="123"/>
      <c r="C45" s="45" t="str">
        <f t="shared" ca="1" si="15"/>
        <v/>
      </c>
      <c r="D45" s="45" t="str">
        <f t="shared" ca="1" si="16"/>
        <v/>
      </c>
      <c r="E45" s="46" t="str">
        <f t="shared" ca="1" si="17"/>
        <v/>
      </c>
      <c r="F45" s="18">
        <f>$E$1+1</f>
        <v>43106</v>
      </c>
      <c r="G45" s="8">
        <v>42</v>
      </c>
      <c r="H45" s="8"/>
      <c r="I45" s="8"/>
      <c r="J45" s="123"/>
      <c r="K45" s="45" t="str">
        <f t="shared" ca="1" si="18"/>
        <v/>
      </c>
      <c r="L45" s="45" t="str">
        <f t="shared" ca="1" si="19"/>
        <v/>
      </c>
      <c r="M45" s="46" t="str">
        <f t="shared" ca="1" si="20"/>
        <v/>
      </c>
      <c r="N45" s="18">
        <f>$E$1+1</f>
        <v>43106</v>
      </c>
      <c r="O45" s="8">
        <v>42</v>
      </c>
      <c r="P45" s="8"/>
      <c r="Q45" s="8"/>
      <c r="R45" s="123"/>
      <c r="S45" s="45" t="str">
        <f t="shared" ca="1" si="21"/>
        <v/>
      </c>
      <c r="T45" s="45" t="str">
        <f t="shared" ca="1" si="22"/>
        <v/>
      </c>
      <c r="U45" s="46" t="str">
        <f t="shared" ca="1" si="23"/>
        <v/>
      </c>
      <c r="V45" s="18">
        <f>$E$1+1</f>
        <v>43106</v>
      </c>
      <c r="W45" s="8">
        <v>42</v>
      </c>
      <c r="X45" s="8"/>
      <c r="Y45" s="8"/>
      <c r="Z45" s="123"/>
      <c r="AA45" s="45" t="str">
        <f t="shared" ca="1" si="24"/>
        <v/>
      </c>
      <c r="AB45" s="45" t="str">
        <f t="shared" ca="1" si="25"/>
        <v/>
      </c>
      <c r="AC45" s="46" t="str">
        <f t="shared" ca="1" si="26"/>
        <v/>
      </c>
      <c r="AD45" s="18">
        <f>$E$1+1</f>
        <v>43106</v>
      </c>
      <c r="AE45" s="8">
        <v>42</v>
      </c>
      <c r="AF45" s="8"/>
      <c r="AG45" s="8"/>
      <c r="AH45" s="123"/>
      <c r="AI45" s="45" t="str">
        <f t="shared" ca="1" si="27"/>
        <v/>
      </c>
      <c r="AJ45" s="45" t="str">
        <f t="shared" ca="1" si="28"/>
        <v/>
      </c>
      <c r="AK45" s="46" t="str">
        <f t="shared" ca="1" si="29"/>
        <v/>
      </c>
      <c r="AL45" s="18">
        <f>$E$1+1</f>
        <v>43106</v>
      </c>
      <c r="AM45" s="8">
        <v>42</v>
      </c>
      <c r="AN45" s="8"/>
      <c r="AO45" s="8"/>
    </row>
    <row r="46" spans="2:41" s="24" customFormat="1" ht="15" customHeight="1">
      <c r="B46" s="141" t="str">
        <f ca="1">IFERROR(OFFSET(Données!$A$1,MATCH(F47,Données!$B$2:$B$13,0),,,),"")</f>
        <v/>
      </c>
      <c r="C46" s="45" t="str">
        <f t="shared" ca="1" si="15"/>
        <v/>
      </c>
      <c r="D46" s="45" t="str">
        <f t="shared" ca="1" si="16"/>
        <v/>
      </c>
      <c r="E46" s="46" t="str">
        <f t="shared" ca="1" si="17"/>
        <v/>
      </c>
      <c r="F46" s="18">
        <f>$E$1+1</f>
        <v>43106</v>
      </c>
      <c r="G46" s="8">
        <v>42</v>
      </c>
      <c r="H46" s="8"/>
      <c r="I46" s="8"/>
      <c r="J46" s="141" t="str">
        <f ca="1">IFERROR(OFFSET(Données!$A$1,MATCH(N47,Données!$B$2:$B$13,0),,,),"")</f>
        <v/>
      </c>
      <c r="K46" s="45" t="str">
        <f t="shared" ca="1" si="18"/>
        <v/>
      </c>
      <c r="L46" s="45" t="str">
        <f t="shared" ca="1" si="19"/>
        <v/>
      </c>
      <c r="M46" s="46" t="str">
        <f t="shared" ca="1" si="20"/>
        <v/>
      </c>
      <c r="N46" s="18">
        <f>$E$1+1</f>
        <v>43106</v>
      </c>
      <c r="O46" s="8">
        <v>42</v>
      </c>
      <c r="P46" s="8"/>
      <c r="Q46" s="8"/>
      <c r="R46" s="141" t="str">
        <f ca="1">IFERROR(OFFSET(Données!$A$1,MATCH(V47,Données!$B$2:$B$13,0),,,),"")</f>
        <v/>
      </c>
      <c r="S46" s="45" t="str">
        <f t="shared" ca="1" si="21"/>
        <v/>
      </c>
      <c r="T46" s="45" t="str">
        <f t="shared" ca="1" si="22"/>
        <v/>
      </c>
      <c r="U46" s="46" t="str">
        <f t="shared" ca="1" si="23"/>
        <v/>
      </c>
      <c r="V46" s="18">
        <f>$E$1+1</f>
        <v>43106</v>
      </c>
      <c r="W46" s="8">
        <v>42</v>
      </c>
      <c r="X46" s="8"/>
      <c r="Y46" s="8"/>
      <c r="Z46" s="141" t="str">
        <f ca="1">IFERROR(OFFSET(Données!$A$1,MATCH(AD47,Données!$B$2:$B$13,0),,,),"")</f>
        <v/>
      </c>
      <c r="AA46" s="45" t="str">
        <f t="shared" ca="1" si="24"/>
        <v/>
      </c>
      <c r="AB46" s="45" t="str">
        <f t="shared" ca="1" si="25"/>
        <v/>
      </c>
      <c r="AC46" s="46" t="str">
        <f t="shared" ca="1" si="26"/>
        <v/>
      </c>
      <c r="AD46" s="18">
        <f>$E$1+1</f>
        <v>43106</v>
      </c>
      <c r="AE46" s="8">
        <v>42</v>
      </c>
      <c r="AF46" s="8"/>
      <c r="AG46" s="8"/>
      <c r="AH46" s="141" t="str">
        <f ca="1">IFERROR(OFFSET(Données!$A$1,MATCH(AL47,Données!$B$2:$B$13,0),,,),"")</f>
        <v/>
      </c>
      <c r="AI46" s="45" t="str">
        <f t="shared" ca="1" si="27"/>
        <v/>
      </c>
      <c r="AJ46" s="45" t="str">
        <f t="shared" ca="1" si="28"/>
        <v/>
      </c>
      <c r="AK46" s="46" t="str">
        <f t="shared" ca="1" si="29"/>
        <v/>
      </c>
      <c r="AL46" s="18">
        <f>$E$1+1</f>
        <v>43106</v>
      </c>
      <c r="AM46" s="8">
        <v>42</v>
      </c>
      <c r="AN46" s="8"/>
      <c r="AO46" s="8"/>
    </row>
    <row r="47" spans="2:41" s="24" customFormat="1" ht="15" customHeight="1">
      <c r="B47" s="142"/>
      <c r="C47" s="47" t="str">
        <f t="shared" ca="1" si="15"/>
        <v/>
      </c>
      <c r="D47" s="47" t="str">
        <f t="shared" ca="1" si="16"/>
        <v/>
      </c>
      <c r="E47" s="48" t="str">
        <f t="shared" ca="1" si="17"/>
        <v/>
      </c>
      <c r="F47" s="18">
        <f>$E$1+1</f>
        <v>43106</v>
      </c>
      <c r="G47" s="8">
        <v>42</v>
      </c>
      <c r="H47" s="8"/>
      <c r="I47" s="8"/>
      <c r="J47" s="142"/>
      <c r="K47" s="47" t="str">
        <f t="shared" ca="1" si="18"/>
        <v/>
      </c>
      <c r="L47" s="47" t="str">
        <f t="shared" ca="1" si="19"/>
        <v/>
      </c>
      <c r="M47" s="48" t="str">
        <f t="shared" ca="1" si="20"/>
        <v/>
      </c>
      <c r="N47" s="18">
        <f>$E$1+1</f>
        <v>43106</v>
      </c>
      <c r="O47" s="8">
        <v>42</v>
      </c>
      <c r="P47" s="8"/>
      <c r="Q47" s="8"/>
      <c r="R47" s="142"/>
      <c r="S47" s="47" t="str">
        <f t="shared" ca="1" si="21"/>
        <v/>
      </c>
      <c r="T47" s="47" t="str">
        <f t="shared" ca="1" si="22"/>
        <v/>
      </c>
      <c r="U47" s="48" t="str">
        <f t="shared" ca="1" si="23"/>
        <v/>
      </c>
      <c r="V47" s="18">
        <f>$E$1+1</f>
        <v>43106</v>
      </c>
      <c r="W47" s="8">
        <v>42</v>
      </c>
      <c r="X47" s="8"/>
      <c r="Y47" s="8"/>
      <c r="Z47" s="142"/>
      <c r="AA47" s="47" t="str">
        <f t="shared" ca="1" si="24"/>
        <v/>
      </c>
      <c r="AB47" s="47" t="str">
        <f t="shared" ca="1" si="25"/>
        <v/>
      </c>
      <c r="AC47" s="48" t="str">
        <f t="shared" ca="1" si="26"/>
        <v/>
      </c>
      <c r="AD47" s="18">
        <f>$E$1+1</f>
        <v>43106</v>
      </c>
      <c r="AE47" s="8">
        <v>42</v>
      </c>
      <c r="AF47" s="8"/>
      <c r="AG47" s="8"/>
      <c r="AH47" s="142"/>
      <c r="AI47" s="47" t="str">
        <f t="shared" ca="1" si="27"/>
        <v/>
      </c>
      <c r="AJ47" s="47" t="str">
        <f t="shared" ca="1" si="28"/>
        <v/>
      </c>
      <c r="AK47" s="48" t="str">
        <f t="shared" ca="1" si="29"/>
        <v/>
      </c>
      <c r="AL47" s="18">
        <f>$E$1+1</f>
        <v>43106</v>
      </c>
      <c r="AM47" s="8">
        <v>42</v>
      </c>
      <c r="AN47" s="8"/>
      <c r="AO47" s="8"/>
    </row>
    <row r="48" spans="2:41" s="24" customFormat="1" ht="15" customHeight="1">
      <c r="B48" s="35" t="str">
        <f>PROPER(TEXT($E$1+2,"jjjj"))</f>
        <v>Dimanche</v>
      </c>
      <c r="C48" s="45" t="str">
        <f t="shared" ca="1" si="15"/>
        <v/>
      </c>
      <c r="D48" s="45" t="str">
        <f t="shared" ca="1" si="16"/>
        <v/>
      </c>
      <c r="E48" s="46" t="str">
        <f t="shared" ca="1" si="17"/>
        <v/>
      </c>
      <c r="F48" s="18">
        <f>$E$1+2</f>
        <v>43107</v>
      </c>
      <c r="G48" s="8">
        <v>47</v>
      </c>
      <c r="H48" s="8"/>
      <c r="I48" s="8"/>
      <c r="J48" s="35" t="str">
        <f>PROPER(TEXT($E$1+2,"jjjj"))</f>
        <v>Dimanche</v>
      </c>
      <c r="K48" s="45" t="str">
        <f t="shared" ca="1" si="18"/>
        <v/>
      </c>
      <c r="L48" s="45" t="str">
        <f t="shared" ca="1" si="19"/>
        <v/>
      </c>
      <c r="M48" s="46" t="str">
        <f t="shared" ca="1" si="20"/>
        <v/>
      </c>
      <c r="N48" s="18">
        <f>$E$1+2</f>
        <v>43107</v>
      </c>
      <c r="O48" s="8">
        <v>47</v>
      </c>
      <c r="P48" s="8"/>
      <c r="Q48" s="8"/>
      <c r="R48" s="35" t="str">
        <f>PROPER(TEXT($E$1+2,"jjjj"))</f>
        <v>Dimanche</v>
      </c>
      <c r="S48" s="45" t="str">
        <f t="shared" ca="1" si="21"/>
        <v/>
      </c>
      <c r="T48" s="45" t="str">
        <f t="shared" ca="1" si="22"/>
        <v/>
      </c>
      <c r="U48" s="46" t="str">
        <f t="shared" ca="1" si="23"/>
        <v/>
      </c>
      <c r="V48" s="18">
        <f>$E$1+2</f>
        <v>43107</v>
      </c>
      <c r="W48" s="8">
        <v>47</v>
      </c>
      <c r="X48" s="8"/>
      <c r="Y48" s="8"/>
      <c r="Z48" s="35" t="str">
        <f>PROPER(TEXT($E$1+2,"jjjj"))</f>
        <v>Dimanche</v>
      </c>
      <c r="AA48" s="45" t="str">
        <f t="shared" ca="1" si="24"/>
        <v/>
      </c>
      <c r="AB48" s="45" t="str">
        <f t="shared" ca="1" si="25"/>
        <v/>
      </c>
      <c r="AC48" s="46" t="str">
        <f t="shared" ca="1" si="26"/>
        <v/>
      </c>
      <c r="AD48" s="18">
        <f>$E$1+2</f>
        <v>43107</v>
      </c>
      <c r="AE48" s="8">
        <v>47</v>
      </c>
      <c r="AF48" s="8"/>
      <c r="AG48" s="8"/>
      <c r="AH48" s="35" t="str">
        <f>PROPER(TEXT($E$1+2,"jjjj"))</f>
        <v>Dimanche</v>
      </c>
      <c r="AI48" s="45" t="str">
        <f t="shared" ca="1" si="27"/>
        <v/>
      </c>
      <c r="AJ48" s="45" t="str">
        <f t="shared" ca="1" si="28"/>
        <v/>
      </c>
      <c r="AK48" s="46" t="str">
        <f t="shared" ca="1" si="29"/>
        <v/>
      </c>
      <c r="AL48" s="18">
        <f>$E$1+2</f>
        <v>43107</v>
      </c>
      <c r="AM48" s="8">
        <v>47</v>
      </c>
      <c r="AN48" s="8"/>
      <c r="AO48" s="8"/>
    </row>
    <row r="49" spans="2:41" s="24" customFormat="1" ht="15" customHeight="1">
      <c r="B49" s="123" t="str">
        <f>TEXT($E$1+2,"j-mmm")</f>
        <v>7-janv</v>
      </c>
      <c r="C49" s="45" t="str">
        <f t="shared" ca="1" si="15"/>
        <v/>
      </c>
      <c r="D49" s="45" t="str">
        <f t="shared" ca="1" si="16"/>
        <v/>
      </c>
      <c r="E49" s="46" t="str">
        <f t="shared" ca="1" si="17"/>
        <v/>
      </c>
      <c r="F49" s="18">
        <f>$E$1+2</f>
        <v>43107</v>
      </c>
      <c r="G49" s="8">
        <v>47</v>
      </c>
      <c r="H49" s="8"/>
      <c r="I49" s="8"/>
      <c r="J49" s="123" t="str">
        <f>TEXT($E$1+2,"j-mmm")</f>
        <v>7-janv</v>
      </c>
      <c r="K49" s="45" t="str">
        <f t="shared" ca="1" si="18"/>
        <v/>
      </c>
      <c r="L49" s="45" t="str">
        <f t="shared" ca="1" si="19"/>
        <v/>
      </c>
      <c r="M49" s="46" t="str">
        <f t="shared" ca="1" si="20"/>
        <v/>
      </c>
      <c r="N49" s="18">
        <f>$E$1+2</f>
        <v>43107</v>
      </c>
      <c r="O49" s="8">
        <v>47</v>
      </c>
      <c r="P49" s="8"/>
      <c r="Q49" s="8"/>
      <c r="R49" s="123" t="str">
        <f>TEXT($E$1+2,"j-mmm")</f>
        <v>7-janv</v>
      </c>
      <c r="S49" s="45" t="str">
        <f t="shared" ca="1" si="21"/>
        <v/>
      </c>
      <c r="T49" s="45" t="str">
        <f t="shared" ca="1" si="22"/>
        <v/>
      </c>
      <c r="U49" s="46" t="str">
        <f t="shared" ca="1" si="23"/>
        <v/>
      </c>
      <c r="V49" s="18">
        <f>$E$1+2</f>
        <v>43107</v>
      </c>
      <c r="W49" s="8">
        <v>47</v>
      </c>
      <c r="X49" s="8"/>
      <c r="Y49" s="8"/>
      <c r="Z49" s="123" t="str">
        <f>TEXT($E$1+2,"j-mmm")</f>
        <v>7-janv</v>
      </c>
      <c r="AA49" s="45" t="str">
        <f t="shared" ca="1" si="24"/>
        <v/>
      </c>
      <c r="AB49" s="45" t="str">
        <f t="shared" ca="1" si="25"/>
        <v/>
      </c>
      <c r="AC49" s="46" t="str">
        <f t="shared" ca="1" si="26"/>
        <v/>
      </c>
      <c r="AD49" s="18">
        <f>$E$1+2</f>
        <v>43107</v>
      </c>
      <c r="AE49" s="8">
        <v>47</v>
      </c>
      <c r="AF49" s="8"/>
      <c r="AG49" s="8"/>
      <c r="AH49" s="123" t="str">
        <f>TEXT($E$1+2,"j-mmm")</f>
        <v>7-janv</v>
      </c>
      <c r="AI49" s="45" t="str">
        <f t="shared" ca="1" si="27"/>
        <v/>
      </c>
      <c r="AJ49" s="45" t="str">
        <f t="shared" ca="1" si="28"/>
        <v/>
      </c>
      <c r="AK49" s="46" t="str">
        <f t="shared" ca="1" si="29"/>
        <v/>
      </c>
      <c r="AL49" s="18">
        <f>$E$1+2</f>
        <v>43107</v>
      </c>
      <c r="AM49" s="8">
        <v>47</v>
      </c>
      <c r="AN49" s="8"/>
      <c r="AO49" s="8"/>
    </row>
    <row r="50" spans="2:41" s="24" customFormat="1" ht="15" customHeight="1">
      <c r="B50" s="123"/>
      <c r="C50" s="45" t="str">
        <f t="shared" ca="1" si="15"/>
        <v/>
      </c>
      <c r="D50" s="45" t="str">
        <f t="shared" ca="1" si="16"/>
        <v/>
      </c>
      <c r="E50" s="46" t="str">
        <f t="shared" ca="1" si="17"/>
        <v/>
      </c>
      <c r="F50" s="18">
        <f>$E$1+2</f>
        <v>43107</v>
      </c>
      <c r="G50" s="8">
        <v>47</v>
      </c>
      <c r="H50" s="8"/>
      <c r="I50" s="8"/>
      <c r="J50" s="123"/>
      <c r="K50" s="45" t="str">
        <f t="shared" ca="1" si="18"/>
        <v/>
      </c>
      <c r="L50" s="45" t="str">
        <f t="shared" ca="1" si="19"/>
        <v/>
      </c>
      <c r="M50" s="46" t="str">
        <f t="shared" ca="1" si="20"/>
        <v/>
      </c>
      <c r="N50" s="18">
        <f>$E$1+2</f>
        <v>43107</v>
      </c>
      <c r="O50" s="8">
        <v>47</v>
      </c>
      <c r="P50" s="8"/>
      <c r="Q50" s="8"/>
      <c r="R50" s="123"/>
      <c r="S50" s="45" t="str">
        <f t="shared" ca="1" si="21"/>
        <v/>
      </c>
      <c r="T50" s="45" t="str">
        <f t="shared" ca="1" si="22"/>
        <v/>
      </c>
      <c r="U50" s="46" t="str">
        <f t="shared" ca="1" si="23"/>
        <v/>
      </c>
      <c r="V50" s="18">
        <f>$E$1+2</f>
        <v>43107</v>
      </c>
      <c r="W50" s="8">
        <v>47</v>
      </c>
      <c r="X50" s="8"/>
      <c r="Y50" s="8"/>
      <c r="Z50" s="123"/>
      <c r="AA50" s="45" t="str">
        <f t="shared" ca="1" si="24"/>
        <v/>
      </c>
      <c r="AB50" s="45" t="str">
        <f t="shared" ca="1" si="25"/>
        <v/>
      </c>
      <c r="AC50" s="46" t="str">
        <f t="shared" ca="1" si="26"/>
        <v/>
      </c>
      <c r="AD50" s="18">
        <f>$E$1+2</f>
        <v>43107</v>
      </c>
      <c r="AE50" s="8">
        <v>47</v>
      </c>
      <c r="AF50" s="8"/>
      <c r="AG50" s="8"/>
      <c r="AH50" s="123"/>
      <c r="AI50" s="45" t="str">
        <f t="shared" ca="1" si="27"/>
        <v/>
      </c>
      <c r="AJ50" s="45" t="str">
        <f t="shared" ca="1" si="28"/>
        <v/>
      </c>
      <c r="AK50" s="46" t="str">
        <f t="shared" ca="1" si="29"/>
        <v/>
      </c>
      <c r="AL50" s="18">
        <f>$E$1+2</f>
        <v>43107</v>
      </c>
      <c r="AM50" s="8">
        <v>47</v>
      </c>
      <c r="AN50" s="8"/>
      <c r="AO50" s="8"/>
    </row>
    <row r="51" spans="2:41" s="24" customFormat="1" ht="15" customHeight="1">
      <c r="B51" s="141" t="str">
        <f ca="1">IFERROR(OFFSET(Données!$A$1,MATCH(F52,Données!$B$2:$B$13,0),,,),"")</f>
        <v/>
      </c>
      <c r="C51" s="45" t="str">
        <f t="shared" ca="1" si="15"/>
        <v/>
      </c>
      <c r="D51" s="45" t="str">
        <f t="shared" ca="1" si="16"/>
        <v/>
      </c>
      <c r="E51" s="46" t="str">
        <f t="shared" ca="1" si="17"/>
        <v/>
      </c>
      <c r="F51" s="18">
        <f>$E$1+2</f>
        <v>43107</v>
      </c>
      <c r="G51" s="8">
        <v>47</v>
      </c>
      <c r="H51" s="8"/>
      <c r="I51" s="8"/>
      <c r="J51" s="141" t="str">
        <f ca="1">IFERROR(OFFSET(Données!$A$1,MATCH(N52,Données!$B$2:$B$13,0),,,),"")</f>
        <v/>
      </c>
      <c r="K51" s="45" t="str">
        <f t="shared" ca="1" si="18"/>
        <v/>
      </c>
      <c r="L51" s="45" t="str">
        <f t="shared" ca="1" si="19"/>
        <v/>
      </c>
      <c r="M51" s="46" t="str">
        <f t="shared" ca="1" si="20"/>
        <v/>
      </c>
      <c r="N51" s="18">
        <f>$E$1+2</f>
        <v>43107</v>
      </c>
      <c r="O51" s="8">
        <v>47</v>
      </c>
      <c r="P51" s="8"/>
      <c r="Q51" s="8"/>
      <c r="R51" s="141" t="str">
        <f ca="1">IFERROR(OFFSET(Données!$A$1,MATCH(V52,Données!$B$2:$B$13,0),,,),"")</f>
        <v/>
      </c>
      <c r="S51" s="45" t="str">
        <f t="shared" ca="1" si="21"/>
        <v/>
      </c>
      <c r="T51" s="45" t="str">
        <f t="shared" ca="1" si="22"/>
        <v/>
      </c>
      <c r="U51" s="46" t="str">
        <f t="shared" ca="1" si="23"/>
        <v/>
      </c>
      <c r="V51" s="18">
        <f>$E$1+2</f>
        <v>43107</v>
      </c>
      <c r="W51" s="8">
        <v>47</v>
      </c>
      <c r="X51" s="8"/>
      <c r="Y51" s="8"/>
      <c r="Z51" s="141" t="str">
        <f ca="1">IFERROR(OFFSET(Données!$A$1,MATCH(AD52,Données!$B$2:$B$13,0),,,),"")</f>
        <v/>
      </c>
      <c r="AA51" s="45" t="str">
        <f t="shared" ca="1" si="24"/>
        <v/>
      </c>
      <c r="AB51" s="45" t="str">
        <f t="shared" ca="1" si="25"/>
        <v/>
      </c>
      <c r="AC51" s="46" t="str">
        <f t="shared" ca="1" si="26"/>
        <v/>
      </c>
      <c r="AD51" s="18">
        <f>$E$1+2</f>
        <v>43107</v>
      </c>
      <c r="AE51" s="8">
        <v>47</v>
      </c>
      <c r="AF51" s="8"/>
      <c r="AG51" s="8"/>
      <c r="AH51" s="141" t="str">
        <f ca="1">IFERROR(OFFSET(Données!$A$1,MATCH(AL52,Données!$B$2:$B$13,0),,,),"")</f>
        <v/>
      </c>
      <c r="AI51" s="45" t="str">
        <f t="shared" ca="1" si="27"/>
        <v/>
      </c>
      <c r="AJ51" s="45" t="str">
        <f t="shared" ca="1" si="28"/>
        <v/>
      </c>
      <c r="AK51" s="46" t="str">
        <f t="shared" ca="1" si="29"/>
        <v/>
      </c>
      <c r="AL51" s="18">
        <f>$E$1+2</f>
        <v>43107</v>
      </c>
      <c r="AM51" s="8">
        <v>47</v>
      </c>
      <c r="AN51" s="8"/>
      <c r="AO51" s="8"/>
    </row>
    <row r="52" spans="2:41" s="24" customFormat="1" ht="15" customHeight="1">
      <c r="B52" s="142"/>
      <c r="C52" s="47" t="str">
        <f t="shared" ca="1" si="15"/>
        <v/>
      </c>
      <c r="D52" s="47" t="str">
        <f t="shared" ca="1" si="16"/>
        <v/>
      </c>
      <c r="E52" s="48" t="str">
        <f t="shared" ca="1" si="17"/>
        <v/>
      </c>
      <c r="F52" s="18">
        <f>$E$1+2</f>
        <v>43107</v>
      </c>
      <c r="G52" s="8">
        <v>47</v>
      </c>
      <c r="H52" s="8"/>
      <c r="I52" s="8"/>
      <c r="J52" s="142"/>
      <c r="K52" s="47" t="str">
        <f t="shared" ca="1" si="18"/>
        <v/>
      </c>
      <c r="L52" s="47" t="str">
        <f t="shared" ca="1" si="19"/>
        <v/>
      </c>
      <c r="M52" s="48" t="str">
        <f t="shared" ca="1" si="20"/>
        <v/>
      </c>
      <c r="N52" s="18">
        <f>$E$1+2</f>
        <v>43107</v>
      </c>
      <c r="O52" s="8">
        <v>47</v>
      </c>
      <c r="P52" s="8"/>
      <c r="Q52" s="8"/>
      <c r="R52" s="142"/>
      <c r="S52" s="47" t="str">
        <f t="shared" ca="1" si="21"/>
        <v/>
      </c>
      <c r="T52" s="47" t="str">
        <f t="shared" ca="1" si="22"/>
        <v/>
      </c>
      <c r="U52" s="48" t="str">
        <f t="shared" ca="1" si="23"/>
        <v/>
      </c>
      <c r="V52" s="18">
        <f>$E$1+2</f>
        <v>43107</v>
      </c>
      <c r="W52" s="8">
        <v>47</v>
      </c>
      <c r="X52" s="8"/>
      <c r="Y52" s="8"/>
      <c r="Z52" s="142"/>
      <c r="AA52" s="47" t="str">
        <f t="shared" ca="1" si="24"/>
        <v/>
      </c>
      <c r="AB52" s="47" t="str">
        <f t="shared" ca="1" si="25"/>
        <v/>
      </c>
      <c r="AC52" s="48" t="str">
        <f t="shared" ca="1" si="26"/>
        <v/>
      </c>
      <c r="AD52" s="18">
        <f>$E$1+2</f>
        <v>43107</v>
      </c>
      <c r="AE52" s="8">
        <v>47</v>
      </c>
      <c r="AF52" s="8"/>
      <c r="AG52" s="8"/>
      <c r="AH52" s="142"/>
      <c r="AI52" s="47" t="str">
        <f t="shared" ca="1" si="27"/>
        <v/>
      </c>
      <c r="AJ52" s="47" t="str">
        <f t="shared" ca="1" si="28"/>
        <v/>
      </c>
      <c r="AK52" s="48" t="str">
        <f t="shared" ca="1" si="29"/>
        <v/>
      </c>
      <c r="AL52" s="18">
        <f>$E$1+2</f>
        <v>43107</v>
      </c>
      <c r="AM52" s="8">
        <v>47</v>
      </c>
      <c r="AN52" s="8"/>
      <c r="AO52" s="8"/>
    </row>
    <row r="53" spans="2:41" s="24" customFormat="1" ht="15" customHeight="1">
      <c r="B53" s="37" t="str">
        <f>PROPER(TEXT($E$1+3,"jjjj"))</f>
        <v>Lundi</v>
      </c>
      <c r="C53" s="45" t="str">
        <f t="shared" ca="1" si="15"/>
        <v/>
      </c>
      <c r="D53" s="45" t="str">
        <f t="shared" ca="1" si="16"/>
        <v/>
      </c>
      <c r="E53" s="46" t="str">
        <f t="shared" ca="1" si="17"/>
        <v/>
      </c>
      <c r="F53" s="18">
        <f>$E$1+3</f>
        <v>43108</v>
      </c>
      <c r="G53" s="8">
        <v>52</v>
      </c>
      <c r="H53" s="8"/>
      <c r="I53" s="8"/>
      <c r="J53" s="37" t="str">
        <f>PROPER(TEXT($E$1+3,"jjjj"))</f>
        <v>Lundi</v>
      </c>
      <c r="K53" s="45" t="str">
        <f t="shared" ca="1" si="18"/>
        <v/>
      </c>
      <c r="L53" s="45" t="str">
        <f t="shared" ca="1" si="19"/>
        <v/>
      </c>
      <c r="M53" s="46" t="str">
        <f t="shared" ca="1" si="20"/>
        <v/>
      </c>
      <c r="N53" s="18">
        <f>$E$1+3</f>
        <v>43108</v>
      </c>
      <c r="O53" s="8">
        <v>52</v>
      </c>
      <c r="P53" s="8"/>
      <c r="Q53" s="8"/>
      <c r="R53" s="37" t="str">
        <f>PROPER(TEXT($E$1+3,"jjjj"))</f>
        <v>Lundi</v>
      </c>
      <c r="S53" s="45" t="str">
        <f t="shared" ca="1" si="21"/>
        <v/>
      </c>
      <c r="T53" s="45" t="str">
        <f t="shared" ca="1" si="22"/>
        <v/>
      </c>
      <c r="U53" s="46" t="str">
        <f t="shared" ca="1" si="23"/>
        <v/>
      </c>
      <c r="V53" s="18">
        <f>$E$1+3</f>
        <v>43108</v>
      </c>
      <c r="W53" s="8">
        <v>52</v>
      </c>
      <c r="X53" s="8"/>
      <c r="Y53" s="8"/>
      <c r="Z53" s="37" t="str">
        <f>PROPER(TEXT($E$1+3,"jjjj"))</f>
        <v>Lundi</v>
      </c>
      <c r="AA53" s="45" t="str">
        <f t="shared" ca="1" si="24"/>
        <v/>
      </c>
      <c r="AB53" s="45" t="str">
        <f t="shared" ca="1" si="25"/>
        <v/>
      </c>
      <c r="AC53" s="46" t="str">
        <f t="shared" ca="1" si="26"/>
        <v/>
      </c>
      <c r="AD53" s="18">
        <f>$E$1+3</f>
        <v>43108</v>
      </c>
      <c r="AE53" s="8">
        <v>52</v>
      </c>
      <c r="AF53" s="8"/>
      <c r="AG53" s="8"/>
      <c r="AH53" s="37" t="str">
        <f>PROPER(TEXT($E$1+3,"jjjj"))</f>
        <v>Lundi</v>
      </c>
      <c r="AI53" s="45" t="str">
        <f t="shared" ca="1" si="27"/>
        <v/>
      </c>
      <c r="AJ53" s="45" t="str">
        <f t="shared" ca="1" si="28"/>
        <v/>
      </c>
      <c r="AK53" s="46" t="str">
        <f t="shared" ca="1" si="29"/>
        <v/>
      </c>
      <c r="AL53" s="18">
        <f>$E$1+3</f>
        <v>43108</v>
      </c>
      <c r="AM53" s="8">
        <v>52</v>
      </c>
      <c r="AN53" s="8"/>
      <c r="AO53" s="8"/>
    </row>
    <row r="54" spans="2:41" s="24" customFormat="1" ht="15" customHeight="1">
      <c r="B54" s="138" t="str">
        <f>TEXT($E$1+3,"j-mmm")</f>
        <v>8-janv</v>
      </c>
      <c r="C54" s="45" t="str">
        <f t="shared" ca="1" si="15"/>
        <v/>
      </c>
      <c r="D54" s="45" t="str">
        <f t="shared" ca="1" si="16"/>
        <v/>
      </c>
      <c r="E54" s="46" t="str">
        <f t="shared" ca="1" si="17"/>
        <v/>
      </c>
      <c r="F54" s="18">
        <f>$E$1+3</f>
        <v>43108</v>
      </c>
      <c r="G54" s="8">
        <v>52</v>
      </c>
      <c r="H54" s="8"/>
      <c r="I54" s="8"/>
      <c r="J54" s="138" t="str">
        <f>TEXT($E$1+3,"j-mmm")</f>
        <v>8-janv</v>
      </c>
      <c r="K54" s="45" t="str">
        <f t="shared" ca="1" si="18"/>
        <v/>
      </c>
      <c r="L54" s="45" t="str">
        <f t="shared" ca="1" si="19"/>
        <v/>
      </c>
      <c r="M54" s="46" t="str">
        <f t="shared" ca="1" si="20"/>
        <v/>
      </c>
      <c r="N54" s="18">
        <f>$E$1+3</f>
        <v>43108</v>
      </c>
      <c r="O54" s="8">
        <v>52</v>
      </c>
      <c r="P54" s="8"/>
      <c r="Q54" s="8"/>
      <c r="R54" s="138" t="str">
        <f>TEXT($E$1+3,"j-mmm")</f>
        <v>8-janv</v>
      </c>
      <c r="S54" s="45" t="str">
        <f t="shared" ca="1" si="21"/>
        <v/>
      </c>
      <c r="T54" s="45" t="str">
        <f t="shared" ca="1" si="22"/>
        <v/>
      </c>
      <c r="U54" s="46" t="str">
        <f t="shared" ca="1" si="23"/>
        <v/>
      </c>
      <c r="V54" s="18">
        <f>$E$1+3</f>
        <v>43108</v>
      </c>
      <c r="W54" s="8">
        <v>52</v>
      </c>
      <c r="X54" s="8"/>
      <c r="Y54" s="8"/>
      <c r="Z54" s="138" t="str">
        <f>TEXT($E$1+3,"j-mmm")</f>
        <v>8-janv</v>
      </c>
      <c r="AA54" s="45" t="str">
        <f t="shared" ca="1" si="24"/>
        <v/>
      </c>
      <c r="AB54" s="45" t="str">
        <f t="shared" ca="1" si="25"/>
        <v/>
      </c>
      <c r="AC54" s="46" t="str">
        <f t="shared" ca="1" si="26"/>
        <v/>
      </c>
      <c r="AD54" s="18">
        <f>$E$1+3</f>
        <v>43108</v>
      </c>
      <c r="AE54" s="8">
        <v>52</v>
      </c>
      <c r="AF54" s="8"/>
      <c r="AG54" s="8"/>
      <c r="AH54" s="138" t="str">
        <f>TEXT($E$1+3,"j-mmm")</f>
        <v>8-janv</v>
      </c>
      <c r="AI54" s="45" t="str">
        <f t="shared" ca="1" si="27"/>
        <v/>
      </c>
      <c r="AJ54" s="45" t="str">
        <f t="shared" ca="1" si="28"/>
        <v/>
      </c>
      <c r="AK54" s="46" t="str">
        <f t="shared" ca="1" si="29"/>
        <v/>
      </c>
      <c r="AL54" s="18">
        <f>$E$1+3</f>
        <v>43108</v>
      </c>
      <c r="AM54" s="8">
        <v>52</v>
      </c>
      <c r="AN54" s="8"/>
      <c r="AO54" s="8"/>
    </row>
    <row r="55" spans="2:41" s="24" customFormat="1" ht="15" customHeight="1">
      <c r="B55" s="138"/>
      <c r="C55" s="45" t="str">
        <f t="shared" ca="1" si="15"/>
        <v/>
      </c>
      <c r="D55" s="45" t="str">
        <f t="shared" ca="1" si="16"/>
        <v/>
      </c>
      <c r="E55" s="46" t="str">
        <f t="shared" ca="1" si="17"/>
        <v/>
      </c>
      <c r="F55" s="18">
        <f>$E$1+3</f>
        <v>43108</v>
      </c>
      <c r="G55" s="8">
        <v>52</v>
      </c>
      <c r="H55" s="8"/>
      <c r="I55" s="8"/>
      <c r="J55" s="138"/>
      <c r="K55" s="45" t="str">
        <f t="shared" ca="1" si="18"/>
        <v/>
      </c>
      <c r="L55" s="45" t="str">
        <f t="shared" ca="1" si="19"/>
        <v/>
      </c>
      <c r="M55" s="46" t="str">
        <f t="shared" ca="1" si="20"/>
        <v/>
      </c>
      <c r="N55" s="18">
        <f>$E$1+3</f>
        <v>43108</v>
      </c>
      <c r="O55" s="8">
        <v>52</v>
      </c>
      <c r="P55" s="8"/>
      <c r="Q55" s="8"/>
      <c r="R55" s="138"/>
      <c r="S55" s="45" t="str">
        <f t="shared" ca="1" si="21"/>
        <v/>
      </c>
      <c r="T55" s="45" t="str">
        <f t="shared" ca="1" si="22"/>
        <v/>
      </c>
      <c r="U55" s="46" t="str">
        <f t="shared" ca="1" si="23"/>
        <v/>
      </c>
      <c r="V55" s="18">
        <f>$E$1+3</f>
        <v>43108</v>
      </c>
      <c r="W55" s="8">
        <v>52</v>
      </c>
      <c r="X55" s="8"/>
      <c r="Y55" s="8"/>
      <c r="Z55" s="138"/>
      <c r="AA55" s="45" t="str">
        <f t="shared" ca="1" si="24"/>
        <v/>
      </c>
      <c r="AB55" s="45" t="str">
        <f t="shared" ca="1" si="25"/>
        <v/>
      </c>
      <c r="AC55" s="46" t="str">
        <f t="shared" ca="1" si="26"/>
        <v/>
      </c>
      <c r="AD55" s="18">
        <f>$E$1+3</f>
        <v>43108</v>
      </c>
      <c r="AE55" s="8">
        <v>52</v>
      </c>
      <c r="AF55" s="8"/>
      <c r="AG55" s="8"/>
      <c r="AH55" s="138"/>
      <c r="AI55" s="45" t="str">
        <f t="shared" ca="1" si="27"/>
        <v/>
      </c>
      <c r="AJ55" s="45" t="str">
        <f t="shared" ca="1" si="28"/>
        <v/>
      </c>
      <c r="AK55" s="46" t="str">
        <f t="shared" ca="1" si="29"/>
        <v/>
      </c>
      <c r="AL55" s="18">
        <f>$E$1+3</f>
        <v>43108</v>
      </c>
      <c r="AM55" s="8">
        <v>52</v>
      </c>
      <c r="AN55" s="8"/>
      <c r="AO55" s="8"/>
    </row>
    <row r="56" spans="2:41" s="24" customFormat="1" ht="15" customHeight="1">
      <c r="B56" s="141" t="str">
        <f ca="1">IFERROR(OFFSET(Données!$A$1,MATCH(F57,Données!$B$2:$B$13,0),,,),"")</f>
        <v/>
      </c>
      <c r="C56" s="45" t="str">
        <f t="shared" ca="1" si="15"/>
        <v/>
      </c>
      <c r="D56" s="45" t="str">
        <f t="shared" ca="1" si="16"/>
        <v/>
      </c>
      <c r="E56" s="46" t="str">
        <f t="shared" ca="1" si="17"/>
        <v/>
      </c>
      <c r="F56" s="18">
        <f>$E$1+3</f>
        <v>43108</v>
      </c>
      <c r="G56" s="8">
        <v>52</v>
      </c>
      <c r="H56" s="8"/>
      <c r="I56" s="8"/>
      <c r="J56" s="141" t="str">
        <f ca="1">IFERROR(OFFSET(Données!$A$1,MATCH(N57,Données!$B$2:$B$13,0),,,),"")</f>
        <v/>
      </c>
      <c r="K56" s="45" t="str">
        <f t="shared" ca="1" si="18"/>
        <v/>
      </c>
      <c r="L56" s="45" t="str">
        <f t="shared" ca="1" si="19"/>
        <v/>
      </c>
      <c r="M56" s="46" t="str">
        <f t="shared" ca="1" si="20"/>
        <v/>
      </c>
      <c r="N56" s="18">
        <f>$E$1+3</f>
        <v>43108</v>
      </c>
      <c r="O56" s="8">
        <v>52</v>
      </c>
      <c r="P56" s="8"/>
      <c r="Q56" s="8"/>
      <c r="R56" s="141" t="str">
        <f ca="1">IFERROR(OFFSET(Données!$A$1,MATCH(V57,Données!$B$2:$B$13,0),,,),"")</f>
        <v/>
      </c>
      <c r="S56" s="45" t="str">
        <f t="shared" ca="1" si="21"/>
        <v/>
      </c>
      <c r="T56" s="45" t="str">
        <f t="shared" ca="1" si="22"/>
        <v/>
      </c>
      <c r="U56" s="46" t="str">
        <f t="shared" ca="1" si="23"/>
        <v/>
      </c>
      <c r="V56" s="18">
        <f>$E$1+3</f>
        <v>43108</v>
      </c>
      <c r="W56" s="8">
        <v>52</v>
      </c>
      <c r="X56" s="8"/>
      <c r="Y56" s="8"/>
      <c r="Z56" s="141" t="str">
        <f ca="1">IFERROR(OFFSET(Données!$A$1,MATCH(AD57,Données!$B$2:$B$13,0),,,),"")</f>
        <v/>
      </c>
      <c r="AA56" s="45" t="str">
        <f t="shared" ca="1" si="24"/>
        <v/>
      </c>
      <c r="AB56" s="45" t="str">
        <f t="shared" ca="1" si="25"/>
        <v/>
      </c>
      <c r="AC56" s="46" t="str">
        <f t="shared" ca="1" si="26"/>
        <v/>
      </c>
      <c r="AD56" s="18">
        <f>$E$1+3</f>
        <v>43108</v>
      </c>
      <c r="AE56" s="8">
        <v>52</v>
      </c>
      <c r="AF56" s="8"/>
      <c r="AG56" s="8"/>
      <c r="AH56" s="141" t="str">
        <f ca="1">IFERROR(OFFSET(Données!$A$1,MATCH(AL57,Données!$B$2:$B$13,0),,,),"")</f>
        <v/>
      </c>
      <c r="AI56" s="45" t="str">
        <f t="shared" ca="1" si="27"/>
        <v/>
      </c>
      <c r="AJ56" s="45" t="str">
        <f t="shared" ca="1" si="28"/>
        <v/>
      </c>
      <c r="AK56" s="46" t="str">
        <f t="shared" ca="1" si="29"/>
        <v/>
      </c>
      <c r="AL56" s="18">
        <f>$E$1+3</f>
        <v>43108</v>
      </c>
      <c r="AM56" s="8">
        <v>52</v>
      </c>
      <c r="AN56" s="8"/>
      <c r="AO56" s="8"/>
    </row>
    <row r="57" spans="2:41" s="24" customFormat="1" ht="15" customHeight="1">
      <c r="B57" s="142"/>
      <c r="C57" s="47" t="str">
        <f t="shared" ca="1" si="15"/>
        <v/>
      </c>
      <c r="D57" s="47" t="str">
        <f t="shared" ca="1" si="16"/>
        <v/>
      </c>
      <c r="E57" s="48" t="str">
        <f t="shared" ca="1" si="17"/>
        <v/>
      </c>
      <c r="F57" s="18">
        <f>$E$1+3</f>
        <v>43108</v>
      </c>
      <c r="G57" s="8">
        <v>52</v>
      </c>
      <c r="H57" s="8"/>
      <c r="I57" s="8"/>
      <c r="J57" s="142"/>
      <c r="K57" s="47" t="str">
        <f t="shared" ca="1" si="18"/>
        <v/>
      </c>
      <c r="L57" s="47" t="str">
        <f t="shared" ca="1" si="19"/>
        <v/>
      </c>
      <c r="M57" s="48" t="str">
        <f t="shared" ca="1" si="20"/>
        <v/>
      </c>
      <c r="N57" s="18">
        <f>$E$1+3</f>
        <v>43108</v>
      </c>
      <c r="O57" s="8">
        <v>52</v>
      </c>
      <c r="P57" s="8"/>
      <c r="Q57" s="8"/>
      <c r="R57" s="142"/>
      <c r="S57" s="47" t="str">
        <f t="shared" ca="1" si="21"/>
        <v/>
      </c>
      <c r="T57" s="47" t="str">
        <f t="shared" ca="1" si="22"/>
        <v/>
      </c>
      <c r="U57" s="48" t="str">
        <f t="shared" ca="1" si="23"/>
        <v/>
      </c>
      <c r="V57" s="18">
        <f>$E$1+3</f>
        <v>43108</v>
      </c>
      <c r="W57" s="8">
        <v>52</v>
      </c>
      <c r="X57" s="8"/>
      <c r="Y57" s="8"/>
      <c r="Z57" s="142"/>
      <c r="AA57" s="47" t="str">
        <f t="shared" ca="1" si="24"/>
        <v/>
      </c>
      <c r="AB57" s="47" t="str">
        <f t="shared" ca="1" si="25"/>
        <v/>
      </c>
      <c r="AC57" s="48" t="str">
        <f t="shared" ca="1" si="26"/>
        <v/>
      </c>
      <c r="AD57" s="18">
        <f>$E$1+3</f>
        <v>43108</v>
      </c>
      <c r="AE57" s="8">
        <v>52</v>
      </c>
      <c r="AF57" s="8"/>
      <c r="AG57" s="8"/>
      <c r="AH57" s="142"/>
      <c r="AI57" s="47" t="str">
        <f t="shared" ca="1" si="27"/>
        <v/>
      </c>
      <c r="AJ57" s="47" t="str">
        <f t="shared" ca="1" si="28"/>
        <v/>
      </c>
      <c r="AK57" s="48" t="str">
        <f t="shared" ca="1" si="29"/>
        <v/>
      </c>
      <c r="AL57" s="18">
        <f>$E$1+3</f>
        <v>43108</v>
      </c>
      <c r="AM57" s="8">
        <v>52</v>
      </c>
      <c r="AN57" s="8"/>
      <c r="AO57" s="8"/>
    </row>
    <row r="58" spans="2:41" s="24" customFormat="1" ht="15" customHeight="1">
      <c r="B58" s="35" t="str">
        <f>PROPER(TEXT($E$1+4,"jjjj"))</f>
        <v>Mardi</v>
      </c>
      <c r="C58" s="45" t="str">
        <f t="shared" ca="1" si="15"/>
        <v/>
      </c>
      <c r="D58" s="45" t="str">
        <f t="shared" ca="1" si="16"/>
        <v/>
      </c>
      <c r="E58" s="46" t="str">
        <f t="shared" ca="1" si="17"/>
        <v/>
      </c>
      <c r="F58" s="18">
        <f>$E$1+4</f>
        <v>43109</v>
      </c>
      <c r="G58" s="8">
        <v>57</v>
      </c>
      <c r="H58" s="8"/>
      <c r="I58" s="8"/>
      <c r="J58" s="35" t="str">
        <f>PROPER(TEXT($E$1+4,"jjjj"))</f>
        <v>Mardi</v>
      </c>
      <c r="K58" s="45" t="str">
        <f t="shared" ca="1" si="18"/>
        <v/>
      </c>
      <c r="L58" s="45" t="str">
        <f t="shared" ca="1" si="19"/>
        <v/>
      </c>
      <c r="M58" s="46" t="str">
        <f t="shared" ca="1" si="20"/>
        <v/>
      </c>
      <c r="N58" s="18">
        <f>$E$1+4</f>
        <v>43109</v>
      </c>
      <c r="O58" s="8">
        <v>57</v>
      </c>
      <c r="P58" s="8"/>
      <c r="Q58" s="8"/>
      <c r="R58" s="35" t="str">
        <f>PROPER(TEXT($E$1+4,"jjjj"))</f>
        <v>Mardi</v>
      </c>
      <c r="S58" s="45" t="str">
        <f t="shared" ca="1" si="21"/>
        <v/>
      </c>
      <c r="T58" s="45" t="str">
        <f t="shared" ca="1" si="22"/>
        <v/>
      </c>
      <c r="U58" s="46" t="str">
        <f t="shared" ca="1" si="23"/>
        <v/>
      </c>
      <c r="V58" s="18">
        <f>$E$1+4</f>
        <v>43109</v>
      </c>
      <c r="W58" s="8">
        <v>57</v>
      </c>
      <c r="X58" s="8"/>
      <c r="Y58" s="8"/>
      <c r="Z58" s="35" t="str">
        <f>PROPER(TEXT($E$1+4,"jjjj"))</f>
        <v>Mardi</v>
      </c>
      <c r="AA58" s="45" t="str">
        <f t="shared" ca="1" si="24"/>
        <v/>
      </c>
      <c r="AB58" s="45" t="str">
        <f t="shared" ca="1" si="25"/>
        <v/>
      </c>
      <c r="AC58" s="46" t="str">
        <f t="shared" ca="1" si="26"/>
        <v/>
      </c>
      <c r="AD58" s="18">
        <f>$E$1+4</f>
        <v>43109</v>
      </c>
      <c r="AE58" s="8">
        <v>57</v>
      </c>
      <c r="AF58" s="8"/>
      <c r="AG58" s="8"/>
      <c r="AH58" s="35" t="str">
        <f>PROPER(TEXT($E$1+4,"jjjj"))</f>
        <v>Mardi</v>
      </c>
      <c r="AI58" s="45" t="str">
        <f t="shared" ca="1" si="27"/>
        <v/>
      </c>
      <c r="AJ58" s="45" t="str">
        <f t="shared" ca="1" si="28"/>
        <v/>
      </c>
      <c r="AK58" s="46" t="str">
        <f t="shared" ca="1" si="29"/>
        <v/>
      </c>
      <c r="AL58" s="18">
        <f>$E$1+4</f>
        <v>43109</v>
      </c>
      <c r="AM58" s="8">
        <v>57</v>
      </c>
      <c r="AN58" s="8"/>
      <c r="AO58" s="8"/>
    </row>
    <row r="59" spans="2:41" s="24" customFormat="1" ht="15" customHeight="1">
      <c r="B59" s="123" t="str">
        <f>TEXT($E$1+4,"j-mmm")</f>
        <v>9-janv</v>
      </c>
      <c r="C59" s="45" t="str">
        <f t="shared" ca="1" si="15"/>
        <v/>
      </c>
      <c r="D59" s="45" t="str">
        <f t="shared" ca="1" si="16"/>
        <v/>
      </c>
      <c r="E59" s="46" t="str">
        <f t="shared" ca="1" si="17"/>
        <v/>
      </c>
      <c r="F59" s="18">
        <f>$E$1+4</f>
        <v>43109</v>
      </c>
      <c r="G59" s="8">
        <v>57</v>
      </c>
      <c r="H59" s="8"/>
      <c r="I59" s="8"/>
      <c r="J59" s="123" t="str">
        <f>TEXT($E$1+4,"j-mmm")</f>
        <v>9-janv</v>
      </c>
      <c r="K59" s="45" t="str">
        <f t="shared" ca="1" si="18"/>
        <v/>
      </c>
      <c r="L59" s="45" t="str">
        <f t="shared" ca="1" si="19"/>
        <v/>
      </c>
      <c r="M59" s="46" t="str">
        <f t="shared" ca="1" si="20"/>
        <v/>
      </c>
      <c r="N59" s="18">
        <f>$E$1+4</f>
        <v>43109</v>
      </c>
      <c r="O59" s="8">
        <v>57</v>
      </c>
      <c r="P59" s="8"/>
      <c r="Q59" s="8"/>
      <c r="R59" s="123" t="str">
        <f>TEXT($E$1+4,"j-mmm")</f>
        <v>9-janv</v>
      </c>
      <c r="S59" s="45" t="str">
        <f t="shared" ca="1" si="21"/>
        <v/>
      </c>
      <c r="T59" s="45" t="str">
        <f t="shared" ca="1" si="22"/>
        <v/>
      </c>
      <c r="U59" s="46" t="str">
        <f t="shared" ca="1" si="23"/>
        <v/>
      </c>
      <c r="V59" s="18">
        <f>$E$1+4</f>
        <v>43109</v>
      </c>
      <c r="W59" s="8">
        <v>57</v>
      </c>
      <c r="X59" s="8"/>
      <c r="Y59" s="8"/>
      <c r="Z59" s="123" t="str">
        <f>TEXT($E$1+4,"j-mmm")</f>
        <v>9-janv</v>
      </c>
      <c r="AA59" s="45" t="str">
        <f t="shared" ca="1" si="24"/>
        <v/>
      </c>
      <c r="AB59" s="45" t="str">
        <f t="shared" ca="1" si="25"/>
        <v/>
      </c>
      <c r="AC59" s="46" t="str">
        <f t="shared" ca="1" si="26"/>
        <v/>
      </c>
      <c r="AD59" s="18">
        <f>$E$1+4</f>
        <v>43109</v>
      </c>
      <c r="AE59" s="8">
        <v>57</v>
      </c>
      <c r="AF59" s="8"/>
      <c r="AG59" s="8"/>
      <c r="AH59" s="123" t="str">
        <f>TEXT($E$1+4,"j-mmm")</f>
        <v>9-janv</v>
      </c>
      <c r="AI59" s="45" t="str">
        <f t="shared" ca="1" si="27"/>
        <v/>
      </c>
      <c r="AJ59" s="45" t="str">
        <f t="shared" ca="1" si="28"/>
        <v/>
      </c>
      <c r="AK59" s="46" t="str">
        <f t="shared" ca="1" si="29"/>
        <v/>
      </c>
      <c r="AL59" s="18">
        <f>$E$1+4</f>
        <v>43109</v>
      </c>
      <c r="AM59" s="8">
        <v>57</v>
      </c>
      <c r="AN59" s="8"/>
      <c r="AO59" s="8"/>
    </row>
    <row r="60" spans="2:41" s="24" customFormat="1" ht="15" customHeight="1">
      <c r="B60" s="123"/>
      <c r="C60" s="45" t="str">
        <f t="shared" ca="1" si="15"/>
        <v/>
      </c>
      <c r="D60" s="45" t="str">
        <f t="shared" ca="1" si="16"/>
        <v/>
      </c>
      <c r="E60" s="46" t="str">
        <f t="shared" ca="1" si="17"/>
        <v/>
      </c>
      <c r="F60" s="18">
        <f>$E$1+4</f>
        <v>43109</v>
      </c>
      <c r="G60" s="8">
        <v>57</v>
      </c>
      <c r="H60" s="8"/>
      <c r="I60" s="8"/>
      <c r="J60" s="123"/>
      <c r="K60" s="45" t="str">
        <f t="shared" ca="1" si="18"/>
        <v/>
      </c>
      <c r="L60" s="45" t="str">
        <f t="shared" ca="1" si="19"/>
        <v/>
      </c>
      <c r="M60" s="46" t="str">
        <f t="shared" ca="1" si="20"/>
        <v/>
      </c>
      <c r="N60" s="18">
        <f>$E$1+4</f>
        <v>43109</v>
      </c>
      <c r="O60" s="8">
        <v>57</v>
      </c>
      <c r="P60" s="8"/>
      <c r="Q60" s="8"/>
      <c r="R60" s="123"/>
      <c r="S60" s="45" t="str">
        <f t="shared" ca="1" si="21"/>
        <v/>
      </c>
      <c r="T60" s="45" t="str">
        <f t="shared" ca="1" si="22"/>
        <v/>
      </c>
      <c r="U60" s="46" t="str">
        <f t="shared" ca="1" si="23"/>
        <v/>
      </c>
      <c r="V60" s="18">
        <f>$E$1+4</f>
        <v>43109</v>
      </c>
      <c r="W60" s="8">
        <v>57</v>
      </c>
      <c r="X60" s="8"/>
      <c r="Y60" s="8"/>
      <c r="Z60" s="123"/>
      <c r="AA60" s="45" t="str">
        <f t="shared" ca="1" si="24"/>
        <v/>
      </c>
      <c r="AB60" s="45" t="str">
        <f t="shared" ca="1" si="25"/>
        <v/>
      </c>
      <c r="AC60" s="46" t="str">
        <f t="shared" ca="1" si="26"/>
        <v/>
      </c>
      <c r="AD60" s="18">
        <f>$E$1+4</f>
        <v>43109</v>
      </c>
      <c r="AE60" s="8">
        <v>57</v>
      </c>
      <c r="AF60" s="8"/>
      <c r="AG60" s="8"/>
      <c r="AH60" s="123"/>
      <c r="AI60" s="45" t="str">
        <f t="shared" ca="1" si="27"/>
        <v/>
      </c>
      <c r="AJ60" s="45" t="str">
        <f t="shared" ca="1" si="28"/>
        <v/>
      </c>
      <c r="AK60" s="46" t="str">
        <f t="shared" ca="1" si="29"/>
        <v/>
      </c>
      <c r="AL60" s="18">
        <f>$E$1+4</f>
        <v>43109</v>
      </c>
      <c r="AM60" s="8">
        <v>57</v>
      </c>
      <c r="AN60" s="8"/>
      <c r="AO60" s="8"/>
    </row>
    <row r="61" spans="2:41" s="24" customFormat="1" ht="15" customHeight="1">
      <c r="B61" s="141" t="str">
        <f ca="1">IFERROR(OFFSET(Données!$A$1,MATCH(F62,Données!$B$2:$B$13,0),,,),"")</f>
        <v/>
      </c>
      <c r="C61" s="45" t="str">
        <f t="shared" ca="1" si="15"/>
        <v/>
      </c>
      <c r="D61" s="45" t="str">
        <f t="shared" ca="1" si="16"/>
        <v/>
      </c>
      <c r="E61" s="46" t="str">
        <f t="shared" ca="1" si="17"/>
        <v/>
      </c>
      <c r="F61" s="18">
        <f>$E$1+4</f>
        <v>43109</v>
      </c>
      <c r="G61" s="8">
        <v>57</v>
      </c>
      <c r="H61" s="8"/>
      <c r="I61" s="8"/>
      <c r="J61" s="141" t="str">
        <f ca="1">IFERROR(OFFSET(Données!$A$1,MATCH(N62,Données!$B$2:$B$13,0),,,),"")</f>
        <v/>
      </c>
      <c r="K61" s="45" t="str">
        <f t="shared" ca="1" si="18"/>
        <v/>
      </c>
      <c r="L61" s="45" t="str">
        <f t="shared" ca="1" si="19"/>
        <v/>
      </c>
      <c r="M61" s="46" t="str">
        <f t="shared" ca="1" si="20"/>
        <v/>
      </c>
      <c r="N61" s="18">
        <f>$E$1+4</f>
        <v>43109</v>
      </c>
      <c r="O61" s="8">
        <v>57</v>
      </c>
      <c r="P61" s="8"/>
      <c r="Q61" s="8"/>
      <c r="R61" s="141" t="str">
        <f ca="1">IFERROR(OFFSET(Données!$A$1,MATCH(V62,Données!$B$2:$B$13,0),,,),"")</f>
        <v/>
      </c>
      <c r="S61" s="45" t="str">
        <f t="shared" ca="1" si="21"/>
        <v/>
      </c>
      <c r="T61" s="45" t="str">
        <f t="shared" ca="1" si="22"/>
        <v/>
      </c>
      <c r="U61" s="46" t="str">
        <f t="shared" ca="1" si="23"/>
        <v/>
      </c>
      <c r="V61" s="18">
        <f>$E$1+4</f>
        <v>43109</v>
      </c>
      <c r="W61" s="8">
        <v>57</v>
      </c>
      <c r="X61" s="8"/>
      <c r="Y61" s="8"/>
      <c r="Z61" s="141" t="str">
        <f ca="1">IFERROR(OFFSET(Données!$A$1,MATCH(AD62,Données!$B$2:$B$13,0),,,),"")</f>
        <v/>
      </c>
      <c r="AA61" s="45" t="str">
        <f t="shared" ca="1" si="24"/>
        <v/>
      </c>
      <c r="AB61" s="45" t="str">
        <f t="shared" ca="1" si="25"/>
        <v/>
      </c>
      <c r="AC61" s="46" t="str">
        <f t="shared" ca="1" si="26"/>
        <v/>
      </c>
      <c r="AD61" s="18">
        <f>$E$1+4</f>
        <v>43109</v>
      </c>
      <c r="AE61" s="8">
        <v>57</v>
      </c>
      <c r="AF61" s="8"/>
      <c r="AG61" s="8"/>
      <c r="AH61" s="141" t="str">
        <f ca="1">IFERROR(OFFSET(Données!$A$1,MATCH(AL62,Données!$B$2:$B$13,0),,,),"")</f>
        <v/>
      </c>
      <c r="AI61" s="45" t="str">
        <f t="shared" ca="1" si="27"/>
        <v/>
      </c>
      <c r="AJ61" s="45" t="str">
        <f t="shared" ca="1" si="28"/>
        <v/>
      </c>
      <c r="AK61" s="46" t="str">
        <f t="shared" ca="1" si="29"/>
        <v/>
      </c>
      <c r="AL61" s="18">
        <f>$E$1+4</f>
        <v>43109</v>
      </c>
      <c r="AM61" s="8">
        <v>57</v>
      </c>
      <c r="AN61" s="8"/>
      <c r="AO61" s="8"/>
    </row>
    <row r="62" spans="2:41" s="24" customFormat="1" ht="15" customHeight="1">
      <c r="B62" s="142"/>
      <c r="C62" s="47" t="str">
        <f t="shared" ca="1" si="15"/>
        <v/>
      </c>
      <c r="D62" s="47" t="str">
        <f t="shared" ca="1" si="16"/>
        <v/>
      </c>
      <c r="E62" s="48" t="str">
        <f t="shared" ca="1" si="17"/>
        <v/>
      </c>
      <c r="F62" s="18">
        <f>$E$1+4</f>
        <v>43109</v>
      </c>
      <c r="G62" s="8">
        <v>57</v>
      </c>
      <c r="H62" s="8"/>
      <c r="I62" s="8"/>
      <c r="J62" s="142"/>
      <c r="K62" s="47" t="str">
        <f t="shared" ca="1" si="18"/>
        <v/>
      </c>
      <c r="L62" s="47" t="str">
        <f t="shared" ca="1" si="19"/>
        <v/>
      </c>
      <c r="M62" s="48" t="str">
        <f t="shared" ca="1" si="20"/>
        <v/>
      </c>
      <c r="N62" s="18">
        <f>$E$1+4</f>
        <v>43109</v>
      </c>
      <c r="O62" s="8">
        <v>57</v>
      </c>
      <c r="P62" s="8"/>
      <c r="Q62" s="8"/>
      <c r="R62" s="142"/>
      <c r="S62" s="47" t="str">
        <f t="shared" ca="1" si="21"/>
        <v/>
      </c>
      <c r="T62" s="47" t="str">
        <f t="shared" ca="1" si="22"/>
        <v/>
      </c>
      <c r="U62" s="48" t="str">
        <f t="shared" ca="1" si="23"/>
        <v/>
      </c>
      <c r="V62" s="18">
        <f>$E$1+4</f>
        <v>43109</v>
      </c>
      <c r="W62" s="8">
        <v>57</v>
      </c>
      <c r="X62" s="8"/>
      <c r="Y62" s="8"/>
      <c r="Z62" s="142"/>
      <c r="AA62" s="47" t="str">
        <f t="shared" ca="1" si="24"/>
        <v/>
      </c>
      <c r="AB62" s="47" t="str">
        <f t="shared" ca="1" si="25"/>
        <v/>
      </c>
      <c r="AC62" s="48" t="str">
        <f t="shared" ca="1" si="26"/>
        <v/>
      </c>
      <c r="AD62" s="18">
        <f>$E$1+4</f>
        <v>43109</v>
      </c>
      <c r="AE62" s="8">
        <v>57</v>
      </c>
      <c r="AF62" s="8"/>
      <c r="AG62" s="8"/>
      <c r="AH62" s="142"/>
      <c r="AI62" s="47" t="str">
        <f t="shared" ca="1" si="27"/>
        <v/>
      </c>
      <c r="AJ62" s="47" t="str">
        <f t="shared" ca="1" si="28"/>
        <v/>
      </c>
      <c r="AK62" s="48" t="str">
        <f t="shared" ca="1" si="29"/>
        <v/>
      </c>
      <c r="AL62" s="18">
        <f>$E$1+4</f>
        <v>43109</v>
      </c>
      <c r="AM62" s="8">
        <v>57</v>
      </c>
      <c r="AN62" s="8"/>
      <c r="AO62" s="8"/>
    </row>
    <row r="63" spans="2:41" s="24" customFormat="1" ht="15" customHeight="1">
      <c r="B63" s="35" t="str">
        <f>PROPER(TEXT($E$1+5,"jjjj"))</f>
        <v>Mercredi</v>
      </c>
      <c r="C63" s="45" t="str">
        <f t="shared" ca="1" si="15"/>
        <v/>
      </c>
      <c r="D63" s="45" t="str">
        <f t="shared" ca="1" si="16"/>
        <v/>
      </c>
      <c r="E63" s="46" t="str">
        <f t="shared" ca="1" si="17"/>
        <v/>
      </c>
      <c r="F63" s="18">
        <f>$E$1+5</f>
        <v>43110</v>
      </c>
      <c r="G63" s="8">
        <v>62</v>
      </c>
      <c r="H63" s="8"/>
      <c r="I63" s="8"/>
      <c r="J63" s="35" t="str">
        <f>PROPER(TEXT($E$1+5,"jjjj"))</f>
        <v>Mercredi</v>
      </c>
      <c r="K63" s="45" t="str">
        <f t="shared" ca="1" si="18"/>
        <v/>
      </c>
      <c r="L63" s="45" t="str">
        <f t="shared" ca="1" si="19"/>
        <v/>
      </c>
      <c r="M63" s="46" t="str">
        <f t="shared" ca="1" si="20"/>
        <v/>
      </c>
      <c r="N63" s="18">
        <f>$E$1+5</f>
        <v>43110</v>
      </c>
      <c r="O63" s="8">
        <v>62</v>
      </c>
      <c r="P63" s="8"/>
      <c r="Q63" s="8"/>
      <c r="R63" s="35" t="str">
        <f>PROPER(TEXT($E$1+5,"jjjj"))</f>
        <v>Mercredi</v>
      </c>
      <c r="S63" s="45" t="str">
        <f t="shared" ca="1" si="21"/>
        <v/>
      </c>
      <c r="T63" s="45" t="str">
        <f t="shared" ca="1" si="22"/>
        <v/>
      </c>
      <c r="U63" s="46" t="str">
        <f t="shared" ca="1" si="23"/>
        <v/>
      </c>
      <c r="V63" s="18">
        <f>$E$1+5</f>
        <v>43110</v>
      </c>
      <c r="W63" s="8">
        <v>62</v>
      </c>
      <c r="X63" s="8"/>
      <c r="Y63" s="8"/>
      <c r="Z63" s="35" t="str">
        <f>PROPER(TEXT($E$1+5,"jjjj"))</f>
        <v>Mercredi</v>
      </c>
      <c r="AA63" s="45" t="str">
        <f t="shared" ca="1" si="24"/>
        <v/>
      </c>
      <c r="AB63" s="45" t="str">
        <f t="shared" ca="1" si="25"/>
        <v/>
      </c>
      <c r="AC63" s="46" t="str">
        <f t="shared" ca="1" si="26"/>
        <v/>
      </c>
      <c r="AD63" s="18">
        <f>$E$1+5</f>
        <v>43110</v>
      </c>
      <c r="AE63" s="8">
        <v>62</v>
      </c>
      <c r="AF63" s="8"/>
      <c r="AG63" s="8"/>
      <c r="AH63" s="35" t="str">
        <f>PROPER(TEXT($E$1+5,"jjjj"))</f>
        <v>Mercredi</v>
      </c>
      <c r="AI63" s="45" t="str">
        <f t="shared" ca="1" si="27"/>
        <v/>
      </c>
      <c r="AJ63" s="45" t="str">
        <f t="shared" ca="1" si="28"/>
        <v/>
      </c>
      <c r="AK63" s="46" t="str">
        <f t="shared" ca="1" si="29"/>
        <v/>
      </c>
      <c r="AL63" s="18">
        <f>$E$1+5</f>
        <v>43110</v>
      </c>
      <c r="AM63" s="8">
        <v>62</v>
      </c>
      <c r="AN63" s="8"/>
      <c r="AO63" s="8"/>
    </row>
    <row r="64" spans="2:41" s="24" customFormat="1" ht="15" customHeight="1">
      <c r="B64" s="123" t="str">
        <f>TEXT($E$1+5,"j-mmm")</f>
        <v>10-janv</v>
      </c>
      <c r="C64" s="45" t="str">
        <f t="shared" ca="1" si="15"/>
        <v/>
      </c>
      <c r="D64" s="45" t="str">
        <f t="shared" ca="1" si="16"/>
        <v/>
      </c>
      <c r="E64" s="46" t="str">
        <f t="shared" ca="1" si="17"/>
        <v/>
      </c>
      <c r="F64" s="18">
        <f>$E$1+5</f>
        <v>43110</v>
      </c>
      <c r="G64" s="8">
        <v>62</v>
      </c>
      <c r="H64" s="8"/>
      <c r="I64" s="8"/>
      <c r="J64" s="123" t="str">
        <f>TEXT($E$1+5,"j-mmm")</f>
        <v>10-janv</v>
      </c>
      <c r="K64" s="45" t="str">
        <f t="shared" ca="1" si="18"/>
        <v/>
      </c>
      <c r="L64" s="45" t="str">
        <f t="shared" ca="1" si="19"/>
        <v/>
      </c>
      <c r="M64" s="46" t="str">
        <f t="shared" ca="1" si="20"/>
        <v/>
      </c>
      <c r="N64" s="18">
        <f>$E$1+5</f>
        <v>43110</v>
      </c>
      <c r="O64" s="8">
        <v>62</v>
      </c>
      <c r="P64" s="8"/>
      <c r="Q64" s="8"/>
      <c r="R64" s="123" t="str">
        <f>TEXT($E$1+5,"j-mmm")</f>
        <v>10-janv</v>
      </c>
      <c r="S64" s="45" t="str">
        <f t="shared" ca="1" si="21"/>
        <v/>
      </c>
      <c r="T64" s="45" t="str">
        <f t="shared" ca="1" si="22"/>
        <v/>
      </c>
      <c r="U64" s="46" t="str">
        <f t="shared" ca="1" si="23"/>
        <v/>
      </c>
      <c r="V64" s="18">
        <f>$E$1+5</f>
        <v>43110</v>
      </c>
      <c r="W64" s="8">
        <v>62</v>
      </c>
      <c r="X64" s="8"/>
      <c r="Y64" s="8"/>
      <c r="Z64" s="123" t="str">
        <f>TEXT($E$1+5,"j-mmm")</f>
        <v>10-janv</v>
      </c>
      <c r="AA64" s="45" t="str">
        <f t="shared" ca="1" si="24"/>
        <v/>
      </c>
      <c r="AB64" s="45" t="str">
        <f t="shared" ca="1" si="25"/>
        <v/>
      </c>
      <c r="AC64" s="46" t="str">
        <f t="shared" ca="1" si="26"/>
        <v/>
      </c>
      <c r="AD64" s="18">
        <f>$E$1+5</f>
        <v>43110</v>
      </c>
      <c r="AE64" s="8">
        <v>62</v>
      </c>
      <c r="AF64" s="8"/>
      <c r="AG64" s="8"/>
      <c r="AH64" s="123" t="str">
        <f>TEXT($E$1+5,"j-mmm")</f>
        <v>10-janv</v>
      </c>
      <c r="AI64" s="45" t="str">
        <f t="shared" ca="1" si="27"/>
        <v/>
      </c>
      <c r="AJ64" s="45" t="str">
        <f t="shared" ca="1" si="28"/>
        <v/>
      </c>
      <c r="AK64" s="46" t="str">
        <f t="shared" ca="1" si="29"/>
        <v/>
      </c>
      <c r="AL64" s="18">
        <f>$E$1+5</f>
        <v>43110</v>
      </c>
      <c r="AM64" s="8">
        <v>62</v>
      </c>
      <c r="AN64" s="8"/>
      <c r="AO64" s="8"/>
    </row>
    <row r="65" spans="2:41" s="24" customFormat="1" ht="15" customHeight="1">
      <c r="B65" s="123"/>
      <c r="C65" s="45" t="str">
        <f t="shared" ca="1" si="15"/>
        <v/>
      </c>
      <c r="D65" s="45" t="str">
        <f t="shared" ca="1" si="16"/>
        <v/>
      </c>
      <c r="E65" s="46" t="str">
        <f t="shared" ca="1" si="17"/>
        <v/>
      </c>
      <c r="F65" s="18">
        <f>$E$1+5</f>
        <v>43110</v>
      </c>
      <c r="G65" s="8">
        <v>62</v>
      </c>
      <c r="H65" s="8"/>
      <c r="I65" s="8"/>
      <c r="J65" s="123"/>
      <c r="K65" s="45" t="str">
        <f t="shared" ca="1" si="18"/>
        <v/>
      </c>
      <c r="L65" s="45" t="str">
        <f t="shared" ca="1" si="19"/>
        <v/>
      </c>
      <c r="M65" s="46" t="str">
        <f t="shared" ca="1" si="20"/>
        <v/>
      </c>
      <c r="N65" s="18">
        <f>$E$1+5</f>
        <v>43110</v>
      </c>
      <c r="O65" s="8">
        <v>62</v>
      </c>
      <c r="P65" s="8"/>
      <c r="Q65" s="8"/>
      <c r="R65" s="123"/>
      <c r="S65" s="45" t="str">
        <f t="shared" ca="1" si="21"/>
        <v/>
      </c>
      <c r="T65" s="45" t="str">
        <f t="shared" ca="1" si="22"/>
        <v/>
      </c>
      <c r="U65" s="46" t="str">
        <f t="shared" ca="1" si="23"/>
        <v/>
      </c>
      <c r="V65" s="18">
        <f>$E$1+5</f>
        <v>43110</v>
      </c>
      <c r="W65" s="8">
        <v>62</v>
      </c>
      <c r="X65" s="8"/>
      <c r="Y65" s="8"/>
      <c r="Z65" s="123"/>
      <c r="AA65" s="45" t="str">
        <f t="shared" ca="1" si="24"/>
        <v/>
      </c>
      <c r="AB65" s="45" t="str">
        <f t="shared" ca="1" si="25"/>
        <v/>
      </c>
      <c r="AC65" s="46" t="str">
        <f t="shared" ca="1" si="26"/>
        <v/>
      </c>
      <c r="AD65" s="18">
        <f>$E$1+5</f>
        <v>43110</v>
      </c>
      <c r="AE65" s="8">
        <v>62</v>
      </c>
      <c r="AF65" s="8"/>
      <c r="AG65" s="8"/>
      <c r="AH65" s="123"/>
      <c r="AI65" s="45" t="str">
        <f t="shared" ca="1" si="27"/>
        <v/>
      </c>
      <c r="AJ65" s="45" t="str">
        <f t="shared" ca="1" si="28"/>
        <v/>
      </c>
      <c r="AK65" s="46" t="str">
        <f t="shared" ca="1" si="29"/>
        <v/>
      </c>
      <c r="AL65" s="18">
        <f>$E$1+5</f>
        <v>43110</v>
      </c>
      <c r="AM65" s="8">
        <v>62</v>
      </c>
      <c r="AN65" s="8"/>
      <c r="AO65" s="8"/>
    </row>
    <row r="66" spans="2:41" s="24" customFormat="1" ht="15" customHeight="1">
      <c r="B66" s="141" t="str">
        <f ca="1">IFERROR(OFFSET(Données!$A$1,MATCH(F67,Données!$B$2:$B$13,0),,,),"")</f>
        <v/>
      </c>
      <c r="C66" s="45" t="str">
        <f t="shared" ca="1" si="15"/>
        <v/>
      </c>
      <c r="D66" s="45" t="str">
        <f t="shared" ca="1" si="16"/>
        <v/>
      </c>
      <c r="E66" s="46" t="str">
        <f t="shared" ca="1" si="17"/>
        <v/>
      </c>
      <c r="F66" s="18">
        <f>$E$1+5</f>
        <v>43110</v>
      </c>
      <c r="G66" s="8">
        <v>62</v>
      </c>
      <c r="H66" s="8"/>
      <c r="I66" s="8"/>
      <c r="J66" s="141" t="str">
        <f ca="1">IFERROR(OFFSET(Données!$A$1,MATCH(N67,Données!$B$2:$B$13,0),,,),"")</f>
        <v/>
      </c>
      <c r="K66" s="45" t="str">
        <f t="shared" ca="1" si="18"/>
        <v/>
      </c>
      <c r="L66" s="45" t="str">
        <f t="shared" ca="1" si="19"/>
        <v/>
      </c>
      <c r="M66" s="46" t="str">
        <f t="shared" ca="1" si="20"/>
        <v/>
      </c>
      <c r="N66" s="18">
        <f>$E$1+5</f>
        <v>43110</v>
      </c>
      <c r="O66" s="8">
        <v>62</v>
      </c>
      <c r="P66" s="8"/>
      <c r="Q66" s="8"/>
      <c r="R66" s="141" t="str">
        <f ca="1">IFERROR(OFFSET(Données!$A$1,MATCH(V67,Données!$B$2:$B$13,0),,,),"")</f>
        <v/>
      </c>
      <c r="S66" s="45" t="str">
        <f t="shared" ca="1" si="21"/>
        <v/>
      </c>
      <c r="T66" s="45" t="str">
        <f t="shared" ca="1" si="22"/>
        <v/>
      </c>
      <c r="U66" s="46" t="str">
        <f t="shared" ca="1" si="23"/>
        <v/>
      </c>
      <c r="V66" s="18">
        <f>$E$1+5</f>
        <v>43110</v>
      </c>
      <c r="W66" s="8">
        <v>62</v>
      </c>
      <c r="X66" s="8"/>
      <c r="Y66" s="8"/>
      <c r="Z66" s="141" t="str">
        <f ca="1">IFERROR(OFFSET(Données!$A$1,MATCH(AD67,Données!$B$2:$B$13,0),,,),"")</f>
        <v/>
      </c>
      <c r="AA66" s="45" t="str">
        <f t="shared" ca="1" si="24"/>
        <v/>
      </c>
      <c r="AB66" s="45" t="str">
        <f t="shared" ca="1" si="25"/>
        <v/>
      </c>
      <c r="AC66" s="46" t="str">
        <f t="shared" ca="1" si="26"/>
        <v/>
      </c>
      <c r="AD66" s="18">
        <f>$E$1+5</f>
        <v>43110</v>
      </c>
      <c r="AE66" s="8">
        <v>62</v>
      </c>
      <c r="AF66" s="8"/>
      <c r="AG66" s="8"/>
      <c r="AH66" s="141" t="str">
        <f ca="1">IFERROR(OFFSET(Données!$A$1,MATCH(AL67,Données!$B$2:$B$13,0),,,),"")</f>
        <v/>
      </c>
      <c r="AI66" s="45" t="str">
        <f t="shared" ca="1" si="27"/>
        <v/>
      </c>
      <c r="AJ66" s="45" t="str">
        <f t="shared" ca="1" si="28"/>
        <v/>
      </c>
      <c r="AK66" s="46" t="str">
        <f t="shared" ca="1" si="29"/>
        <v/>
      </c>
      <c r="AL66" s="18">
        <f>$E$1+5</f>
        <v>43110</v>
      </c>
      <c r="AM66" s="8">
        <v>62</v>
      </c>
      <c r="AN66" s="8"/>
      <c r="AO66" s="8"/>
    </row>
    <row r="67" spans="2:41" s="24" customFormat="1" ht="15" customHeight="1">
      <c r="B67" s="142"/>
      <c r="C67" s="47" t="str">
        <f t="shared" ca="1" si="15"/>
        <v/>
      </c>
      <c r="D67" s="47" t="str">
        <f t="shared" ca="1" si="16"/>
        <v/>
      </c>
      <c r="E67" s="48" t="str">
        <f t="shared" ca="1" si="17"/>
        <v/>
      </c>
      <c r="F67" s="18">
        <f>$E$1+5</f>
        <v>43110</v>
      </c>
      <c r="G67" s="8">
        <v>62</v>
      </c>
      <c r="H67" s="8"/>
      <c r="I67" s="8"/>
      <c r="J67" s="142"/>
      <c r="K67" s="47" t="str">
        <f t="shared" ca="1" si="18"/>
        <v/>
      </c>
      <c r="L67" s="47" t="str">
        <f t="shared" ca="1" si="19"/>
        <v/>
      </c>
      <c r="M67" s="48" t="str">
        <f t="shared" ca="1" si="20"/>
        <v/>
      </c>
      <c r="N67" s="18">
        <f>$E$1+5</f>
        <v>43110</v>
      </c>
      <c r="O67" s="8">
        <v>62</v>
      </c>
      <c r="P67" s="8"/>
      <c r="Q67" s="8"/>
      <c r="R67" s="142"/>
      <c r="S67" s="47" t="str">
        <f t="shared" ca="1" si="21"/>
        <v/>
      </c>
      <c r="T67" s="47" t="str">
        <f t="shared" ca="1" si="22"/>
        <v/>
      </c>
      <c r="U67" s="48" t="str">
        <f t="shared" ca="1" si="23"/>
        <v/>
      </c>
      <c r="V67" s="18">
        <f>$E$1+5</f>
        <v>43110</v>
      </c>
      <c r="W67" s="8">
        <v>62</v>
      </c>
      <c r="X67" s="8"/>
      <c r="Y67" s="8"/>
      <c r="Z67" s="142"/>
      <c r="AA67" s="47" t="str">
        <f t="shared" ca="1" si="24"/>
        <v/>
      </c>
      <c r="AB67" s="47" t="str">
        <f t="shared" ca="1" si="25"/>
        <v/>
      </c>
      <c r="AC67" s="48" t="str">
        <f t="shared" ca="1" si="26"/>
        <v/>
      </c>
      <c r="AD67" s="18">
        <f>$E$1+5</f>
        <v>43110</v>
      </c>
      <c r="AE67" s="8">
        <v>62</v>
      </c>
      <c r="AF67" s="8"/>
      <c r="AG67" s="8"/>
      <c r="AH67" s="142"/>
      <c r="AI67" s="47" t="str">
        <f t="shared" ca="1" si="27"/>
        <v/>
      </c>
      <c r="AJ67" s="47" t="str">
        <f t="shared" ca="1" si="28"/>
        <v/>
      </c>
      <c r="AK67" s="48" t="str">
        <f t="shared" ca="1" si="29"/>
        <v/>
      </c>
      <c r="AL67" s="18">
        <f>$E$1+5</f>
        <v>43110</v>
      </c>
      <c r="AM67" s="8">
        <v>62</v>
      </c>
      <c r="AN67" s="8"/>
      <c r="AO67" s="8"/>
    </row>
    <row r="68" spans="2:41"/>
  </sheetData>
  <sheetProtection sheet="1" objects="1" scenarios="1" selectLockedCells="1"/>
  <mergeCells count="140">
    <mergeCell ref="AH41:AH42"/>
    <mergeCell ref="AH46:AH47"/>
    <mergeCell ref="AH51:AH52"/>
    <mergeCell ref="AH56:AH57"/>
    <mergeCell ref="AH61:AH62"/>
    <mergeCell ref="AH66:AH67"/>
    <mergeCell ref="R41:R42"/>
    <mergeCell ref="R46:R47"/>
    <mergeCell ref="R51:R52"/>
    <mergeCell ref="R56:R57"/>
    <mergeCell ref="R61:R62"/>
    <mergeCell ref="R66:R67"/>
    <mergeCell ref="Z41:Z42"/>
    <mergeCell ref="Z46:Z47"/>
    <mergeCell ref="Z51:Z52"/>
    <mergeCell ref="Z56:Z57"/>
    <mergeCell ref="Z61:Z62"/>
    <mergeCell ref="Z66:Z67"/>
    <mergeCell ref="R44:R45"/>
    <mergeCell ref="Z44:Z45"/>
    <mergeCell ref="AH44:AH45"/>
    <mergeCell ref="R49:R50"/>
    <mergeCell ref="Z49:Z50"/>
    <mergeCell ref="AH49:AH50"/>
    <mergeCell ref="B41:B42"/>
    <mergeCell ref="B46:B47"/>
    <mergeCell ref="B51:B52"/>
    <mergeCell ref="B56:B57"/>
    <mergeCell ref="B61:B62"/>
    <mergeCell ref="B66:B67"/>
    <mergeCell ref="J41:J42"/>
    <mergeCell ref="J46:J47"/>
    <mergeCell ref="J51:J52"/>
    <mergeCell ref="J56:J57"/>
    <mergeCell ref="J61:J62"/>
    <mergeCell ref="J66:J67"/>
    <mergeCell ref="B44:B45"/>
    <mergeCell ref="J44:J45"/>
    <mergeCell ref="B49:B50"/>
    <mergeCell ref="J49:J50"/>
    <mergeCell ref="B64:B65"/>
    <mergeCell ref="J64:J65"/>
    <mergeCell ref="Z32:Z33"/>
    <mergeCell ref="AH7:AH8"/>
    <mergeCell ref="AH12:AH13"/>
    <mergeCell ref="AH17:AH18"/>
    <mergeCell ref="AH22:AH23"/>
    <mergeCell ref="AH27:AH28"/>
    <mergeCell ref="AH32:AH33"/>
    <mergeCell ref="R12:R13"/>
    <mergeCell ref="R17:R18"/>
    <mergeCell ref="R22:R23"/>
    <mergeCell ref="R27:R28"/>
    <mergeCell ref="R32:R33"/>
    <mergeCell ref="AH20:AH21"/>
    <mergeCell ref="AH25:AH26"/>
    <mergeCell ref="AH30:AH31"/>
    <mergeCell ref="R25:R26"/>
    <mergeCell ref="R30:R31"/>
    <mergeCell ref="R15:R16"/>
    <mergeCell ref="R20:R21"/>
    <mergeCell ref="B12:B13"/>
    <mergeCell ref="B17:B18"/>
    <mergeCell ref="B22:B23"/>
    <mergeCell ref="B27:B28"/>
    <mergeCell ref="B32:B33"/>
    <mergeCell ref="B25:B26"/>
    <mergeCell ref="J25:J26"/>
    <mergeCell ref="B30:B31"/>
    <mergeCell ref="J30:J31"/>
    <mergeCell ref="B15:B16"/>
    <mergeCell ref="J15:J16"/>
    <mergeCell ref="B20:B21"/>
    <mergeCell ref="J20:J21"/>
    <mergeCell ref="AI2:AK2"/>
    <mergeCell ref="AI3:AK3"/>
    <mergeCell ref="AH5:AH6"/>
    <mergeCell ref="AH10:AH11"/>
    <mergeCell ref="AH15:AH16"/>
    <mergeCell ref="Z20:Z21"/>
    <mergeCell ref="Z25:Z26"/>
    <mergeCell ref="Z30:Z31"/>
    <mergeCell ref="AA2:AC2"/>
    <mergeCell ref="AA3:AC3"/>
    <mergeCell ref="Z5:Z6"/>
    <mergeCell ref="Z10:Z11"/>
    <mergeCell ref="Z15:Z16"/>
    <mergeCell ref="Z7:Z8"/>
    <mergeCell ref="Z12:Z13"/>
    <mergeCell ref="Z17:Z18"/>
    <mergeCell ref="Z22:Z23"/>
    <mergeCell ref="Z27:Z28"/>
    <mergeCell ref="B5:B6"/>
    <mergeCell ref="J5:J6"/>
    <mergeCell ref="R5:R6"/>
    <mergeCell ref="B10:B11"/>
    <mergeCell ref="J10:J11"/>
    <mergeCell ref="R10:R11"/>
    <mergeCell ref="B7:B8"/>
    <mergeCell ref="J7:J8"/>
    <mergeCell ref="R7:R8"/>
    <mergeCell ref="C2:E2"/>
    <mergeCell ref="K2:M2"/>
    <mergeCell ref="S2:U2"/>
    <mergeCell ref="C3:E3"/>
    <mergeCell ref="K3:M3"/>
    <mergeCell ref="S3:U3"/>
    <mergeCell ref="C36:E36"/>
    <mergeCell ref="K36:M36"/>
    <mergeCell ref="S36:U36"/>
    <mergeCell ref="J12:J13"/>
    <mergeCell ref="J17:J18"/>
    <mergeCell ref="J22:J23"/>
    <mergeCell ref="J27:J28"/>
    <mergeCell ref="J32:J33"/>
    <mergeCell ref="AA36:AC36"/>
    <mergeCell ref="AI36:AK36"/>
    <mergeCell ref="C37:E37"/>
    <mergeCell ref="K37:M37"/>
    <mergeCell ref="S37:U37"/>
    <mergeCell ref="AA37:AC37"/>
    <mergeCell ref="AI37:AK37"/>
    <mergeCell ref="B39:B40"/>
    <mergeCell ref="J39:J40"/>
    <mergeCell ref="R39:R40"/>
    <mergeCell ref="Z39:Z40"/>
    <mergeCell ref="AH39:AH40"/>
    <mergeCell ref="R64:R65"/>
    <mergeCell ref="Z64:Z65"/>
    <mergeCell ref="AH64:AH65"/>
    <mergeCell ref="B54:B55"/>
    <mergeCell ref="J54:J55"/>
    <mergeCell ref="R54:R55"/>
    <mergeCell ref="Z54:Z55"/>
    <mergeCell ref="AH54:AH55"/>
    <mergeCell ref="B59:B60"/>
    <mergeCell ref="J59:J60"/>
    <mergeCell ref="R59:R60"/>
    <mergeCell ref="Z59:Z60"/>
    <mergeCell ref="AH59:AH60"/>
  </mergeCells>
  <conditionalFormatting sqref="C4:E33">
    <cfRule type="expression" dxfId="28" priority="19">
      <formula>WEEKDAY($F4,2)&gt;5</formula>
    </cfRule>
  </conditionalFormatting>
  <conditionalFormatting sqref="C4:E33">
    <cfRule type="expression" dxfId="27" priority="20">
      <formula>COUNTIF(Fériés,$F4)&gt;0</formula>
    </cfRule>
  </conditionalFormatting>
  <conditionalFormatting sqref="K4:M33">
    <cfRule type="expression" dxfId="26" priority="17">
      <formula>WEEKDAY($F4,2)&gt;5</formula>
    </cfRule>
  </conditionalFormatting>
  <conditionalFormatting sqref="K4:M33">
    <cfRule type="expression" dxfId="25" priority="18">
      <formula>COUNTIF(Fériés,$F4)&gt;0</formula>
    </cfRule>
  </conditionalFormatting>
  <conditionalFormatting sqref="S4:U33">
    <cfRule type="expression" dxfId="24" priority="15">
      <formula>WEEKDAY($F4,2)&gt;5</formula>
    </cfRule>
  </conditionalFormatting>
  <conditionalFormatting sqref="S4:U33">
    <cfRule type="expression" dxfId="23" priority="16">
      <formula>COUNTIF(Fériés,$F4)&gt;0</formula>
    </cfRule>
  </conditionalFormatting>
  <conditionalFormatting sqref="AA4:AC33">
    <cfRule type="expression" dxfId="22" priority="13">
      <formula>WEEKDAY($F4,2)&gt;5</formula>
    </cfRule>
  </conditionalFormatting>
  <conditionalFormatting sqref="AA4:AC33">
    <cfRule type="expression" dxfId="21" priority="14">
      <formula>COUNTIF(Fériés,$F4)&gt;0</formula>
    </cfRule>
  </conditionalFormatting>
  <conditionalFormatting sqref="AI4:AK33">
    <cfRule type="expression" dxfId="20" priority="11">
      <formula>WEEKDAY($F4,2)&gt;5</formula>
    </cfRule>
  </conditionalFormatting>
  <conditionalFormatting sqref="AI4:AK33">
    <cfRule type="expression" dxfId="19" priority="12">
      <formula>COUNTIF(Fériés,$F4)&gt;0</formula>
    </cfRule>
  </conditionalFormatting>
  <conditionalFormatting sqref="C38:E67">
    <cfRule type="expression" dxfId="18" priority="9">
      <formula>WEEKDAY($F38,2)&gt;5</formula>
    </cfRule>
  </conditionalFormatting>
  <conditionalFormatting sqref="C38:E67">
    <cfRule type="expression" dxfId="17" priority="10">
      <formula>COUNTIF(Fériés,$F38)&gt;0</formula>
    </cfRule>
  </conditionalFormatting>
  <conditionalFormatting sqref="K38:M67">
    <cfRule type="expression" dxfId="16" priority="7">
      <formula>WEEKDAY($F38,2)&gt;5</formula>
    </cfRule>
  </conditionalFormatting>
  <conditionalFormatting sqref="K38:M67">
    <cfRule type="expression" dxfId="15" priority="8">
      <formula>COUNTIF(Fériés,$F38)&gt;0</formula>
    </cfRule>
  </conditionalFormatting>
  <conditionalFormatting sqref="S38:U67">
    <cfRule type="expression" dxfId="14" priority="5">
      <formula>WEEKDAY($F38,2)&gt;5</formula>
    </cfRule>
  </conditionalFormatting>
  <conditionalFormatting sqref="S38:U67">
    <cfRule type="expression" dxfId="13" priority="6">
      <formula>COUNTIF(Fériés,$F38)&gt;0</formula>
    </cfRule>
  </conditionalFormatting>
  <conditionalFormatting sqref="AA38:AC67">
    <cfRule type="expression" dxfId="12" priority="3">
      <formula>WEEKDAY($F38,2)&gt;5</formula>
    </cfRule>
  </conditionalFormatting>
  <conditionalFormatting sqref="AA38:AC67">
    <cfRule type="expression" dxfId="11" priority="4">
      <formula>COUNTIF(Fériés,$F38)&gt;0</formula>
    </cfRule>
  </conditionalFormatting>
  <conditionalFormatting sqref="AI38:AK67">
    <cfRule type="expression" dxfId="10" priority="1">
      <formula>WEEKDAY($F38,2)&gt;5</formula>
    </cfRule>
  </conditionalFormatting>
  <conditionalFormatting sqref="AI38:AK67">
    <cfRule type="expression" dxfId="9" priority="2">
      <formula>COUNTIF(Fériés,$F38)&gt;0</formula>
    </cfRule>
  </conditionalFormatting>
  <printOptions horizontalCentered="1" verticalCentered="1"/>
  <pageMargins left="0.70866141732283472" right="0.70866141732283472" top="0.74803149606299213" bottom="0.74803149606299213" header="0.31496062992125984" footer="0.31496062992125984"/>
  <pageSetup paperSize="9" scale="67" orientation="landscape" cellComments="atEnd"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Feuil5"/>
  <dimension ref="A1:AD35"/>
  <sheetViews>
    <sheetView showGridLines="0" showRowColHeaders="0" topLeftCell="A2" zoomScaleNormal="100" workbookViewId="0">
      <selection activeCell="C2" sqref="C2:E2"/>
    </sheetView>
  </sheetViews>
  <sheetFormatPr baseColWidth="10" defaultColWidth="0" defaultRowHeight="12" customHeight="1" zeroHeight="1"/>
  <cols>
    <col min="1" max="1" width="3.83203125" style="106" customWidth="1"/>
    <col min="2" max="2" width="14.33203125" style="8" customWidth="1"/>
    <col min="3" max="4" width="6.5" style="16" customWidth="1"/>
    <col min="5" max="5" width="54.6640625" style="8" customWidth="1"/>
    <col min="6" max="6" width="18.33203125" style="8" hidden="1" customWidth="1"/>
    <col min="7" max="7" width="5.5" style="8" hidden="1" customWidth="1"/>
    <col min="8" max="8" width="3.83203125" style="8" hidden="1" customWidth="1"/>
    <col min="9" max="9" width="12" style="109" customWidth="1"/>
    <col min="10" max="10" width="12" style="24" customWidth="1"/>
    <col min="11" max="11" width="5.33203125" style="24" hidden="1" customWidth="1"/>
    <col min="12" max="12" width="5.5" style="24" hidden="1" customWidth="1"/>
    <col min="13" max="17" width="0" style="24" hidden="1" customWidth="1"/>
    <col min="18" max="18" width="5.33203125" style="24" hidden="1" customWidth="1"/>
    <col min="19" max="19" width="5.5" style="24" hidden="1" customWidth="1"/>
    <col min="20" max="24" width="0" style="24" hidden="1" customWidth="1"/>
    <col min="25" max="25" width="5.33203125" style="24" hidden="1" customWidth="1"/>
    <col min="26" max="26" width="5.5" style="24" hidden="1" customWidth="1"/>
    <col min="27" max="30" width="0" style="24" hidden="1" customWidth="1"/>
    <col min="31" max="16384" width="12" style="24" hidden="1"/>
  </cols>
  <sheetData>
    <row r="1" spans="1:10" ht="28.5">
      <c r="B1" s="19"/>
      <c r="C1" s="19"/>
      <c r="D1" s="19"/>
      <c r="E1" s="23">
        <v>43637</v>
      </c>
      <c r="F1" s="19"/>
      <c r="H1" s="9"/>
      <c r="I1" s="110"/>
    </row>
    <row r="2" spans="1:10" ht="26.25">
      <c r="B2" s="33"/>
      <c r="C2" s="145" t="s">
        <v>223</v>
      </c>
      <c r="D2" s="146"/>
      <c r="E2" s="147"/>
    </row>
    <row r="3" spans="1:10" ht="21" customHeight="1">
      <c r="B3" s="34"/>
      <c r="C3" s="148" t="str">
        <f>UPPER(TEXT($E$1,"jj/mm/aaaa"))&amp;" au "&amp;UPPER(TEXT($E$1+5,"jj/mm/aaaa"))</f>
        <v>21/06/2019 au 26/06/2019</v>
      </c>
      <c r="D3" s="148"/>
      <c r="E3" s="149"/>
      <c r="G3" s="8" t="s">
        <v>0</v>
      </c>
    </row>
    <row r="4" spans="1:10" ht="15" customHeight="1">
      <c r="B4" s="35" t="str">
        <f>PROPER(TEXT($E$1,"jjjj"))</f>
        <v>Vendredi</v>
      </c>
      <c r="C4" s="45">
        <f t="shared" ref="C4:C33" ca="1" si="0">IFERROR(INDEX(saisie,MATCH($C$2&amp;F4&amp;"|"&amp;(ROW()-G4),valunique,0),2),"")</f>
        <v>0.375</v>
      </c>
      <c r="D4" s="45">
        <f t="shared" ref="D4:D33" ca="1" si="1">IFERROR(INDEX(saisie,MATCH($C$2&amp;F4&amp;"|"&amp;(ROW()-G4),valunique,0),3),"")</f>
        <v>0.39583333333333331</v>
      </c>
      <c r="E4" s="46" t="str">
        <f t="shared" ref="E4:E33" ca="1" si="2">IFERROR(IF(INDEX(saisie,MATCH($C$2&amp;F4&amp;"|"&amp;(ROW()-G4),valunique,0),5)="interne",INDEX(saisie,MATCH($C$2&amp;F4&amp;"|"&amp;(ROW()-G4),valunique,0),4)&amp;" : "&amp;INDEX(saisie,MATCH($C$2&amp;F4&amp;"|"&amp;(ROW()-G4),valunique,0),6),INDEX(saisie,MATCH($C$2&amp;F4&amp;"|"&amp;(ROW()-G4),valunique,0),4)&amp;" : "&amp;INDEX(saisie,MATCH($C$2&amp;F4&amp;"|"&amp;(ROW()-G4),valunique,0),5)&amp;" - "&amp;INDEX(saisie,MATCH($C$2&amp;F4&amp;"|"&amp;(ROW()-G4),valunique,0),6)),"")</f>
        <v>Equipe : Site 1</v>
      </c>
      <c r="F4" s="18">
        <f>$E$1</f>
        <v>43637</v>
      </c>
      <c r="G4" s="8">
        <v>3</v>
      </c>
      <c r="H4" s="109" t="str">
        <f ca="1">IF(COUNTIF(fermetures,F4)=1,"Fermé ce jour","")</f>
        <v/>
      </c>
    </row>
    <row r="5" spans="1:10" ht="15" customHeight="1">
      <c r="B5" s="123" t="str">
        <f>TEXT($E$1,"j-mmm")</f>
        <v>21-juin</v>
      </c>
      <c r="C5" s="45">
        <f t="shared" ca="1" si="0"/>
        <v>0.54166666666666663</v>
      </c>
      <c r="D5" s="45">
        <f t="shared" ca="1" si="1"/>
        <v>0.625</v>
      </c>
      <c r="E5" s="46" t="str">
        <f t="shared" ca="1" si="2"/>
        <v>Equipe : Site 1</v>
      </c>
      <c r="F5" s="18">
        <f>$E$1</f>
        <v>43637</v>
      </c>
      <c r="G5" s="8">
        <v>3</v>
      </c>
      <c r="H5" s="109"/>
    </row>
    <row r="6" spans="1:10" ht="15" customHeight="1">
      <c r="B6" s="123"/>
      <c r="C6" s="45" t="str">
        <f t="shared" ca="1" si="0"/>
        <v/>
      </c>
      <c r="D6" s="45" t="str">
        <f t="shared" ca="1" si="1"/>
        <v/>
      </c>
      <c r="E6" s="46" t="str">
        <f t="shared" ca="1" si="2"/>
        <v/>
      </c>
      <c r="F6" s="18">
        <f>$E$1</f>
        <v>43637</v>
      </c>
      <c r="G6" s="8">
        <v>3</v>
      </c>
      <c r="H6" s="109"/>
    </row>
    <row r="7" spans="1:10" ht="15" customHeight="1">
      <c r="B7" s="143" t="str">
        <f ca="1">IFERROR(OFFSET(Données!$A$1,MATCH(A8,Données!$B$2:$B$13,0),,,),"")</f>
        <v/>
      </c>
      <c r="C7" s="45" t="str">
        <f t="shared" ca="1" si="0"/>
        <v/>
      </c>
      <c r="D7" s="45" t="str">
        <f t="shared" ca="1" si="1"/>
        <v/>
      </c>
      <c r="E7" s="46" t="str">
        <f t="shared" ca="1" si="2"/>
        <v/>
      </c>
      <c r="F7" s="18">
        <f>$E$1</f>
        <v>43637</v>
      </c>
      <c r="G7" s="8">
        <v>3</v>
      </c>
      <c r="H7" s="109"/>
      <c r="J7" s="91"/>
    </row>
    <row r="8" spans="1:10" ht="15" customHeight="1">
      <c r="A8" s="106">
        <f>$E$1</f>
        <v>43637</v>
      </c>
      <c r="B8" s="144"/>
      <c r="C8" s="47" t="str">
        <f t="shared" ca="1" si="0"/>
        <v/>
      </c>
      <c r="D8" s="47" t="str">
        <f t="shared" ca="1" si="1"/>
        <v/>
      </c>
      <c r="E8" s="48" t="str">
        <f t="shared" ca="1" si="2"/>
        <v/>
      </c>
      <c r="F8" s="18">
        <f>$E$1</f>
        <v>43637</v>
      </c>
      <c r="G8" s="8">
        <v>3</v>
      </c>
      <c r="H8" s="109"/>
    </row>
    <row r="9" spans="1:10" ht="15" customHeight="1">
      <c r="B9" s="35" t="str">
        <f>PROPER(TEXT($E$1+1,"jjjj"))</f>
        <v>Samedi</v>
      </c>
      <c r="C9" s="45" t="str">
        <f t="shared" ca="1" si="0"/>
        <v/>
      </c>
      <c r="D9" s="45" t="str">
        <f t="shared" ca="1" si="1"/>
        <v/>
      </c>
      <c r="E9" s="46" t="str">
        <f t="shared" ca="1" si="2"/>
        <v/>
      </c>
      <c r="F9" s="18">
        <f>$E$1+1</f>
        <v>43638</v>
      </c>
      <c r="G9" s="8">
        <v>8</v>
      </c>
      <c r="H9" s="109" t="str">
        <f ca="1">IF(COUNTIF(fermetures,F9)=1,"Fermé ce jour","")</f>
        <v/>
      </c>
    </row>
    <row r="10" spans="1:10" ht="15" customHeight="1">
      <c r="B10" s="123" t="str">
        <f>TEXT($E$1+1,"j-mmm")</f>
        <v>22-juin</v>
      </c>
      <c r="C10" s="45" t="str">
        <f t="shared" ca="1" si="0"/>
        <v/>
      </c>
      <c r="D10" s="45" t="str">
        <f t="shared" ca="1" si="1"/>
        <v/>
      </c>
      <c r="E10" s="46" t="str">
        <f t="shared" ca="1" si="2"/>
        <v/>
      </c>
      <c r="F10" s="18">
        <f>$E$1+1</f>
        <v>43638</v>
      </c>
      <c r="G10" s="8">
        <v>8</v>
      </c>
      <c r="H10" s="109"/>
    </row>
    <row r="11" spans="1:10" ht="15" customHeight="1">
      <c r="B11" s="123"/>
      <c r="C11" s="45" t="str">
        <f t="shared" ca="1" si="0"/>
        <v/>
      </c>
      <c r="D11" s="45" t="str">
        <f t="shared" ca="1" si="1"/>
        <v/>
      </c>
      <c r="E11" s="46" t="str">
        <f t="shared" ca="1" si="2"/>
        <v/>
      </c>
      <c r="F11" s="18">
        <f>$E$1+1</f>
        <v>43638</v>
      </c>
      <c r="G11" s="8">
        <v>8</v>
      </c>
      <c r="H11" s="109"/>
    </row>
    <row r="12" spans="1:10" ht="15" customHeight="1">
      <c r="B12" s="143" t="str">
        <f ca="1">IFERROR(OFFSET(Données!$A$1,MATCH(A13,Données!$B$2:$B$13,0),,,),"")</f>
        <v/>
      </c>
      <c r="C12" s="45" t="str">
        <f t="shared" ca="1" si="0"/>
        <v/>
      </c>
      <c r="D12" s="45" t="str">
        <f t="shared" ca="1" si="1"/>
        <v/>
      </c>
      <c r="E12" s="46" t="str">
        <f t="shared" ca="1" si="2"/>
        <v/>
      </c>
      <c r="F12" s="18">
        <f>$E$1+1</f>
        <v>43638</v>
      </c>
      <c r="G12" s="8">
        <v>8</v>
      </c>
      <c r="H12" s="109"/>
    </row>
    <row r="13" spans="1:10" ht="15" customHeight="1">
      <c r="A13" s="106">
        <f>$E$1+1</f>
        <v>43638</v>
      </c>
      <c r="B13" s="144"/>
      <c r="C13" s="47" t="str">
        <f t="shared" ca="1" si="0"/>
        <v/>
      </c>
      <c r="D13" s="47" t="str">
        <f t="shared" ca="1" si="1"/>
        <v/>
      </c>
      <c r="E13" s="48" t="str">
        <f t="shared" ca="1" si="2"/>
        <v/>
      </c>
      <c r="F13" s="18">
        <f>$E$1+1</f>
        <v>43638</v>
      </c>
      <c r="G13" s="8">
        <v>8</v>
      </c>
      <c r="H13" s="109"/>
    </row>
    <row r="14" spans="1:10" ht="15" customHeight="1">
      <c r="B14" s="35" t="str">
        <f>PROPER(TEXT($E$1+2,"jjjj"))</f>
        <v>Dimanche</v>
      </c>
      <c r="C14" s="45" t="str">
        <f t="shared" ca="1" si="0"/>
        <v/>
      </c>
      <c r="D14" s="45" t="str">
        <f t="shared" ca="1" si="1"/>
        <v/>
      </c>
      <c r="E14" s="46" t="str">
        <f t="shared" ca="1" si="2"/>
        <v/>
      </c>
      <c r="F14" s="18">
        <f>$E$1+2</f>
        <v>43639</v>
      </c>
      <c r="G14" s="8">
        <v>13</v>
      </c>
      <c r="H14" s="109" t="str">
        <f ca="1">IF(COUNTIF(fermetures,F14)=1,"Fermé ce jour","")</f>
        <v/>
      </c>
    </row>
    <row r="15" spans="1:10" ht="15" customHeight="1">
      <c r="B15" s="123" t="str">
        <f>TEXT($E$1+2,"j-mmm")</f>
        <v>23-juin</v>
      </c>
      <c r="C15" s="45" t="str">
        <f t="shared" ca="1" si="0"/>
        <v/>
      </c>
      <c r="D15" s="45" t="str">
        <f t="shared" ca="1" si="1"/>
        <v/>
      </c>
      <c r="E15" s="46" t="str">
        <f t="shared" ca="1" si="2"/>
        <v/>
      </c>
      <c r="F15" s="18">
        <f>$E$1+2</f>
        <v>43639</v>
      </c>
      <c r="G15" s="8">
        <v>13</v>
      </c>
      <c r="H15" s="109"/>
    </row>
    <row r="16" spans="1:10" ht="15" customHeight="1">
      <c r="B16" s="123"/>
      <c r="C16" s="45" t="str">
        <f t="shared" ca="1" si="0"/>
        <v/>
      </c>
      <c r="D16" s="45" t="str">
        <f t="shared" ca="1" si="1"/>
        <v/>
      </c>
      <c r="E16" s="46" t="str">
        <f t="shared" ca="1" si="2"/>
        <v/>
      </c>
      <c r="F16" s="18">
        <f>$E$1+2</f>
        <v>43639</v>
      </c>
      <c r="G16" s="8">
        <v>13</v>
      </c>
      <c r="H16" s="109"/>
    </row>
    <row r="17" spans="1:8" ht="15" customHeight="1">
      <c r="B17" s="143" t="str">
        <f ca="1">IFERROR(OFFSET(Données!$A$1,MATCH(A18,Données!$B$2:$B$13,0),,,),"")</f>
        <v/>
      </c>
      <c r="C17" s="45" t="str">
        <f t="shared" ca="1" si="0"/>
        <v/>
      </c>
      <c r="D17" s="45" t="str">
        <f t="shared" ca="1" si="1"/>
        <v/>
      </c>
      <c r="E17" s="46" t="str">
        <f t="shared" ca="1" si="2"/>
        <v/>
      </c>
      <c r="F17" s="18">
        <f>$E$1+2</f>
        <v>43639</v>
      </c>
      <c r="G17" s="8">
        <v>13</v>
      </c>
      <c r="H17" s="109"/>
    </row>
    <row r="18" spans="1:8" ht="15" customHeight="1">
      <c r="A18" s="106">
        <f>$E$1+2</f>
        <v>43639</v>
      </c>
      <c r="B18" s="144"/>
      <c r="C18" s="47" t="str">
        <f t="shared" ca="1" si="0"/>
        <v/>
      </c>
      <c r="D18" s="47" t="str">
        <f t="shared" ca="1" si="1"/>
        <v/>
      </c>
      <c r="E18" s="48" t="str">
        <f t="shared" ca="1" si="2"/>
        <v/>
      </c>
      <c r="F18" s="18">
        <f>$E$1+2</f>
        <v>43639</v>
      </c>
      <c r="G18" s="8">
        <v>13</v>
      </c>
      <c r="H18" s="109"/>
    </row>
    <row r="19" spans="1:8" ht="15" customHeight="1">
      <c r="B19" s="37" t="str">
        <f>PROPER(TEXT($E$1+3,"jjjj"))</f>
        <v>Lundi</v>
      </c>
      <c r="C19" s="45" t="str">
        <f t="shared" ca="1" si="0"/>
        <v/>
      </c>
      <c r="D19" s="45" t="str">
        <f t="shared" ca="1" si="1"/>
        <v/>
      </c>
      <c r="E19" s="46" t="str">
        <f t="shared" ca="1" si="2"/>
        <v/>
      </c>
      <c r="F19" s="18">
        <f>$E$1+3</f>
        <v>43640</v>
      </c>
      <c r="G19" s="8">
        <v>18</v>
      </c>
      <c r="H19" s="109" t="str">
        <f ca="1">IF(COUNTIF(fermetures,F19)=1,"Fermé ce jour","")</f>
        <v/>
      </c>
    </row>
    <row r="20" spans="1:8" ht="15" customHeight="1">
      <c r="B20" s="138" t="str">
        <f>TEXT($E$1+3,"j-mmm")</f>
        <v>24-juin</v>
      </c>
      <c r="C20" s="45" t="str">
        <f t="shared" ca="1" si="0"/>
        <v/>
      </c>
      <c r="D20" s="45" t="str">
        <f t="shared" ca="1" si="1"/>
        <v/>
      </c>
      <c r="E20" s="46" t="str">
        <f t="shared" ca="1" si="2"/>
        <v/>
      </c>
      <c r="F20" s="18">
        <f>$E$1+3</f>
        <v>43640</v>
      </c>
      <c r="G20" s="8">
        <v>18</v>
      </c>
      <c r="H20" s="109"/>
    </row>
    <row r="21" spans="1:8" ht="15" customHeight="1">
      <c r="B21" s="138"/>
      <c r="C21" s="45" t="str">
        <f t="shared" ca="1" si="0"/>
        <v/>
      </c>
      <c r="D21" s="45" t="str">
        <f t="shared" ca="1" si="1"/>
        <v/>
      </c>
      <c r="E21" s="46" t="str">
        <f t="shared" ca="1" si="2"/>
        <v/>
      </c>
      <c r="F21" s="18">
        <f>$E$1+3</f>
        <v>43640</v>
      </c>
      <c r="G21" s="8">
        <v>18</v>
      </c>
      <c r="H21" s="109"/>
    </row>
    <row r="22" spans="1:8" ht="15" customHeight="1">
      <c r="B22" s="143" t="str">
        <f ca="1">IFERROR(OFFSET(Données!$A$1,MATCH(A23,Données!$B$2:$B$13,0),,,),"")</f>
        <v/>
      </c>
      <c r="C22" s="45" t="str">
        <f t="shared" ca="1" si="0"/>
        <v/>
      </c>
      <c r="D22" s="45" t="str">
        <f t="shared" ca="1" si="1"/>
        <v/>
      </c>
      <c r="E22" s="46" t="str">
        <f t="shared" ca="1" si="2"/>
        <v/>
      </c>
      <c r="F22" s="18">
        <f>$E$1+3</f>
        <v>43640</v>
      </c>
      <c r="G22" s="8">
        <v>18</v>
      </c>
      <c r="H22" s="109"/>
    </row>
    <row r="23" spans="1:8" ht="15" customHeight="1">
      <c r="A23" s="106">
        <f>$E$1+3</f>
        <v>43640</v>
      </c>
      <c r="B23" s="144"/>
      <c r="C23" s="47" t="str">
        <f t="shared" ca="1" si="0"/>
        <v/>
      </c>
      <c r="D23" s="47" t="str">
        <f t="shared" ca="1" si="1"/>
        <v/>
      </c>
      <c r="E23" s="48" t="str">
        <f t="shared" ca="1" si="2"/>
        <v/>
      </c>
      <c r="F23" s="18">
        <f>$E$1+3</f>
        <v>43640</v>
      </c>
      <c r="G23" s="8">
        <v>18</v>
      </c>
      <c r="H23" s="109"/>
    </row>
    <row r="24" spans="1:8" ht="15" customHeight="1">
      <c r="B24" s="35" t="str">
        <f>PROPER(TEXT($E$1+4,"jjjj"))</f>
        <v>Mardi</v>
      </c>
      <c r="C24" s="45" t="str">
        <f t="shared" ca="1" si="0"/>
        <v/>
      </c>
      <c r="D24" s="45" t="str">
        <f t="shared" ca="1" si="1"/>
        <v/>
      </c>
      <c r="E24" s="46" t="str">
        <f t="shared" ca="1" si="2"/>
        <v/>
      </c>
      <c r="F24" s="18">
        <f>$E$1+4</f>
        <v>43641</v>
      </c>
      <c r="G24" s="8">
        <v>23</v>
      </c>
      <c r="H24" s="109" t="str">
        <f ca="1">IF(COUNTIF(fermetures,F24)=1,"Fermé ce jour","")</f>
        <v/>
      </c>
    </row>
    <row r="25" spans="1:8" ht="15" customHeight="1">
      <c r="B25" s="123" t="str">
        <f>TEXT($E$1+4,"j-mmm")</f>
        <v>25-juin</v>
      </c>
      <c r="C25" s="45" t="str">
        <f t="shared" ca="1" si="0"/>
        <v/>
      </c>
      <c r="D25" s="45" t="str">
        <f t="shared" ca="1" si="1"/>
        <v/>
      </c>
      <c r="E25" s="46" t="str">
        <f t="shared" ca="1" si="2"/>
        <v/>
      </c>
      <c r="F25" s="18">
        <f>$E$1+4</f>
        <v>43641</v>
      </c>
      <c r="G25" s="8">
        <v>23</v>
      </c>
      <c r="H25" s="109"/>
    </row>
    <row r="26" spans="1:8" ht="15" customHeight="1">
      <c r="B26" s="123"/>
      <c r="C26" s="45" t="str">
        <f t="shared" ca="1" si="0"/>
        <v/>
      </c>
      <c r="D26" s="45" t="str">
        <f t="shared" ca="1" si="1"/>
        <v/>
      </c>
      <c r="E26" s="46" t="str">
        <f t="shared" ca="1" si="2"/>
        <v/>
      </c>
      <c r="F26" s="18">
        <f>$E$1+4</f>
        <v>43641</v>
      </c>
      <c r="G26" s="8">
        <v>23</v>
      </c>
      <c r="H26" s="109"/>
    </row>
    <row r="27" spans="1:8" ht="15" customHeight="1">
      <c r="B27" s="143" t="str">
        <f ca="1">IFERROR(OFFSET(Données!$A$1,MATCH(A28,Données!$B$2:$B$13,0),,,),"")</f>
        <v/>
      </c>
      <c r="C27" s="45" t="str">
        <f t="shared" ca="1" si="0"/>
        <v/>
      </c>
      <c r="D27" s="45" t="str">
        <f t="shared" ca="1" si="1"/>
        <v/>
      </c>
      <c r="E27" s="46" t="str">
        <f t="shared" ca="1" si="2"/>
        <v/>
      </c>
      <c r="F27" s="18">
        <f>$E$1+4</f>
        <v>43641</v>
      </c>
      <c r="G27" s="8">
        <v>23</v>
      </c>
      <c r="H27" s="109"/>
    </row>
    <row r="28" spans="1:8" ht="15" customHeight="1">
      <c r="A28" s="106">
        <f>$E$1+4</f>
        <v>43641</v>
      </c>
      <c r="B28" s="144"/>
      <c r="C28" s="47" t="str">
        <f t="shared" ca="1" si="0"/>
        <v/>
      </c>
      <c r="D28" s="47" t="str">
        <f t="shared" ca="1" si="1"/>
        <v/>
      </c>
      <c r="E28" s="48" t="str">
        <f t="shared" ca="1" si="2"/>
        <v/>
      </c>
      <c r="F28" s="18">
        <f>$E$1+4</f>
        <v>43641</v>
      </c>
      <c r="G28" s="8">
        <v>23</v>
      </c>
      <c r="H28" s="109"/>
    </row>
    <row r="29" spans="1:8" ht="15" customHeight="1">
      <c r="B29" s="35" t="str">
        <f>PROPER(TEXT($E$1+5,"jjjj"))</f>
        <v>Mercredi</v>
      </c>
      <c r="C29" s="45" t="str">
        <f t="shared" ca="1" si="0"/>
        <v/>
      </c>
      <c r="D29" s="45" t="str">
        <f t="shared" ca="1" si="1"/>
        <v/>
      </c>
      <c r="E29" s="46" t="str">
        <f t="shared" ca="1" si="2"/>
        <v/>
      </c>
      <c r="F29" s="18">
        <f>$E$1+5</f>
        <v>43642</v>
      </c>
      <c r="G29" s="8">
        <v>28</v>
      </c>
      <c r="H29" s="109" t="str">
        <f ca="1">IF(COUNTIF(fermetures,F29)=1,"Fermé ce jour","")</f>
        <v/>
      </c>
    </row>
    <row r="30" spans="1:8" ht="15" customHeight="1">
      <c r="B30" s="123" t="str">
        <f>TEXT($E$1+5,"j-mmm")</f>
        <v>26-juin</v>
      </c>
      <c r="C30" s="45" t="str">
        <f t="shared" ca="1" si="0"/>
        <v/>
      </c>
      <c r="D30" s="45" t="str">
        <f t="shared" ca="1" si="1"/>
        <v/>
      </c>
      <c r="E30" s="46" t="str">
        <f t="shared" ca="1" si="2"/>
        <v/>
      </c>
      <c r="F30" s="18">
        <f>$E$1+5</f>
        <v>43642</v>
      </c>
      <c r="G30" s="8">
        <v>28</v>
      </c>
      <c r="H30" s="109"/>
    </row>
    <row r="31" spans="1:8" ht="15" customHeight="1">
      <c r="B31" s="123"/>
      <c r="C31" s="45" t="str">
        <f t="shared" ca="1" si="0"/>
        <v/>
      </c>
      <c r="D31" s="45" t="str">
        <f t="shared" ca="1" si="1"/>
        <v/>
      </c>
      <c r="E31" s="46" t="str">
        <f t="shared" ca="1" si="2"/>
        <v/>
      </c>
      <c r="F31" s="18">
        <f>$E$1+5</f>
        <v>43642</v>
      </c>
      <c r="G31" s="8">
        <v>28</v>
      </c>
      <c r="H31" s="109"/>
    </row>
    <row r="32" spans="1:8" ht="15" customHeight="1">
      <c r="B32" s="143" t="str">
        <f ca="1">IFERROR(OFFSET(Données!$A$1,MATCH(A33,Données!$B$2:$B$13,0),,,),"")</f>
        <v/>
      </c>
      <c r="C32" s="45" t="str">
        <f t="shared" ca="1" si="0"/>
        <v/>
      </c>
      <c r="D32" s="45" t="str">
        <f t="shared" ca="1" si="1"/>
        <v/>
      </c>
      <c r="E32" s="46" t="str">
        <f t="shared" ca="1" si="2"/>
        <v/>
      </c>
      <c r="F32" s="18">
        <f>$E$1+5</f>
        <v>43642</v>
      </c>
      <c r="G32" s="8">
        <v>28</v>
      </c>
      <c r="H32" s="109"/>
    </row>
    <row r="33" spans="1:8" ht="15" customHeight="1">
      <c r="A33" s="106">
        <f>$E$1+5</f>
        <v>43642</v>
      </c>
      <c r="B33" s="144"/>
      <c r="C33" s="47" t="str">
        <f t="shared" ca="1" si="0"/>
        <v/>
      </c>
      <c r="D33" s="47" t="str">
        <f t="shared" ca="1" si="1"/>
        <v/>
      </c>
      <c r="E33" s="48" t="str">
        <f t="shared" ca="1" si="2"/>
        <v/>
      </c>
      <c r="F33" s="18">
        <f>$E$1+5</f>
        <v>43642</v>
      </c>
      <c r="G33" s="8">
        <v>28</v>
      </c>
      <c r="H33" s="109"/>
    </row>
    <row r="34" spans="1:8"/>
    <row r="35" spans="1:8"/>
  </sheetData>
  <sheetProtection sheet="1" objects="1" scenarios="1" selectLockedCells="1"/>
  <mergeCells count="14">
    <mergeCell ref="B32:B33"/>
    <mergeCell ref="C2:E2"/>
    <mergeCell ref="C3:E3"/>
    <mergeCell ref="B25:B26"/>
    <mergeCell ref="B30:B31"/>
    <mergeCell ref="B15:B16"/>
    <mergeCell ref="B20:B21"/>
    <mergeCell ref="B5:B6"/>
    <mergeCell ref="B10:B11"/>
    <mergeCell ref="B7:B8"/>
    <mergeCell ref="B12:B13"/>
    <mergeCell ref="B17:B18"/>
    <mergeCell ref="B22:B23"/>
    <mergeCell ref="B27:B28"/>
  </mergeCells>
  <conditionalFormatting sqref="C4:E33">
    <cfRule type="expression" dxfId="8" priority="85">
      <formula>WEEKDAY($F4,2)&gt;5</formula>
    </cfRule>
  </conditionalFormatting>
  <conditionalFormatting sqref="C4:E33">
    <cfRule type="expression" dxfId="7" priority="92">
      <formula>COUNTIF(Fériés,$F4)&gt;0</formula>
    </cfRule>
  </conditionalFormatting>
  <dataValidations count="1">
    <dataValidation type="list" allowBlank="1" showInputMessage="1" showErrorMessage="1" sqref="C2:E2" xr:uid="{00000000-0002-0000-0A00-000000000000}">
      <formula1>Salles</formula1>
    </dataValidation>
  </dataValidations>
  <printOptions horizontalCentered="1" verticalCentered="1"/>
  <pageMargins left="0.70866141732283472" right="0.70866141732283472" top="0.74803149606299213" bottom="0.74803149606299213" header="0.31496062992125984" footer="0.31496062992125984"/>
  <pageSetup paperSize="9" scale="125" orientation="portrait" cellComments="atEnd"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Feuil7"/>
  <dimension ref="A1:AI35"/>
  <sheetViews>
    <sheetView showGridLines="0" showRowColHeaders="0" zoomScaleNormal="100" workbookViewId="0">
      <selection activeCell="C2" sqref="C2"/>
    </sheetView>
  </sheetViews>
  <sheetFormatPr baseColWidth="10" defaultColWidth="0" defaultRowHeight="12" customHeight="1" zeroHeight="1"/>
  <cols>
    <col min="1" max="1" width="3.33203125" style="8" customWidth="1"/>
    <col min="2" max="2" width="6.6640625" style="14" customWidth="1"/>
    <col min="3" max="3" width="56.33203125" style="15" customWidth="1"/>
    <col min="4" max="4" width="18.5" style="15" hidden="1" customWidth="1"/>
    <col min="5" max="6" width="18.5" style="8" hidden="1" customWidth="1"/>
    <col min="7" max="7" width="46" style="8" hidden="1" customWidth="1"/>
    <col min="8" max="8" width="22.33203125" style="8" customWidth="1"/>
    <col min="9" max="10" width="12" style="8" hidden="1" customWidth="1"/>
    <col min="11" max="11" width="4.1640625" style="8" hidden="1" customWidth="1"/>
    <col min="12" max="12" width="4" style="8" hidden="1" customWidth="1"/>
    <col min="13" max="13" width="3.6640625" style="8" hidden="1" customWidth="1"/>
    <col min="14" max="14" width="29" style="8" hidden="1" customWidth="1"/>
    <col min="15" max="17" width="12" style="8" hidden="1" customWidth="1"/>
    <col min="18" max="18" width="4.1640625" style="8" hidden="1" customWidth="1"/>
    <col min="19" max="19" width="4" style="8" hidden="1" customWidth="1"/>
    <col min="20" max="20" width="13.83203125" style="8" hidden="1" customWidth="1"/>
    <col min="21" max="21" width="28.5" style="8" hidden="1" customWidth="1"/>
    <col min="22" max="24" width="12" style="8" hidden="1" customWidth="1"/>
    <col min="25" max="25" width="4.1640625" style="8" hidden="1" customWidth="1"/>
    <col min="26" max="26" width="4" style="8" hidden="1" customWidth="1"/>
    <col min="27" max="27" width="13.83203125" style="8" hidden="1" customWidth="1"/>
    <col min="28" max="28" width="28.5" style="8" hidden="1" customWidth="1"/>
    <col min="29" max="31" width="12" style="8" hidden="1" customWidth="1"/>
    <col min="32" max="32" width="4.1640625" style="8" hidden="1" customWidth="1"/>
    <col min="33" max="33" width="4" style="8" hidden="1" customWidth="1"/>
    <col min="34" max="34" width="13.83203125" style="8" hidden="1" customWidth="1"/>
    <col min="35" max="35" width="28.5" style="8" hidden="1" customWidth="1"/>
    <col min="36" max="16384" width="12" style="8" hidden="1"/>
  </cols>
  <sheetData>
    <row r="1" spans="2:8" ht="15.75" customHeight="1">
      <c r="B1" s="8"/>
      <c r="C1" s="8"/>
      <c r="D1" s="8"/>
      <c r="E1" s="53">
        <v>43105</v>
      </c>
    </row>
    <row r="2" spans="2:8" ht="20.25">
      <c r="B2" s="49"/>
      <c r="C2" s="50" t="s">
        <v>223</v>
      </c>
      <c r="D2" s="10"/>
      <c r="E2" s="10"/>
      <c r="F2" s="10"/>
      <c r="G2" s="10"/>
      <c r="H2" s="10"/>
    </row>
    <row r="3" spans="2:8" ht="20.25">
      <c r="B3" s="51"/>
      <c r="C3" s="74" t="str">
        <f>PROPER(TEXT(E1,"jjjj jj mmmm aaaa"))</f>
        <v>Vendredi 05 Janvier 2018</v>
      </c>
      <c r="D3" s="11"/>
      <c r="E3" s="11"/>
      <c r="F3" s="11"/>
      <c r="G3" s="11"/>
      <c r="H3" s="12"/>
    </row>
    <row r="4" spans="2:8">
      <c r="B4" s="38">
        <v>0.33333333333333331</v>
      </c>
      <c r="C4" s="59" t="str">
        <f t="shared" ref="C4:C33" ca="1" si="0">IFERROR(IF(INDEX(saisie,MATCH(G4,RechDateEtHeure,0),5)="Interne",INDEX(saisie,MATCH(G4,RechDateEtHeure,0),4)&amp;" : "&amp;INDEX(saisie,MATCH(G4,RechDateEtHeure,0),6),INDEX(saisie,MATCH(G4,RechDateEtHeure,0),4)&amp;" : "&amp;INDEX(saisie,MATCH(G4,RechDateEtHeure,0),5)&amp;" - "&amp;INDEX(saisie,MATCH(G4,RechDateEtHeure,0),6)),"")</f>
        <v/>
      </c>
      <c r="D4" s="13" t="str">
        <f t="shared" ref="D4:D33" ca="1" si="1">IFERROR(IF(C4&lt;&gt;"",INDEX(saisie,MATCH(G4,RechDateEtHeure,0),3),""),"")</f>
        <v/>
      </c>
      <c r="E4" s="13" t="str">
        <f ca="1">IF(AND(D4&lt;&gt;"",OR(D5="",D4&lt;&gt;D5)),D4,IF(E3&gt;=B4,E3,""))</f>
        <v/>
      </c>
      <c r="F4" s="13" t="str">
        <f t="shared" ref="F4:F33" ca="1" si="2">IFERROR(IF(C4&lt;&gt;"",INDEX(saisie,MATCH(G4,RechDateEtHeure,0),2),""),"")</f>
        <v/>
      </c>
      <c r="G4" s="13" t="str">
        <f>$C$2&amp;$E$1&amp;ROUND(B4,4)</f>
        <v>Véhicule 1431050,3333</v>
      </c>
      <c r="H4" s="13"/>
    </row>
    <row r="5" spans="2:8">
      <c r="B5" s="39">
        <v>0.35416666666666669</v>
      </c>
      <c r="C5" s="60" t="str">
        <f t="shared" ca="1" si="0"/>
        <v/>
      </c>
      <c r="D5" s="13" t="str">
        <f t="shared" ca="1" si="1"/>
        <v/>
      </c>
      <c r="E5" s="13" t="str">
        <f t="shared" ref="E5:E33" ca="1" si="3">IF(AND(D5&lt;&gt;"",OR(D6="",D5&lt;&gt;D6)),D5,IF(E4&gt;=B5,E4,""))</f>
        <v/>
      </c>
      <c r="F5" s="13" t="str">
        <f t="shared" ca="1" si="2"/>
        <v/>
      </c>
      <c r="G5" s="13" t="str">
        <f t="shared" ref="G5:G33" si="4">$C$2&amp;$E$1&amp;ROUND(B5,4)</f>
        <v>Véhicule 1431050,3542</v>
      </c>
      <c r="H5" s="13"/>
    </row>
    <row r="6" spans="2:8">
      <c r="B6" s="38">
        <v>0.375</v>
      </c>
      <c r="C6" s="59" t="str">
        <f t="shared" ca="1" si="0"/>
        <v/>
      </c>
      <c r="D6" s="13" t="str">
        <f t="shared" ca="1" si="1"/>
        <v/>
      </c>
      <c r="E6" s="13" t="str">
        <f t="shared" ca="1" si="3"/>
        <v/>
      </c>
      <c r="F6" s="13" t="str">
        <f t="shared" ca="1" si="2"/>
        <v/>
      </c>
      <c r="G6" s="13" t="str">
        <f t="shared" si="4"/>
        <v>Véhicule 1431050,375</v>
      </c>
      <c r="H6" s="13"/>
    </row>
    <row r="7" spans="2:8">
      <c r="B7" s="39">
        <v>0.39583333333333298</v>
      </c>
      <c r="C7" s="60" t="str">
        <f t="shared" ca="1" si="0"/>
        <v/>
      </c>
      <c r="D7" s="13" t="str">
        <f t="shared" ca="1" si="1"/>
        <v/>
      </c>
      <c r="E7" s="13" t="str">
        <f t="shared" ca="1" si="3"/>
        <v/>
      </c>
      <c r="F7" s="13" t="str">
        <f t="shared" ca="1" si="2"/>
        <v/>
      </c>
      <c r="G7" s="13" t="str">
        <f t="shared" si="4"/>
        <v>Véhicule 1431050,3958</v>
      </c>
      <c r="H7" s="13"/>
    </row>
    <row r="8" spans="2:8">
      <c r="B8" s="38">
        <v>0.41666666666666702</v>
      </c>
      <c r="C8" s="59" t="str">
        <f t="shared" ca="1" si="0"/>
        <v/>
      </c>
      <c r="D8" s="13" t="str">
        <f t="shared" ca="1" si="1"/>
        <v/>
      </c>
      <c r="E8" s="13" t="str">
        <f t="shared" ca="1" si="3"/>
        <v/>
      </c>
      <c r="F8" s="13" t="str">
        <f t="shared" ca="1" si="2"/>
        <v/>
      </c>
      <c r="G8" s="13" t="str">
        <f t="shared" si="4"/>
        <v>Véhicule 1431050,4167</v>
      </c>
      <c r="H8" s="13"/>
    </row>
    <row r="9" spans="2:8">
      <c r="B9" s="39">
        <v>0.4375</v>
      </c>
      <c r="C9" s="60" t="str">
        <f t="shared" ca="1" si="0"/>
        <v/>
      </c>
      <c r="D9" s="13" t="str">
        <f t="shared" ca="1" si="1"/>
        <v/>
      </c>
      <c r="E9" s="13" t="str">
        <f t="shared" ca="1" si="3"/>
        <v/>
      </c>
      <c r="F9" s="13" t="str">
        <f t="shared" ca="1" si="2"/>
        <v/>
      </c>
      <c r="G9" s="13" t="str">
        <f t="shared" si="4"/>
        <v>Véhicule 1431050,4375</v>
      </c>
      <c r="H9" s="13"/>
    </row>
    <row r="10" spans="2:8">
      <c r="B10" s="38">
        <v>0.45833333333333298</v>
      </c>
      <c r="C10" s="59" t="str">
        <f t="shared" ca="1" si="0"/>
        <v/>
      </c>
      <c r="D10" s="13" t="str">
        <f t="shared" ca="1" si="1"/>
        <v/>
      </c>
      <c r="E10" s="13" t="str">
        <f t="shared" ca="1" si="3"/>
        <v/>
      </c>
      <c r="F10" s="13" t="str">
        <f t="shared" ca="1" si="2"/>
        <v/>
      </c>
      <c r="G10" s="13" t="str">
        <f t="shared" si="4"/>
        <v>Véhicule 1431050,4583</v>
      </c>
      <c r="H10" s="13"/>
    </row>
    <row r="11" spans="2:8">
      <c r="B11" s="39">
        <v>0.47916666666666702</v>
      </c>
      <c r="C11" s="60" t="str">
        <f t="shared" ca="1" si="0"/>
        <v/>
      </c>
      <c r="D11" s="13" t="str">
        <f t="shared" ca="1" si="1"/>
        <v/>
      </c>
      <c r="E11" s="13" t="str">
        <f t="shared" ca="1" si="3"/>
        <v/>
      </c>
      <c r="F11" s="13" t="str">
        <f t="shared" ca="1" si="2"/>
        <v/>
      </c>
      <c r="G11" s="13" t="str">
        <f t="shared" si="4"/>
        <v>Véhicule 1431050,4792</v>
      </c>
      <c r="H11" s="13"/>
    </row>
    <row r="12" spans="2:8">
      <c r="B12" s="38">
        <v>0.5</v>
      </c>
      <c r="C12" s="59" t="str">
        <f t="shared" ca="1" si="0"/>
        <v/>
      </c>
      <c r="D12" s="13" t="str">
        <f t="shared" ca="1" si="1"/>
        <v/>
      </c>
      <c r="E12" s="13" t="str">
        <f t="shared" ca="1" si="3"/>
        <v/>
      </c>
      <c r="F12" s="13" t="str">
        <f t="shared" ca="1" si="2"/>
        <v/>
      </c>
      <c r="G12" s="13" t="str">
        <f t="shared" si="4"/>
        <v>Véhicule 1431050,5</v>
      </c>
      <c r="H12" s="13"/>
    </row>
    <row r="13" spans="2:8">
      <c r="B13" s="39">
        <v>0.52083333333333304</v>
      </c>
      <c r="C13" s="60" t="str">
        <f t="shared" ca="1" si="0"/>
        <v/>
      </c>
      <c r="D13" s="13" t="str">
        <f t="shared" ca="1" si="1"/>
        <v/>
      </c>
      <c r="E13" s="13" t="str">
        <f t="shared" ca="1" si="3"/>
        <v/>
      </c>
      <c r="F13" s="13" t="str">
        <f t="shared" ca="1" si="2"/>
        <v/>
      </c>
      <c r="G13" s="13" t="str">
        <f t="shared" si="4"/>
        <v>Véhicule 1431050,5208</v>
      </c>
      <c r="H13" s="13"/>
    </row>
    <row r="14" spans="2:8">
      <c r="B14" s="38">
        <v>0.54166666666666696</v>
      </c>
      <c r="C14" s="59" t="str">
        <f t="shared" ca="1" si="0"/>
        <v/>
      </c>
      <c r="D14" s="13" t="str">
        <f t="shared" ca="1" si="1"/>
        <v/>
      </c>
      <c r="E14" s="13" t="str">
        <f t="shared" ca="1" si="3"/>
        <v/>
      </c>
      <c r="F14" s="13" t="str">
        <f t="shared" ca="1" si="2"/>
        <v/>
      </c>
      <c r="G14" s="13" t="str">
        <f t="shared" si="4"/>
        <v>Véhicule 1431050,5417</v>
      </c>
      <c r="H14" s="13"/>
    </row>
    <row r="15" spans="2:8">
      <c r="B15" s="39">
        <v>0.5625</v>
      </c>
      <c r="C15" s="60" t="str">
        <f t="shared" ca="1" si="0"/>
        <v>Propriétaire : Site 2</v>
      </c>
      <c r="D15" s="13">
        <f t="shared" ca="1" si="1"/>
        <v>0.58333333333333337</v>
      </c>
      <c r="E15" s="13">
        <f t="shared" ca="1" si="3"/>
        <v>0.58333333333333337</v>
      </c>
      <c r="F15" s="13">
        <f t="shared" ca="1" si="2"/>
        <v>0.5625</v>
      </c>
      <c r="G15" s="13" t="str">
        <f t="shared" si="4"/>
        <v>Véhicule 1431050,5625</v>
      </c>
      <c r="H15" s="13"/>
    </row>
    <row r="16" spans="2:8">
      <c r="B16" s="38">
        <v>0.58333333333333304</v>
      </c>
      <c r="C16" s="59" t="str">
        <f t="shared" ca="1" si="0"/>
        <v>Propriétaire : Site 3</v>
      </c>
      <c r="D16" s="13">
        <f t="shared" ca="1" si="1"/>
        <v>0.60416666666666663</v>
      </c>
      <c r="E16" s="13">
        <f t="shared" ca="1" si="3"/>
        <v>0.60416666666666663</v>
      </c>
      <c r="F16" s="13">
        <f t="shared" ca="1" si="2"/>
        <v>0.58333333333333337</v>
      </c>
      <c r="G16" s="13" t="str">
        <f t="shared" si="4"/>
        <v>Véhicule 1431050,5833</v>
      </c>
      <c r="H16" s="13"/>
    </row>
    <row r="17" spans="2:8">
      <c r="B17" s="39">
        <v>0.60416666666666696</v>
      </c>
      <c r="C17" s="60" t="str">
        <f t="shared" ca="1" si="0"/>
        <v/>
      </c>
      <c r="D17" s="13" t="str">
        <f t="shared" ca="1" si="1"/>
        <v/>
      </c>
      <c r="E17" s="13">
        <f t="shared" ca="1" si="3"/>
        <v>0.60416666666666663</v>
      </c>
      <c r="F17" s="13" t="str">
        <f t="shared" ca="1" si="2"/>
        <v/>
      </c>
      <c r="G17" s="13" t="str">
        <f t="shared" si="4"/>
        <v>Véhicule 1431050,6042</v>
      </c>
      <c r="H17" s="13"/>
    </row>
    <row r="18" spans="2:8">
      <c r="B18" s="38">
        <v>0.625</v>
      </c>
      <c r="C18" s="59" t="str">
        <f t="shared" ca="1" si="0"/>
        <v/>
      </c>
      <c r="D18" s="13" t="str">
        <f t="shared" ca="1" si="1"/>
        <v/>
      </c>
      <c r="E18" s="13" t="str">
        <f t="shared" ca="1" si="3"/>
        <v/>
      </c>
      <c r="F18" s="13" t="str">
        <f t="shared" ca="1" si="2"/>
        <v/>
      </c>
      <c r="G18" s="13" t="str">
        <f t="shared" si="4"/>
        <v>Véhicule 1431050,625</v>
      </c>
      <c r="H18" s="13"/>
    </row>
    <row r="19" spans="2:8">
      <c r="B19" s="39">
        <v>0.64583333333333404</v>
      </c>
      <c r="C19" s="60" t="str">
        <f t="shared" ca="1" si="0"/>
        <v/>
      </c>
      <c r="D19" s="13" t="str">
        <f t="shared" ca="1" si="1"/>
        <v/>
      </c>
      <c r="E19" s="13" t="str">
        <f t="shared" ca="1" si="3"/>
        <v/>
      </c>
      <c r="F19" s="13" t="str">
        <f t="shared" ca="1" si="2"/>
        <v/>
      </c>
      <c r="G19" s="13" t="str">
        <f t="shared" si="4"/>
        <v>Véhicule 1431050,6458</v>
      </c>
      <c r="H19" s="13"/>
    </row>
    <row r="20" spans="2:8">
      <c r="B20" s="38">
        <v>0.66666666666666696</v>
      </c>
      <c r="C20" s="59" t="str">
        <f t="shared" ca="1" si="0"/>
        <v/>
      </c>
      <c r="D20" s="13" t="str">
        <f t="shared" ca="1" si="1"/>
        <v/>
      </c>
      <c r="E20" s="13" t="str">
        <f t="shared" ca="1" si="3"/>
        <v/>
      </c>
      <c r="F20" s="13" t="str">
        <f t="shared" ca="1" si="2"/>
        <v/>
      </c>
      <c r="G20" s="13" t="str">
        <f t="shared" si="4"/>
        <v>Véhicule 1431050,6667</v>
      </c>
      <c r="H20" s="13"/>
    </row>
    <row r="21" spans="2:8">
      <c r="B21" s="39">
        <v>0.6875</v>
      </c>
      <c r="C21" s="60" t="str">
        <f t="shared" ca="1" si="0"/>
        <v/>
      </c>
      <c r="D21" s="13" t="str">
        <f t="shared" ca="1" si="1"/>
        <v/>
      </c>
      <c r="E21" s="13" t="str">
        <f t="shared" ca="1" si="3"/>
        <v/>
      </c>
      <c r="F21" s="13" t="str">
        <f t="shared" ca="1" si="2"/>
        <v/>
      </c>
      <c r="G21" s="13" t="str">
        <f t="shared" si="4"/>
        <v>Véhicule 1431050,6875</v>
      </c>
      <c r="H21" s="13"/>
    </row>
    <row r="22" spans="2:8">
      <c r="B22" s="38">
        <v>0.70833333333333404</v>
      </c>
      <c r="C22" s="59" t="str">
        <f t="shared" ca="1" si="0"/>
        <v/>
      </c>
      <c r="D22" s="13" t="str">
        <f t="shared" ca="1" si="1"/>
        <v/>
      </c>
      <c r="E22" s="13" t="str">
        <f t="shared" ca="1" si="3"/>
        <v/>
      </c>
      <c r="F22" s="13" t="str">
        <f t="shared" ca="1" si="2"/>
        <v/>
      </c>
      <c r="G22" s="13" t="str">
        <f t="shared" si="4"/>
        <v>Véhicule 1431050,7083</v>
      </c>
      <c r="H22" s="13"/>
    </row>
    <row r="23" spans="2:8">
      <c r="B23" s="39">
        <v>0.72916666666666696</v>
      </c>
      <c r="C23" s="60" t="str">
        <f t="shared" ca="1" si="0"/>
        <v/>
      </c>
      <c r="D23" s="13" t="str">
        <f t="shared" ca="1" si="1"/>
        <v/>
      </c>
      <c r="E23" s="13" t="str">
        <f t="shared" ca="1" si="3"/>
        <v/>
      </c>
      <c r="F23" s="13" t="str">
        <f t="shared" ca="1" si="2"/>
        <v/>
      </c>
      <c r="G23" s="13" t="str">
        <f t="shared" si="4"/>
        <v>Véhicule 1431050,7292</v>
      </c>
      <c r="H23" s="13"/>
    </row>
    <row r="24" spans="2:8">
      <c r="B24" s="38">
        <v>0.75</v>
      </c>
      <c r="C24" s="59" t="str">
        <f t="shared" ca="1" si="0"/>
        <v/>
      </c>
      <c r="D24" s="13" t="str">
        <f t="shared" ca="1" si="1"/>
        <v/>
      </c>
      <c r="E24" s="13" t="str">
        <f t="shared" ca="1" si="3"/>
        <v/>
      </c>
      <c r="F24" s="13" t="str">
        <f t="shared" ca="1" si="2"/>
        <v/>
      </c>
      <c r="G24" s="13" t="str">
        <f t="shared" si="4"/>
        <v>Véhicule 1431050,75</v>
      </c>
      <c r="H24" s="13"/>
    </row>
    <row r="25" spans="2:8">
      <c r="B25" s="39">
        <v>0.77083333333333404</v>
      </c>
      <c r="C25" s="60" t="str">
        <f t="shared" ca="1" si="0"/>
        <v/>
      </c>
      <c r="D25" s="13" t="str">
        <f t="shared" ca="1" si="1"/>
        <v/>
      </c>
      <c r="E25" s="13" t="str">
        <f t="shared" ca="1" si="3"/>
        <v/>
      </c>
      <c r="F25" s="13" t="str">
        <f t="shared" ca="1" si="2"/>
        <v/>
      </c>
      <c r="G25" s="13" t="str">
        <f t="shared" si="4"/>
        <v>Véhicule 1431050,7708</v>
      </c>
      <c r="H25" s="13"/>
    </row>
    <row r="26" spans="2:8">
      <c r="B26" s="38">
        <v>0.79166666666666696</v>
      </c>
      <c r="C26" s="59" t="str">
        <f t="shared" ca="1" si="0"/>
        <v/>
      </c>
      <c r="D26" s="13" t="str">
        <f t="shared" ca="1" si="1"/>
        <v/>
      </c>
      <c r="E26" s="13" t="str">
        <f t="shared" ca="1" si="3"/>
        <v/>
      </c>
      <c r="F26" s="13" t="str">
        <f t="shared" ca="1" si="2"/>
        <v/>
      </c>
      <c r="G26" s="13" t="str">
        <f t="shared" si="4"/>
        <v>Véhicule 1431050,7917</v>
      </c>
      <c r="H26" s="13"/>
    </row>
    <row r="27" spans="2:8">
      <c r="B27" s="39">
        <v>0.812500000000001</v>
      </c>
      <c r="C27" s="60" t="str">
        <f t="shared" ca="1" si="0"/>
        <v/>
      </c>
      <c r="D27" s="13" t="str">
        <f t="shared" ca="1" si="1"/>
        <v/>
      </c>
      <c r="E27" s="13" t="str">
        <f t="shared" ca="1" si="3"/>
        <v/>
      </c>
      <c r="F27" s="13" t="str">
        <f t="shared" ca="1" si="2"/>
        <v/>
      </c>
      <c r="G27" s="13" t="str">
        <f t="shared" si="4"/>
        <v>Véhicule 1431050,8125</v>
      </c>
    </row>
    <row r="28" spans="2:8">
      <c r="B28" s="38">
        <v>0.83333333333333404</v>
      </c>
      <c r="C28" s="59" t="str">
        <f t="shared" ca="1" si="0"/>
        <v/>
      </c>
      <c r="D28" s="13" t="str">
        <f t="shared" ca="1" si="1"/>
        <v/>
      </c>
      <c r="E28" s="13" t="str">
        <f t="shared" ca="1" si="3"/>
        <v/>
      </c>
      <c r="F28" s="13" t="str">
        <f t="shared" ca="1" si="2"/>
        <v/>
      </c>
      <c r="G28" s="13" t="str">
        <f t="shared" si="4"/>
        <v>Véhicule 1431050,8333</v>
      </c>
    </row>
    <row r="29" spans="2:8">
      <c r="B29" s="39">
        <v>0.85416666666666696</v>
      </c>
      <c r="C29" s="60" t="str">
        <f t="shared" ca="1" si="0"/>
        <v/>
      </c>
      <c r="D29" s="13" t="str">
        <f t="shared" ca="1" si="1"/>
        <v/>
      </c>
      <c r="E29" s="13" t="str">
        <f t="shared" ca="1" si="3"/>
        <v/>
      </c>
      <c r="F29" s="13" t="str">
        <f t="shared" ca="1" si="2"/>
        <v/>
      </c>
      <c r="G29" s="13" t="str">
        <f t="shared" si="4"/>
        <v>Véhicule 1431050,8542</v>
      </c>
    </row>
    <row r="30" spans="2:8">
      <c r="B30" s="38">
        <v>0.875000000000001</v>
      </c>
      <c r="C30" s="59" t="str">
        <f t="shared" ca="1" si="0"/>
        <v/>
      </c>
      <c r="D30" s="13" t="str">
        <f t="shared" ca="1" si="1"/>
        <v/>
      </c>
      <c r="E30" s="13" t="str">
        <f t="shared" ca="1" si="3"/>
        <v/>
      </c>
      <c r="F30" s="13" t="str">
        <f t="shared" ca="1" si="2"/>
        <v/>
      </c>
      <c r="G30" s="13" t="str">
        <f t="shared" si="4"/>
        <v>Véhicule 1431050,875</v>
      </c>
    </row>
    <row r="31" spans="2:8">
      <c r="B31" s="39">
        <v>0.89583333333333404</v>
      </c>
      <c r="C31" s="60" t="str">
        <f t="shared" ca="1" si="0"/>
        <v/>
      </c>
      <c r="D31" s="13" t="str">
        <f t="shared" ca="1" si="1"/>
        <v/>
      </c>
      <c r="E31" s="13" t="str">
        <f t="shared" ca="1" si="3"/>
        <v/>
      </c>
      <c r="F31" s="13" t="str">
        <f t="shared" ca="1" si="2"/>
        <v/>
      </c>
      <c r="G31" s="13" t="str">
        <f t="shared" si="4"/>
        <v>Véhicule 1431050,8958</v>
      </c>
    </row>
    <row r="32" spans="2:8">
      <c r="B32" s="38">
        <v>0.91666666666666696</v>
      </c>
      <c r="C32" s="59" t="str">
        <f t="shared" ca="1" si="0"/>
        <v/>
      </c>
      <c r="D32" s="13" t="str">
        <f t="shared" ca="1" si="1"/>
        <v/>
      </c>
      <c r="E32" s="13" t="str">
        <f t="shared" ca="1" si="3"/>
        <v/>
      </c>
      <c r="F32" s="13" t="str">
        <f t="shared" ca="1" si="2"/>
        <v/>
      </c>
      <c r="G32" s="13" t="str">
        <f t="shared" si="4"/>
        <v>Véhicule 1431050,9167</v>
      </c>
    </row>
    <row r="33" spans="2:7">
      <c r="B33" s="39">
        <v>0.937500000000001</v>
      </c>
      <c r="C33" s="61" t="str">
        <f t="shared" ca="1" si="0"/>
        <v/>
      </c>
      <c r="D33" s="13" t="str">
        <f t="shared" ca="1" si="1"/>
        <v/>
      </c>
      <c r="E33" s="13" t="str">
        <f t="shared" ca="1" si="3"/>
        <v/>
      </c>
      <c r="F33" s="13" t="str">
        <f t="shared" ca="1" si="2"/>
        <v/>
      </c>
      <c r="G33" s="13" t="str">
        <f t="shared" si="4"/>
        <v>Véhicule 1431050,9375</v>
      </c>
    </row>
    <row r="34" spans="2:7"/>
    <row r="35" spans="2:7"/>
  </sheetData>
  <sheetProtection sheet="1" objects="1" scenarios="1" selectLockedCells="1"/>
  <conditionalFormatting sqref="B4:B33">
    <cfRule type="expression" dxfId="6" priority="1">
      <formula>ROUND(B4,4)=ROUND(F4,4)</formula>
    </cfRule>
    <cfRule type="expression" dxfId="5" priority="154">
      <formula>E4&lt;&gt;""</formula>
    </cfRule>
    <cfRule type="expression" dxfId="4" priority="156">
      <formula>ROUND(B4,4)=ROUND(E4,4)</formula>
    </cfRule>
  </conditionalFormatting>
  <conditionalFormatting sqref="C4:C33">
    <cfRule type="expression" dxfId="3" priority="2">
      <formula>ROUND(B4,4)=ROUND(F4,4)</formula>
    </cfRule>
    <cfRule type="expression" dxfId="2" priority="155">
      <formula>ROUND(B4,4)=ROUND(E4,4)</formula>
    </cfRule>
    <cfRule type="expression" dxfId="1" priority="158">
      <formula>OR(TEXT(DATEVALUE(Valdate),"jjjj")="samedi",TEXT(DATEVALUE(Valdate),"jjjj")="dimanche")</formula>
    </cfRule>
    <cfRule type="expression" dxfId="0" priority="159">
      <formula>OR(Fériés=$F$3,JoursFériés2014=$F$3,JoursFériés2015=$F$3)</formula>
    </cfRule>
  </conditionalFormatting>
  <dataValidations count="1">
    <dataValidation type="list" allowBlank="1" showErrorMessage="1" promptTitle="Choix." prompt="Vous pouvez choissir ce que vous voulez imprimer.testmacro" sqref="C2" xr:uid="{00000000-0002-0000-0B00-000000000000}">
      <formula1>Salles</formula1>
    </dataValidation>
  </dataValidations>
  <printOptions horizontalCentered="1" verticalCentered="1"/>
  <pageMargins left="0.70866141732283472" right="0.70866141732283472" top="0.74803149606299213" bottom="0.74803149606299213" header="0.31496062992125984" footer="0.31496062992125984"/>
  <pageSetup paperSize="9" scale="140" orientation="portrait" cellComments="atEnd" r:id="rId1"/>
  <drawing r:id="rId2"/>
</worksheet>
</file>

<file path=customUI/_rels/customUI14.xml.rels><?xml version="1.0" encoding="UTF-8" standalone="yes"?>
<Relationships xmlns="http://schemas.openxmlformats.org/package/2006/relationships"><Relationship Id="calendarb" Type="http://schemas.openxmlformats.org/officeDocument/2006/relationships/image" Target="images/calendarb.png"/><Relationship Id="less" Type="http://schemas.openxmlformats.org/officeDocument/2006/relationships/image" Target="images/less.png"/><Relationship Id="closeb" Type="http://schemas.openxmlformats.org/officeDocument/2006/relationships/image" Target="images/closeb.png"/><Relationship Id="viewb" Type="http://schemas.openxmlformats.org/officeDocument/2006/relationships/image" Target="images/viewb.png"/><Relationship Id="menub" Type="http://schemas.openxmlformats.org/officeDocument/2006/relationships/image" Target="images/menub.png"/><Relationship Id="viewmonth" Type="http://schemas.openxmlformats.org/officeDocument/2006/relationships/image" Target="images/viewmonth.png"/><Relationship Id="saveb" Type="http://schemas.openxmlformats.org/officeDocument/2006/relationships/image" Target="images/saveb.png"/><Relationship Id="printerb" Type="http://schemas.openxmlformats.org/officeDocument/2006/relationships/image" Target="images/printerb.png"/><Relationship Id="parametreb" Type="http://schemas.openxmlformats.org/officeDocument/2006/relationships/image" Target="images/parametreb.png"/><Relationship Id="viewday" Type="http://schemas.openxmlformats.org/officeDocument/2006/relationships/image" Target="images/viewday.png"/><Relationship Id="full" Type="http://schemas.openxmlformats.org/officeDocument/2006/relationships/image" Target="images/full.png"/><Relationship Id="viewweek" Type="http://schemas.openxmlformats.org/officeDocument/2006/relationships/image" Target="images/viewweek.png"/><Relationship Id="folder" Type="http://schemas.openxmlformats.org/officeDocument/2006/relationships/image" Target="images/folder.png"/></Relationships>
</file>

<file path=customUI/customUI14.xml><?xml version="1.0" encoding="utf-8"?>
<customUI xmlns="http://schemas.microsoft.com/office/2009/07/customui" onLoad="CréationRuban">
  <ribbon startFromScratch="true">
    <tabs>
      <!-- Onglet personnel -->
      <tab id="OngletPerso1" label="RESERVER" insertBeforeMso="TabHome" getVisible="ModifieOnglet">
        <group id="grpPerso1" label="Réservation">
          <button id="cmdButton1" label="Planning de réservation V3.0" size="large" screentip="Vous pouvez réserver vos salles, selon vos créneaux horaires, merci de valider vos réservations afin qu'elles soient prises en compte" image="Alia" enabled="false"/>
          <separator id="Separator1"/>
          <dynamicMenu id="Départements" label="RESERVER" getContent="MenuDépartements" invalidateContentOnDrop="true" size="large" image="calendarb" screentip="Retour à l'interface de réservation." supertip="Visualiser les réservations du jour et de la semaine en même temps. Sélectionnez la salle."/>
        </group>
        <group id="grpPerso2" label="Aperçus">
          <!-- Controles menu, dynamicMenu et menuSeparator -->
          <menu id="mnuView" label="VISIONNER" image="viewb" size="large" screentip="Visualiser les réservations des salles.">
            <button id="cmdV1" label="Journée" screentip="Visualiser le planning à la journée." supertip="Vous pouvez choisir la salle dont vous voulez visualiser le planning à la journée." onAction="view_day" image="viewday"/>
            <button id="cmdV2" label="Semaine" screentip="Visualiser le planning à la semaine." supertip="Vous pouvez choisir la salle dont vous voulez visualiser le planning à la semaine." onAction="view_week" image="viewweek"/>
            <button id="cmdV3" label="Mois" screentip="Visualiser le planning, le mois entier." supertip="Vous pouvez choisir la salle dont vous voulez visualiser le planning au mois." onAction="view_mouth" image="viewmonth"/>
            <button id="cmdV4" label="Ensemble Journée" screentip="Visualiser tous les plannings à la journée." supertip="Vous pouvez choisir la salle dont vous voulez visualiser tous les plannings à la journée." onAction="view_allday" image="viewallday"/>
            <button id="cmdV5" label="Ensemble Semaine" screentip="Visualiser tous les plannings à la semaine." supertip="Vous pouvez choisir la salle dont vous voulez visualiser tous les plannings à la semaine." onAction="view_allweek" image="viewallweek"/>
          </menu>
        </group>
        <group id="grpPerso3" label="Impressions">
          <menu id="mnuPrint" label="Impression détaillée" image="printerb" size="large" screentip="Choississez le mode d'impression des visuels par réservations.">
            <button id="cmdP1" label="Journée" screentip="Imprimer le planning à la journée." supertip="Vous pouvez choisir la salle dont vous voulez visualiser le planning à la journée." onAction="view_day" image="viewday"/>
            <button id="cmdP2" label="Semaine" screentip="Imprimer le planning à la semaine." supertip="Vous pouvez choisir la salle dont vous voulez visualiser le planning à la semaine." onAction="view_week" image="viewweek"/>
          </menu>
          <separator id="Separator3"/>
          <button id="cmdButton3" label="Impression groupée" image="printerb" size="large" screentip="Impression des visuels par réservations." supertip="Vous pouvez imprimer les visuels de la semaine en un seul clique ! Cette opération est à faire en début de semaine." onAction="Print_ruban"/>
        </group>
        <group id="grpPerso4" label="Enregistrement">
          <button id="cmdButton4" label="ENREGISTRER" size="large" screentip="Fichier/Enregistrer sous..." onAction="Save" image="saveb"/>
        </group>
        <group id="grpPerso5" label="Fermeture">
          <button id="cmdButton5" label="FERMER" size="large" screentip="Fermeture du fichier Réservation." supertip="Vous allez fermer le fichier Réservation. Merci de l'avoir utilisé." onAction="Close_Ruban" image="closeb"/>
        </group>
        <group id="grpPerso6" label="Paramêtrages">
          <button id="cmdButton6" label="PARAMETRES" size="large" screentip="Paramêtrage des dénominations" supertip="Vous pouvez choisir des dénominations pour chacun des 10 objets réservables (salles, voitures...). ATTENTION ! Si vous les changez, les Réservations antérieurs ne seront plus accéssibles ." onAction="Setting" image="parametreb"/>
          <separator id="Separator4"/>
          <button id="cmdButton7" label="Plein écran" screentip="Masquer les onglets du fichier." onAction="affiche_onglets" image="full"/>
          <button id="cmdButton8" label="Acces onglets" screentip="Accéder aux onglets du fichier." onAction="masque_onglets" image="folder"/>
          <button id="cmdButton9" label="Acces aux onglets " screentip="Vous pouvez accéder aux onglets du fichier ou masquer les onglets." enabled="false"/>
          <!-- Ajout d'un bouton de lancement de dialogue en bas à droite du groupe -->
          <dialogBoxLauncher>
            <button id="dbl" image="parametreb" screentip="Configuration des paramêtres" supertip="Vous pouvez choisir des dénominations pour chacun des 10 objets réservables (salles, voitures...). ATTENTION ! Si vous les changez, les Réservations antérieurs ne seront plus accéssibles . Vous pouvez gérer la les des utilisateurs. Vous pouvez gérer les listes des catégories et des types de réunions. Vous pouvez personnaliser les titres des boites de dialogue du fichier." onAction="Setting"/>
          </dialogBoxLauncher>
        </group>
      </tab>
    </tabs>
  </ribbon>
</customUI>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so-contentType ?>
<FormTemplates xmlns="http://schemas.microsoft.com/sharepoint/v3/contenttype/forms">
  <Display>DocumentLibraryForm</Display>
  <Edit>AssetEditForm</Edit>
  <New>DocumentLibraryForm</New>
</FormTemplates>
</file>

<file path=customXml/itemProps1.xml><?xml version="1.0" encoding="utf-8"?>
<ds:datastoreItem xmlns:ds="http://schemas.openxmlformats.org/officeDocument/2006/customXml" ds:itemID="{FEA45BEA-3D8C-4467-8C51-E95BF12D5A4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10</vt:i4>
      </vt:variant>
      <vt:variant>
        <vt:lpstr>Plages nommées</vt:lpstr>
      </vt:variant>
      <vt:variant>
        <vt:i4>9</vt:i4>
      </vt:variant>
    </vt:vector>
  </HeadingPairs>
  <TitlesOfParts>
    <vt:vector size="19" baseType="lpstr">
      <vt:lpstr>Menu</vt:lpstr>
      <vt:lpstr>Données</vt:lpstr>
      <vt:lpstr>JFerm</vt:lpstr>
      <vt:lpstr>Calendrier</vt:lpstr>
      <vt:lpstr>BD_CAL</vt:lpstr>
      <vt:lpstr>day</vt:lpstr>
      <vt:lpstr>Month</vt:lpstr>
      <vt:lpstr>week</vt:lpstr>
      <vt:lpstr>week viewer</vt:lpstr>
      <vt:lpstr>day viewer</vt:lpstr>
      <vt:lpstr>an</vt:lpstr>
      <vt:lpstr>Fériés</vt:lpstr>
      <vt:lpstr>HorairesBis</vt:lpstr>
      <vt:lpstr>Pâques</vt:lpstr>
      <vt:lpstr>day!Zone_d_impression</vt:lpstr>
      <vt:lpstr>'day viewer'!Zone_d_impression</vt:lpstr>
      <vt:lpstr>Menu!Zone_d_impression</vt:lpstr>
      <vt:lpstr>week!Zone_d_impression</vt:lpstr>
      <vt:lpstr>'week viewer'!Zone_d_impression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agenda de réservation</dc:title>
  <dc:creator>Leakim</dc:creator>
  <cp:lastModifiedBy>leakim</cp:lastModifiedBy>
  <cp:lastPrinted>2017-12-26T10:56:53Z</cp:lastPrinted>
  <dcterms:created xsi:type="dcterms:W3CDTF">2013-10-15T10:56:43Z</dcterms:created>
  <dcterms:modified xsi:type="dcterms:W3CDTF">2019-10-16T10:57:27Z</dcterms:modified>
  <cp:ver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TemplateID">
    <vt:lpwstr>TC027802529991</vt:lpwstr>
  </property>
</Properties>
</file>