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1715" windowHeight="12345"/>
  </bookViews>
  <sheets>
    <sheet name="COURS" sheetId="1" r:id="rId1"/>
    <sheet name="EXERCICE1" sheetId="4" r:id="rId2"/>
    <sheet name="EX1_corrigé" sheetId="5" r:id="rId3"/>
    <sheet name="EXERCICE2" sheetId="2" r:id="rId4"/>
    <sheet name="EX2_corrigé" sheetId="3" r:id="rId5"/>
  </sheets>
  <definedNames>
    <definedName name="solver_adj" localSheetId="0" hidden="1">COURS!$P$9:$P$11</definedName>
    <definedName name="solver_adj" localSheetId="2" hidden="1">EX1_corrigé!$G$2:$G$3</definedName>
    <definedName name="solver_adj" localSheetId="4" hidden="1">EX2_corrigé!$D$2:$D$15</definedName>
    <definedName name="solver_cvg" localSheetId="2" hidden="1">0.0001</definedName>
    <definedName name="solver_cvg" localSheetId="4" hidden="1">0.00001</definedName>
    <definedName name="solver_drv" localSheetId="2" hidden="1">1</definedName>
    <definedName name="solver_drv" localSheetId="4" hidden="1">2</definedName>
    <definedName name="solver_eng" localSheetId="0" hidden="1">2</definedName>
    <definedName name="solver_eng" localSheetId="2" hidden="1">1</definedName>
    <definedName name="solver_eng" localSheetId="4" hidden="1">3</definedName>
    <definedName name="solver_est" localSheetId="2" hidden="1">1</definedName>
    <definedName name="solver_est" localSheetId="4" hidden="1">1</definedName>
    <definedName name="solver_itr" localSheetId="2" hidden="1">2147483647</definedName>
    <definedName name="solver_itr" localSheetId="4" hidden="1">2147483647</definedName>
    <definedName name="solver_lhs1" localSheetId="0" hidden="1">COURS!$M$13</definedName>
    <definedName name="solver_lhs1" localSheetId="2" hidden="1">EX1_corrigé!$G$2:$G$3</definedName>
    <definedName name="solver_lhs1" localSheetId="4" hidden="1">EX2_corrigé!$D$2:$D$15</definedName>
    <definedName name="solver_lhs2" localSheetId="0" hidden="1">COURS!$P$9:$P$11</definedName>
    <definedName name="solver_lhs2" localSheetId="2" hidden="1">EX1_corrigé!$G$2:$G$3</definedName>
    <definedName name="solver_lhs2" localSheetId="4" hidden="1">EX2_corrigé!$D$2:$D$15</definedName>
    <definedName name="solver_lhs3" localSheetId="4" hidden="1">EX2_corrigé!$D$2:$D$15</definedName>
    <definedName name="solver_mip" localSheetId="2" hidden="1">2147483647</definedName>
    <definedName name="solver_mip" localSheetId="4" hidden="1">2147483647</definedName>
    <definedName name="solver_mni" localSheetId="2" hidden="1">30</definedName>
    <definedName name="solver_mni" localSheetId="4" hidden="1">30</definedName>
    <definedName name="solver_mrt" localSheetId="2" hidden="1">0.075</definedName>
    <definedName name="solver_mrt" localSheetId="4" hidden="1">0.075</definedName>
    <definedName name="solver_msl" localSheetId="2" hidden="1">2</definedName>
    <definedName name="solver_msl" localSheetId="4" hidden="1">1</definedName>
    <definedName name="solver_neg" localSheetId="0" hidden="1">1</definedName>
    <definedName name="solver_neg" localSheetId="2" hidden="1">1</definedName>
    <definedName name="solver_neg" localSheetId="4" hidden="1">1</definedName>
    <definedName name="solver_nod" localSheetId="2" hidden="1">2147483647</definedName>
    <definedName name="solver_nod" localSheetId="4" hidden="1">2147483647</definedName>
    <definedName name="solver_num" localSheetId="0" hidden="1">2</definedName>
    <definedName name="solver_num" localSheetId="2" hidden="1">0</definedName>
    <definedName name="solver_num" localSheetId="4" hidden="1">3</definedName>
    <definedName name="solver_nwt" localSheetId="2" hidden="1">1</definedName>
    <definedName name="solver_nwt" localSheetId="4" hidden="1">1</definedName>
    <definedName name="solver_opt" localSheetId="0" hidden="1">COURS!$N$13</definedName>
    <definedName name="solver_opt" localSheetId="2" hidden="1">EX1_corrigé!$G$5</definedName>
    <definedName name="solver_opt" localSheetId="4" hidden="1">EX2_corrigé!$K$13</definedName>
    <definedName name="solver_pre" localSheetId="2" hidden="1">0.000001</definedName>
    <definedName name="solver_pre" localSheetId="4" hidden="1">0.000001</definedName>
    <definedName name="solver_rbv" localSheetId="2" hidden="1">1</definedName>
    <definedName name="solver_rbv" localSheetId="4" hidden="1">1</definedName>
    <definedName name="solver_rel1" localSheetId="0" hidden="1">1</definedName>
    <definedName name="solver_rel1" localSheetId="2" hidden="1">1</definedName>
    <definedName name="solver_rel1" localSheetId="4" hidden="1">1</definedName>
    <definedName name="solver_rel2" localSheetId="0" hidden="1">4</definedName>
    <definedName name="solver_rel2" localSheetId="2" hidden="1">3</definedName>
    <definedName name="solver_rel2" localSheetId="4" hidden="1">4</definedName>
    <definedName name="solver_rel3" localSheetId="4" hidden="1">3</definedName>
    <definedName name="solver_rhs1" localSheetId="0" hidden="1">COURS!$M$8</definedName>
    <definedName name="solver_rhs1" localSheetId="2" hidden="1">100</definedName>
    <definedName name="solver_rhs1" localSheetId="4" hidden="1">EX2_corrigé!$G$2</definedName>
    <definedName name="solver_rhs2" localSheetId="0" hidden="1">entier</definedName>
    <definedName name="solver_rhs2" localSheetId="2" hidden="1">-100</definedName>
    <definedName name="solver_rhs2" localSheetId="4" hidden="1">entier</definedName>
    <definedName name="solver_rhs3" localSheetId="4" hidden="1">1</definedName>
    <definedName name="solver_rlx" localSheetId="2" hidden="1">2</definedName>
    <definedName name="solver_rlx" localSheetId="4" hidden="1">2</definedName>
    <definedName name="solver_rsd" localSheetId="2" hidden="1">0</definedName>
    <definedName name="solver_rsd" localSheetId="4" hidden="1">1</definedName>
    <definedName name="solver_scl" localSheetId="2" hidden="1">1</definedName>
    <definedName name="solver_scl" localSheetId="4" hidden="1">2</definedName>
    <definedName name="solver_sho" localSheetId="2" hidden="1">2</definedName>
    <definedName name="solver_sho" localSheetId="4" hidden="1">2</definedName>
    <definedName name="solver_ssz" localSheetId="2" hidden="1">100</definedName>
    <definedName name="solver_ssz" localSheetId="4" hidden="1">100</definedName>
    <definedName name="solver_tim" localSheetId="2" hidden="1">2147483647</definedName>
    <definedName name="solver_tim" localSheetId="4" hidden="1">2147483647</definedName>
    <definedName name="solver_tol" localSheetId="2" hidden="1">0.01</definedName>
    <definedName name="solver_tol" localSheetId="4" hidden="1">0.01</definedName>
    <definedName name="solver_typ" localSheetId="0" hidden="1">1</definedName>
    <definedName name="solver_typ" localSheetId="2" hidden="1">2</definedName>
    <definedName name="solver_typ" localSheetId="4" hidden="1">2</definedName>
    <definedName name="solver_val" localSheetId="0" hidden="1">0</definedName>
    <definedName name="solver_val" localSheetId="2" hidden="1">0</definedName>
    <definedName name="solver_val" localSheetId="4" hidden="1">0</definedName>
    <definedName name="solver_ver" localSheetId="0" hidden="1">3</definedName>
    <definedName name="solver_ver" localSheetId="2" hidden="1">3</definedName>
    <definedName name="solver_ver" localSheetId="4" hidden="1">3</definedName>
  </definedNames>
  <calcPr calcId="145621"/>
</workbook>
</file>

<file path=xl/calcChain.xml><?xml version="1.0" encoding="utf-8"?>
<calcChain xmlns="http://schemas.openxmlformats.org/spreadsheetml/2006/main">
  <c r="C25" i="5" l="1"/>
  <c r="D25" i="5" s="1"/>
  <c r="C24" i="5"/>
  <c r="D24" i="5" s="1"/>
  <c r="C23" i="5"/>
  <c r="D23" i="5" s="1"/>
  <c r="C22" i="5"/>
  <c r="D22" i="5" s="1"/>
  <c r="C21" i="5"/>
  <c r="D21" i="5" s="1"/>
  <c r="C20" i="5"/>
  <c r="D20" i="5" s="1"/>
  <c r="C19" i="5"/>
  <c r="D19" i="5" s="1"/>
  <c r="C18" i="5"/>
  <c r="D18" i="5" s="1"/>
  <c r="C17" i="5"/>
  <c r="D17" i="5" s="1"/>
  <c r="C16" i="5"/>
  <c r="D16" i="5" s="1"/>
  <c r="C15" i="5"/>
  <c r="D15" i="5" s="1"/>
  <c r="C14" i="5"/>
  <c r="D14" i="5" s="1"/>
  <c r="C13" i="5"/>
  <c r="D13" i="5" s="1"/>
  <c r="C12" i="5"/>
  <c r="D12" i="5" s="1"/>
  <c r="C11" i="5"/>
  <c r="D11" i="5" s="1"/>
  <c r="C10" i="5"/>
  <c r="D10" i="5" s="1"/>
  <c r="C9" i="5"/>
  <c r="D9" i="5" s="1"/>
  <c r="C8" i="5"/>
  <c r="D8" i="5" s="1"/>
  <c r="C7" i="5"/>
  <c r="D7" i="5" s="1"/>
  <c r="C6" i="5"/>
  <c r="D6" i="5" s="1"/>
  <c r="C5" i="5"/>
  <c r="D5" i="5" s="1"/>
  <c r="C4" i="5"/>
  <c r="D4" i="5" s="1"/>
  <c r="C3" i="5"/>
  <c r="D3" i="5" s="1"/>
  <c r="C2" i="5"/>
  <c r="D2" i="5" s="1"/>
  <c r="C3" i="4"/>
  <c r="D3" i="4" s="1"/>
  <c r="C4" i="4"/>
  <c r="D4" i="4" s="1"/>
  <c r="C5" i="4"/>
  <c r="D5" i="4" s="1"/>
  <c r="C6" i="4"/>
  <c r="D6" i="4" s="1"/>
  <c r="C7" i="4"/>
  <c r="D7" i="4" s="1"/>
  <c r="C8" i="4"/>
  <c r="D8" i="4" s="1"/>
  <c r="C9" i="4"/>
  <c r="D9" i="4" s="1"/>
  <c r="C10" i="4"/>
  <c r="D10" i="4" s="1"/>
  <c r="C11" i="4"/>
  <c r="D11" i="4" s="1"/>
  <c r="C12" i="4"/>
  <c r="D12" i="4" s="1"/>
  <c r="C13" i="4"/>
  <c r="D13" i="4" s="1"/>
  <c r="C14" i="4"/>
  <c r="D14" i="4" s="1"/>
  <c r="C15" i="4"/>
  <c r="D15" i="4" s="1"/>
  <c r="C16" i="4"/>
  <c r="D16" i="4" s="1"/>
  <c r="C17" i="4"/>
  <c r="D17" i="4" s="1"/>
  <c r="C18" i="4"/>
  <c r="D18" i="4" s="1"/>
  <c r="C19" i="4"/>
  <c r="D19" i="4" s="1"/>
  <c r="C20" i="4"/>
  <c r="D20" i="4" s="1"/>
  <c r="C21" i="4"/>
  <c r="D21" i="4" s="1"/>
  <c r="C22" i="4"/>
  <c r="D22" i="4" s="1"/>
  <c r="C23" i="4"/>
  <c r="D23" i="4" s="1"/>
  <c r="C24" i="4"/>
  <c r="D24" i="4" s="1"/>
  <c r="C25" i="4"/>
  <c r="D25" i="4" s="1"/>
  <c r="C2" i="4"/>
  <c r="D2" i="4" s="1"/>
  <c r="F11" i="3"/>
  <c r="H11" i="3" s="1"/>
  <c r="F10" i="3"/>
  <c r="H10" i="3" s="1"/>
  <c r="F9" i="3"/>
  <c r="H9" i="3" s="1"/>
  <c r="F8" i="3"/>
  <c r="H8" i="3" s="1"/>
  <c r="G7" i="3"/>
  <c r="F7" i="3"/>
  <c r="H7" i="3" s="1"/>
  <c r="G6" i="3"/>
  <c r="I6" i="3" s="1"/>
  <c r="F6" i="3"/>
  <c r="H6" i="3" s="1"/>
  <c r="H5" i="3"/>
  <c r="G5" i="3"/>
  <c r="I5" i="3" s="1"/>
  <c r="I5" i="2"/>
  <c r="H7" i="2"/>
  <c r="H9" i="2"/>
  <c r="H11" i="2"/>
  <c r="H5" i="2"/>
  <c r="G5" i="2"/>
  <c r="F7" i="2"/>
  <c r="G7" i="2" s="1"/>
  <c r="F8" i="2"/>
  <c r="I8" i="2" s="1"/>
  <c r="F9" i="2"/>
  <c r="I9" i="2" s="1"/>
  <c r="F10" i="2"/>
  <c r="G10" i="2" s="1"/>
  <c r="F11" i="2"/>
  <c r="G11" i="2" s="1"/>
  <c r="F6" i="2"/>
  <c r="G6" i="2" s="1"/>
  <c r="G5" i="5" l="1"/>
  <c r="H14" i="3"/>
  <c r="H13" i="3"/>
  <c r="G8" i="2"/>
  <c r="G9" i="2"/>
  <c r="H8" i="2"/>
  <c r="I11" i="2"/>
  <c r="I7" i="2"/>
  <c r="I6" i="2"/>
  <c r="I10" i="2"/>
  <c r="H10" i="2"/>
  <c r="H6" i="2"/>
  <c r="I7" i="3"/>
  <c r="G9" i="3"/>
  <c r="I9" i="3" s="1"/>
  <c r="G11" i="3"/>
  <c r="I11" i="3"/>
  <c r="G8" i="3"/>
  <c r="I8" i="3" s="1"/>
  <c r="G10" i="3"/>
  <c r="I10" i="3" s="1"/>
  <c r="O10" i="1"/>
  <c r="O11" i="1"/>
  <c r="O9" i="1"/>
  <c r="M13" i="1"/>
  <c r="N13" i="1"/>
  <c r="I13" i="3" l="1"/>
  <c r="I14" i="3"/>
  <c r="G14" i="3"/>
  <c r="G13" i="3"/>
  <c r="K13" i="3" l="1"/>
</calcChain>
</file>

<file path=xl/sharedStrings.xml><?xml version="1.0" encoding="utf-8"?>
<sst xmlns="http://schemas.openxmlformats.org/spreadsheetml/2006/main" count="154" uniqueCount="86">
  <si>
    <t>1. Fichier --&gt; Options</t>
  </si>
  <si>
    <t>2. Compléments --&gt; Atteindre (en bas) --&gt; Cocher "complément solveur"</t>
  </si>
  <si>
    <t>3. Une fois chargé, le Solveurs'affiche dans le menu "Données"</t>
  </si>
  <si>
    <t>INTALLATION</t>
  </si>
  <si>
    <t>UTILITE</t>
  </si>
  <si>
    <t>EXEMPLE</t>
  </si>
  <si>
    <t>Section 1 :</t>
  </si>
  <si>
    <t>Section 2 :</t>
  </si>
  <si>
    <t>Section 3 :</t>
  </si>
  <si>
    <t>Longeur</t>
  </si>
  <si>
    <t>Valeur</t>
  </si>
  <si>
    <t>x</t>
  </si>
  <si>
    <t>Total valorisé :</t>
  </si>
  <si>
    <t>Longeur planche :</t>
  </si>
  <si>
    <t>On peut utiliser le Solveur pour optimiser la découpe des planches afin de maximiser la valeur produite à partir d'une pièce entière.</t>
  </si>
  <si>
    <t>Ces valeurs respectent les conditions indiquées par l'utilisateur dans le scénario du Solveur.</t>
  </si>
  <si>
    <t>Le Solveur s'utilise pour déterminer la ou les valeurs les plus adaptées pour atteindre un objectif.</t>
  </si>
  <si>
    <t>A première vue, il est plus intéressant de découper des sections 2 et surtout 3, au regard de la valeur du mètre.</t>
  </si>
  <si>
    <t>Néanmoins, ces 2 sections ne sont pas des diviseurs de la taille d'une planche brute. Il y aura donc de la perte.</t>
  </si>
  <si>
    <t xml:space="preserve">Commençons par poser le problème pour le Solveur. </t>
  </si>
  <si>
    <t xml:space="preserve">PRESENTATION </t>
  </si>
  <si>
    <t xml:space="preserve">Un atelier dispose de planches de 4 mètres de longeur, qu'il peut découper en 3 sections différentes. </t>
  </si>
  <si>
    <t>Chaque section à une valorisation commerciale propre.</t>
  </si>
  <si>
    <t>€/mètre</t>
  </si>
  <si>
    <t>Qte optimale</t>
  </si>
  <si>
    <t>Le scénario sera donc le suivant :</t>
  </si>
  <si>
    <t>Elève</t>
  </si>
  <si>
    <t>Sexe</t>
  </si>
  <si>
    <t>Age</t>
  </si>
  <si>
    <t>Anthony D.</t>
  </si>
  <si>
    <t>Hélène H.</t>
  </si>
  <si>
    <t>Martin Y.</t>
  </si>
  <si>
    <t>Dave J.</t>
  </si>
  <si>
    <t>Monica C.</t>
  </si>
  <si>
    <t>Henri G.</t>
  </si>
  <si>
    <t>INFORMATIONS COMPLEMENTAIRES</t>
  </si>
  <si>
    <t>Le choix du moteur de recherche dépend de la complexité du problème.</t>
  </si>
  <si>
    <t>Pour les moteurs Simplex PL et GRG non-linéaire, Excel doit être en mesure d'établir une équation et d'en calculer la dérivée.</t>
  </si>
  <si>
    <t>Le cas inverse, soit le Solveur ne trouveras pas de solution, soit la solution risque de ne pas être la plus optimisée.</t>
  </si>
  <si>
    <t>Le Solveur s'utilise avec des fonctions Excel, il ne fonctionnera pas sur une cellule dont le résultat dépend d'une macro.</t>
  </si>
  <si>
    <t>Le choix de la précision, notamment pour le moteur Evolutionnaire peut permettre une amélioration notable du temps de calcul.</t>
  </si>
  <si>
    <t>Idem concernant le choix des bornes de la plage variable. Une plage restreinte et correctement choisie permet une exécution plus rapide.</t>
  </si>
  <si>
    <t>Jean F.</t>
  </si>
  <si>
    <t>Anna B.</t>
  </si>
  <si>
    <t>Tony G.</t>
  </si>
  <si>
    <t>Chloe F.</t>
  </si>
  <si>
    <t>H</t>
  </si>
  <si>
    <t>F</t>
  </si>
  <si>
    <t>Nombre d'équipes :</t>
  </si>
  <si>
    <t>Arnaud. S.</t>
  </si>
  <si>
    <t>Mélanie. D.</t>
  </si>
  <si>
    <t>Antoine. I.</t>
  </si>
  <si>
    <t>Aurélie. H.</t>
  </si>
  <si>
    <t>Equipe</t>
  </si>
  <si>
    <t>Nombre</t>
  </si>
  <si>
    <t>%H</t>
  </si>
  <si>
    <t xml:space="preserve">Une petite entreprise souhaite organiser une journée "Team building". A cette fin, l'organisateur doit faire des équipes équilibrées en nombre, âge et parité. </t>
  </si>
  <si>
    <t>Attention à la conception des formules et au choix des bornes afin d'éviter les réultats de formules type #N/A, #DIV/0!...</t>
  </si>
  <si>
    <t>Difficulté supplémentaire, le nombre d'équipes est amené à changer selon l'activité proposée.</t>
  </si>
  <si>
    <t>C'est ce qu'on appelle de l'optimisation sous contraintes.</t>
  </si>
  <si>
    <t>1. Lancez la résolution.</t>
  </si>
  <si>
    <t>2. Modifiez les valeurs de longeur et/ou valeur et lancez à nouveau la résolution.</t>
  </si>
  <si>
    <t>4. Lancez la résolution.</t>
  </si>
  <si>
    <t>Possibilité 1 :</t>
  </si>
  <si>
    <t>Possibilité 2 :</t>
  </si>
  <si>
    <t>X</t>
  </si>
  <si>
    <t>Y</t>
  </si>
  <si>
    <t>Regression</t>
  </si>
  <si>
    <t>Ecarts²</t>
  </si>
  <si>
    <t>A</t>
  </si>
  <si>
    <t>B</t>
  </si>
  <si>
    <t>MSE</t>
  </si>
  <si>
    <t>On cherche à étudier la relation linéaire entre les variables X et Y.</t>
  </si>
  <si>
    <t xml:space="preserve"> L'objectif est de définir les paramètres A et B les plus adaptés pour que l'équation Y = A*X + B donne les valeurs les plus proches des Y observés.</t>
  </si>
  <si>
    <t>3. La plage variable est G2:G3, il n'y a pas de contrainte particulière dans le cas présent.</t>
  </si>
  <si>
    <t>1. Ecrivez la formule objectif en G5.</t>
  </si>
  <si>
    <t>2. Ouvrez le Solveur, et définissez G5 comme cellule objectif à minimiser.</t>
  </si>
  <si>
    <t>1. Ecrivez des formules (zones jaunes) permettant d'évaluer l'hétérogénéité entre équipes sur chacun des 3 critères.</t>
  </si>
  <si>
    <t>2. Ecrivez une formule synthétisant l'information des 3 précédentes et servant de base à l'optimisation.</t>
  </si>
  <si>
    <t>3. Ouvrez le Solveur et écrivez le scénario (définir la cellule objectif, les cellules variables, les contraintes…). Choisir la résolution "Evolutionnaire".</t>
  </si>
  <si>
    <t>4. Lancez la résolution avec le moteur de résolution "GRG non-linéaire".</t>
  </si>
  <si>
    <t>- Sous contrainte de ne pas dépasser la longeur de la planche brute (M13&lt;=M8)</t>
  </si>
  <si>
    <t>- L'objectif est de maximiser le total valorisé (cellule N13)</t>
  </si>
  <si>
    <t>- Et sous contrainte de découper des sections complètes (seulement des nombres entiers en P9:P11)</t>
  </si>
  <si>
    <t>La plage variable est limitée à 200 cellules.</t>
  </si>
  <si>
    <t>Pour les problèmes complexes, il convient donc d'utiliser le modèle Evolutionnaire, qui est cependant plus long à exécuter.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</si>
</sst>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#,##0.00\ &quot;€&quot;"/>
    <numFmt numFmtId="166" formatCode="#,##0.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70C0"/>
      <name val="Bahnschrift Light"/>
      <family val="2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7030A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/>
    <xf numFmtId="166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1" fillId="0" borderId="7" xfId="0" applyFont="1" applyBorder="1"/>
    <xf numFmtId="166" fontId="0" fillId="0" borderId="8" xfId="0" applyNumberFormat="1" applyBorder="1" applyAlignment="1">
      <alignment horizontal="center"/>
    </xf>
    <xf numFmtId="165" fontId="0" fillId="0" borderId="8" xfId="0" applyNumberFormat="1" applyBorder="1" applyAlignment="1">
      <alignment horizontal="center"/>
    </xf>
    <xf numFmtId="0" fontId="0" fillId="0" borderId="1" xfId="0" applyBorder="1"/>
    <xf numFmtId="2" fontId="0" fillId="0" borderId="2" xfId="0" applyNumberFormat="1" applyBorder="1" applyAlignment="1">
      <alignment horizontal="center"/>
    </xf>
    <xf numFmtId="166" fontId="0" fillId="0" borderId="3" xfId="0" applyNumberFormat="1" applyBorder="1" applyAlignment="1">
      <alignment horizontal="center"/>
    </xf>
    <xf numFmtId="0" fontId="0" fillId="0" borderId="3" xfId="0" applyBorder="1"/>
    <xf numFmtId="0" fontId="0" fillId="0" borderId="4" xfId="0" applyBorder="1"/>
    <xf numFmtId="2" fontId="0" fillId="0" borderId="5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0" fontId="1" fillId="0" borderId="10" xfId="0" applyFont="1" applyBorder="1"/>
    <xf numFmtId="164" fontId="0" fillId="0" borderId="11" xfId="0" applyNumberFormat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0" xfId="0" applyFont="1" applyFill="1" applyBorder="1"/>
    <xf numFmtId="0" fontId="0" fillId="0" borderId="0" xfId="0" quotePrefix="1"/>
    <xf numFmtId="0" fontId="0" fillId="3" borderId="0" xfId="0" applyFill="1"/>
    <xf numFmtId="166" fontId="3" fillId="0" borderId="11" xfId="0" applyNumberFormat="1" applyFont="1" applyBorder="1" applyAlignment="1">
      <alignment horizontal="center"/>
    </xf>
    <xf numFmtId="0" fontId="3" fillId="2" borderId="6" xfId="0" applyFont="1" applyFill="1" applyBorder="1"/>
    <xf numFmtId="0" fontId="3" fillId="2" borderId="9" xfId="0" applyFont="1" applyFill="1" applyBorder="1"/>
    <xf numFmtId="0" fontId="0" fillId="0" borderId="0" xfId="0" applyAlignment="1">
      <alignment horizontal="left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left"/>
    </xf>
    <xf numFmtId="0" fontId="7" fillId="0" borderId="0" xfId="0" applyFont="1"/>
    <xf numFmtId="2" fontId="3" fillId="2" borderId="0" xfId="0" applyNumberFormat="1" applyFont="1" applyFill="1" applyAlignment="1">
      <alignment horizontal="center"/>
    </xf>
    <xf numFmtId="2" fontId="0" fillId="0" borderId="0" xfId="0" applyNumberFormat="1"/>
    <xf numFmtId="2" fontId="5" fillId="5" borderId="1" xfId="0" applyNumberFormat="1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9" fontId="0" fillId="0" borderId="4" xfId="1" applyFont="1" applyBorder="1" applyAlignment="1">
      <alignment horizontal="center"/>
    </xf>
    <xf numFmtId="9" fontId="0" fillId="0" borderId="6" xfId="1" applyFont="1" applyBorder="1" applyAlignment="1">
      <alignment horizontal="center"/>
    </xf>
    <xf numFmtId="9" fontId="0" fillId="0" borderId="9" xfId="1" applyFon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10" xfId="0" applyBorder="1" applyAlignment="1">
      <alignment horizontal="center"/>
    </xf>
    <xf numFmtId="2" fontId="5" fillId="6" borderId="12" xfId="0" applyNumberFormat="1" applyFont="1" applyFill="1" applyBorder="1" applyAlignment="1">
      <alignment horizontal="center"/>
    </xf>
    <xf numFmtId="2" fontId="9" fillId="0" borderId="4" xfId="0" applyNumberFormat="1" applyFont="1" applyFill="1" applyBorder="1" applyAlignment="1">
      <alignment horizontal="center"/>
    </xf>
    <xf numFmtId="2" fontId="9" fillId="0" borderId="9" xfId="0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24"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font>
        <color theme="9" tint="-0.249977111117893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708573928258967"/>
          <c:y val="5.1400554097404488E-2"/>
          <c:w val="0.84461570428696409"/>
          <c:h val="0.8326195683872849"/>
        </c:manualLayout>
      </c:layout>
      <c:scatterChart>
        <c:scatterStyle val="lineMarker"/>
        <c:varyColors val="0"/>
        <c:ser>
          <c:idx val="0"/>
          <c:order val="0"/>
          <c:tx>
            <c:strRef>
              <c:f>EXERCICE1!$B$1</c:f>
              <c:strCache>
                <c:ptCount val="1"/>
                <c:pt idx="0">
                  <c:v>Y</c:v>
                </c:pt>
              </c:strCache>
            </c:strRef>
          </c:tx>
          <c:spPr>
            <a:ln w="28575">
              <a:noFill/>
            </a:ln>
          </c:spPr>
          <c:marker>
            <c:symbol val="diamond"/>
            <c:size val="4"/>
            <c:spPr>
              <a:solidFill>
                <a:schemeClr val="bg1">
                  <a:lumMod val="50000"/>
                </a:schemeClr>
              </a:solidFill>
              <a:ln>
                <a:noFill/>
              </a:ln>
            </c:spPr>
          </c:marker>
          <c:xVal>
            <c:numRef>
              <c:f>EXERCICE1!$A$2:$A$25</c:f>
              <c:numCache>
                <c:formatCode>0.00</c:formatCode>
                <c:ptCount val="24"/>
                <c:pt idx="0">
                  <c:v>0.30714329027945597</c:v>
                </c:pt>
                <c:pt idx="1">
                  <c:v>2.0612123592554612</c:v>
                </c:pt>
                <c:pt idx="2">
                  <c:v>2.7178813156635231</c:v>
                </c:pt>
                <c:pt idx="3">
                  <c:v>2.7322907455062562</c:v>
                </c:pt>
                <c:pt idx="4">
                  <c:v>3.0754750277655853</c:v>
                </c:pt>
                <c:pt idx="5">
                  <c:v>3.7438097031376012</c:v>
                </c:pt>
                <c:pt idx="6">
                  <c:v>3.7683864613209566</c:v>
                </c:pt>
                <c:pt idx="7">
                  <c:v>4.1636409948404154</c:v>
                </c:pt>
                <c:pt idx="8">
                  <c:v>4.1684260047332851</c:v>
                </c:pt>
                <c:pt idx="9">
                  <c:v>5.3142277226254935</c:v>
                </c:pt>
                <c:pt idx="10">
                  <c:v>5.5535589383188668</c:v>
                </c:pt>
                <c:pt idx="11">
                  <c:v>5.8497403422522005</c:v>
                </c:pt>
                <c:pt idx="12">
                  <c:v>6.8869765711535784</c:v>
                </c:pt>
                <c:pt idx="13">
                  <c:v>7.0073320505507644</c:v>
                </c:pt>
                <c:pt idx="14">
                  <c:v>9.1355245745004527</c:v>
                </c:pt>
                <c:pt idx="15">
                  <c:v>9.192003473780046</c:v>
                </c:pt>
                <c:pt idx="16">
                  <c:v>9.9777765286663609</c:v>
                </c:pt>
                <c:pt idx="17">
                  <c:v>10.556806731980899</c:v>
                </c:pt>
                <c:pt idx="18">
                  <c:v>11.402223254534611</c:v>
                </c:pt>
                <c:pt idx="19">
                  <c:v>12.488810898660113</c:v>
                </c:pt>
                <c:pt idx="20">
                  <c:v>12.504515833416695</c:v>
                </c:pt>
                <c:pt idx="21">
                  <c:v>13.092156071912822</c:v>
                </c:pt>
                <c:pt idx="22">
                  <c:v>18.036697762158763</c:v>
                </c:pt>
                <c:pt idx="23">
                  <c:v>20.721335358797248</c:v>
                </c:pt>
              </c:numCache>
            </c:numRef>
          </c:xVal>
          <c:yVal>
            <c:numRef>
              <c:f>EXERCICE1!$B$2:$B$25</c:f>
              <c:numCache>
                <c:formatCode>0.00</c:formatCode>
                <c:ptCount val="24"/>
                <c:pt idx="0">
                  <c:v>2.5238891737037288</c:v>
                </c:pt>
                <c:pt idx="1">
                  <c:v>4.948013659694932</c:v>
                </c:pt>
                <c:pt idx="2">
                  <c:v>6.2641604646864684</c:v>
                </c:pt>
                <c:pt idx="3">
                  <c:v>2.7478742673257082</c:v>
                </c:pt>
                <c:pt idx="4">
                  <c:v>3.35450094543258</c:v>
                </c:pt>
                <c:pt idx="5">
                  <c:v>4.9065969401778036</c:v>
                </c:pt>
                <c:pt idx="6">
                  <c:v>5.0810216157315766</c:v>
                </c:pt>
                <c:pt idx="7">
                  <c:v>5.9162684048247192</c:v>
                </c:pt>
                <c:pt idx="8">
                  <c:v>6.634791919191529</c:v>
                </c:pt>
                <c:pt idx="9">
                  <c:v>5.4371723029886061</c:v>
                </c:pt>
                <c:pt idx="10">
                  <c:v>1.4214999233037604</c:v>
                </c:pt>
                <c:pt idx="11">
                  <c:v>6.1562385215202182</c:v>
                </c:pt>
                <c:pt idx="12">
                  <c:v>5.5456790517449068</c:v>
                </c:pt>
                <c:pt idx="13">
                  <c:v>1.0644850830295209</c:v>
                </c:pt>
                <c:pt idx="14">
                  <c:v>1.7282295350688175</c:v>
                </c:pt>
                <c:pt idx="15">
                  <c:v>6.7025917699096613</c:v>
                </c:pt>
                <c:pt idx="16">
                  <c:v>12.128032015179466</c:v>
                </c:pt>
                <c:pt idx="17">
                  <c:v>8.0361094641318793</c:v>
                </c:pt>
                <c:pt idx="18">
                  <c:v>11.319511839363754</c:v>
                </c:pt>
                <c:pt idx="19">
                  <c:v>3.9737377127892062</c:v>
                </c:pt>
                <c:pt idx="20">
                  <c:v>9.4881021139557991</c:v>
                </c:pt>
                <c:pt idx="21">
                  <c:v>14.28634890568458</c:v>
                </c:pt>
                <c:pt idx="22">
                  <c:v>16.52834873285234</c:v>
                </c:pt>
                <c:pt idx="23">
                  <c:v>8.8153159199710629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EXERCICE1!$C$1</c:f>
              <c:strCache>
                <c:ptCount val="1"/>
                <c:pt idx="0">
                  <c:v>Regression</c:v>
                </c:pt>
              </c:strCache>
            </c:strRef>
          </c:tx>
          <c:spPr>
            <a:ln w="19050">
              <a:solidFill>
                <a:schemeClr val="accent6">
                  <a:lumMod val="75000"/>
                </a:schemeClr>
              </a:solidFill>
              <a:prstDash val="sysDash"/>
            </a:ln>
          </c:spPr>
          <c:marker>
            <c:symbol val="none"/>
          </c:marker>
          <c:xVal>
            <c:numRef>
              <c:f>EXERCICE1!$A$2:$A$25</c:f>
              <c:numCache>
                <c:formatCode>0.00</c:formatCode>
                <c:ptCount val="24"/>
                <c:pt idx="0">
                  <c:v>0.30714329027945597</c:v>
                </c:pt>
                <c:pt idx="1">
                  <c:v>2.0612123592554612</c:v>
                </c:pt>
                <c:pt idx="2">
                  <c:v>2.7178813156635231</c:v>
                </c:pt>
                <c:pt idx="3">
                  <c:v>2.7322907455062562</c:v>
                </c:pt>
                <c:pt idx="4">
                  <c:v>3.0754750277655853</c:v>
                </c:pt>
                <c:pt idx="5">
                  <c:v>3.7438097031376012</c:v>
                </c:pt>
                <c:pt idx="6">
                  <c:v>3.7683864613209566</c:v>
                </c:pt>
                <c:pt idx="7">
                  <c:v>4.1636409948404154</c:v>
                </c:pt>
                <c:pt idx="8">
                  <c:v>4.1684260047332851</c:v>
                </c:pt>
                <c:pt idx="9">
                  <c:v>5.3142277226254935</c:v>
                </c:pt>
                <c:pt idx="10">
                  <c:v>5.5535589383188668</c:v>
                </c:pt>
                <c:pt idx="11">
                  <c:v>5.8497403422522005</c:v>
                </c:pt>
                <c:pt idx="12">
                  <c:v>6.8869765711535784</c:v>
                </c:pt>
                <c:pt idx="13">
                  <c:v>7.0073320505507644</c:v>
                </c:pt>
                <c:pt idx="14">
                  <c:v>9.1355245745004527</c:v>
                </c:pt>
                <c:pt idx="15">
                  <c:v>9.192003473780046</c:v>
                </c:pt>
                <c:pt idx="16">
                  <c:v>9.9777765286663609</c:v>
                </c:pt>
                <c:pt idx="17">
                  <c:v>10.556806731980899</c:v>
                </c:pt>
                <c:pt idx="18">
                  <c:v>11.402223254534611</c:v>
                </c:pt>
                <c:pt idx="19">
                  <c:v>12.488810898660113</c:v>
                </c:pt>
                <c:pt idx="20">
                  <c:v>12.504515833416695</c:v>
                </c:pt>
                <c:pt idx="21">
                  <c:v>13.092156071912822</c:v>
                </c:pt>
                <c:pt idx="22">
                  <c:v>18.036697762158763</c:v>
                </c:pt>
                <c:pt idx="23">
                  <c:v>20.721335358797248</c:v>
                </c:pt>
              </c:numCache>
            </c:numRef>
          </c:xVal>
          <c:yVal>
            <c:numRef>
              <c:f>EXERCICE1!$C$2:$C$25</c:f>
              <c:numCache>
                <c:formatCode>0.00</c:formatCode>
                <c:ptCount val="24"/>
                <c:pt idx="0">
                  <c:v>1.307143290279456</c:v>
                </c:pt>
                <c:pt idx="1">
                  <c:v>3.0612123592554612</c:v>
                </c:pt>
                <c:pt idx="2">
                  <c:v>3.7178813156635231</c:v>
                </c:pt>
                <c:pt idx="3">
                  <c:v>3.7322907455062562</c:v>
                </c:pt>
                <c:pt idx="4">
                  <c:v>4.0754750277655853</c:v>
                </c:pt>
                <c:pt idx="5">
                  <c:v>4.7438097031376012</c:v>
                </c:pt>
                <c:pt idx="6">
                  <c:v>4.7683864613209561</c:v>
                </c:pt>
                <c:pt idx="7">
                  <c:v>5.1636409948404154</c:v>
                </c:pt>
                <c:pt idx="8">
                  <c:v>5.1684260047332851</c:v>
                </c:pt>
                <c:pt idx="9">
                  <c:v>6.3142277226254935</c:v>
                </c:pt>
                <c:pt idx="10">
                  <c:v>6.5535589383188668</c:v>
                </c:pt>
                <c:pt idx="11">
                  <c:v>6.8497403422522005</c:v>
                </c:pt>
                <c:pt idx="12">
                  <c:v>7.8869765711535784</c:v>
                </c:pt>
                <c:pt idx="13">
                  <c:v>8.0073320505507652</c:v>
                </c:pt>
                <c:pt idx="14">
                  <c:v>10.135524574500453</c:v>
                </c:pt>
                <c:pt idx="15">
                  <c:v>10.192003473780046</c:v>
                </c:pt>
                <c:pt idx="16">
                  <c:v>10.977776528666361</c:v>
                </c:pt>
                <c:pt idx="17">
                  <c:v>11.556806731980899</c:v>
                </c:pt>
                <c:pt idx="18">
                  <c:v>12.402223254534611</c:v>
                </c:pt>
                <c:pt idx="19">
                  <c:v>13.488810898660113</c:v>
                </c:pt>
                <c:pt idx="20">
                  <c:v>13.504515833416695</c:v>
                </c:pt>
                <c:pt idx="21">
                  <c:v>14.092156071912822</c:v>
                </c:pt>
                <c:pt idx="22">
                  <c:v>19.036697762158763</c:v>
                </c:pt>
                <c:pt idx="23">
                  <c:v>21.721335358797248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19219712"/>
        <c:axId val="419219136"/>
      </c:scatterChart>
      <c:valAx>
        <c:axId val="419219712"/>
        <c:scaling>
          <c:orientation val="minMax"/>
        </c:scaling>
        <c:delete val="0"/>
        <c:axPos val="b"/>
        <c:numFmt formatCode="0.00" sourceLinked="1"/>
        <c:majorTickMark val="out"/>
        <c:minorTickMark val="none"/>
        <c:tickLblPos val="nextTo"/>
        <c:crossAx val="419219136"/>
        <c:crosses val="autoZero"/>
        <c:crossBetween val="midCat"/>
      </c:valAx>
      <c:valAx>
        <c:axId val="419219136"/>
        <c:scaling>
          <c:orientation val="minMax"/>
        </c:scaling>
        <c:delete val="0"/>
        <c:axPos val="l"/>
        <c:numFmt formatCode="0.00" sourceLinked="1"/>
        <c:majorTickMark val="out"/>
        <c:minorTickMark val="none"/>
        <c:tickLblPos val="nextTo"/>
        <c:crossAx val="419219712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11745756780402447"/>
          <c:y val="4.1282808398950134E-2"/>
          <c:w val="0.22698687664041994"/>
          <c:h val="0.1674343832020997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708573928258967"/>
          <c:y val="5.1400554097404488E-2"/>
          <c:w val="0.84461570428696409"/>
          <c:h val="0.8326195683872849"/>
        </c:manualLayout>
      </c:layout>
      <c:scatterChart>
        <c:scatterStyle val="lineMarker"/>
        <c:varyColors val="0"/>
        <c:ser>
          <c:idx val="0"/>
          <c:order val="0"/>
          <c:tx>
            <c:strRef>
              <c:f>EX1_corrigé!$B$1</c:f>
              <c:strCache>
                <c:ptCount val="1"/>
                <c:pt idx="0">
                  <c:v>Y</c:v>
                </c:pt>
              </c:strCache>
            </c:strRef>
          </c:tx>
          <c:spPr>
            <a:ln w="28575">
              <a:noFill/>
            </a:ln>
          </c:spPr>
          <c:marker>
            <c:symbol val="diamond"/>
            <c:size val="4"/>
            <c:spPr>
              <a:solidFill>
                <a:schemeClr val="bg1">
                  <a:lumMod val="50000"/>
                </a:schemeClr>
              </a:solidFill>
              <a:ln>
                <a:noFill/>
              </a:ln>
            </c:spPr>
          </c:marker>
          <c:xVal>
            <c:numRef>
              <c:f>EX1_corrigé!$A$2:$A$25</c:f>
              <c:numCache>
                <c:formatCode>0.00</c:formatCode>
                <c:ptCount val="24"/>
                <c:pt idx="0">
                  <c:v>0.30714329027945597</c:v>
                </c:pt>
                <c:pt idx="1">
                  <c:v>2.0612123592554612</c:v>
                </c:pt>
                <c:pt idx="2">
                  <c:v>2.7178813156635231</c:v>
                </c:pt>
                <c:pt idx="3">
                  <c:v>2.7322907455062562</c:v>
                </c:pt>
                <c:pt idx="4">
                  <c:v>3.0754750277655853</c:v>
                </c:pt>
                <c:pt idx="5">
                  <c:v>3.7438097031376012</c:v>
                </c:pt>
                <c:pt idx="6">
                  <c:v>3.7683864613209566</c:v>
                </c:pt>
                <c:pt idx="7">
                  <c:v>4.1636409948404154</c:v>
                </c:pt>
                <c:pt idx="8">
                  <c:v>4.1684260047332851</c:v>
                </c:pt>
                <c:pt idx="9">
                  <c:v>5.3142277226254935</c:v>
                </c:pt>
                <c:pt idx="10">
                  <c:v>5.5535589383188668</c:v>
                </c:pt>
                <c:pt idx="11">
                  <c:v>5.8497403422522005</c:v>
                </c:pt>
                <c:pt idx="12">
                  <c:v>6.8869765711535784</c:v>
                </c:pt>
                <c:pt idx="13">
                  <c:v>7.0073320505507644</c:v>
                </c:pt>
                <c:pt idx="14">
                  <c:v>9.1355245745004527</c:v>
                </c:pt>
                <c:pt idx="15">
                  <c:v>9.192003473780046</c:v>
                </c:pt>
                <c:pt idx="16">
                  <c:v>9.9777765286663609</c:v>
                </c:pt>
                <c:pt idx="17">
                  <c:v>10.556806731980899</c:v>
                </c:pt>
                <c:pt idx="18">
                  <c:v>11.402223254534611</c:v>
                </c:pt>
                <c:pt idx="19">
                  <c:v>12.488810898660113</c:v>
                </c:pt>
                <c:pt idx="20">
                  <c:v>12.504515833416695</c:v>
                </c:pt>
                <c:pt idx="21">
                  <c:v>13.092156071912822</c:v>
                </c:pt>
                <c:pt idx="22">
                  <c:v>18.036697762158763</c:v>
                </c:pt>
                <c:pt idx="23">
                  <c:v>20.721335358797248</c:v>
                </c:pt>
              </c:numCache>
            </c:numRef>
          </c:xVal>
          <c:yVal>
            <c:numRef>
              <c:f>EX1_corrigé!$B$2:$B$25</c:f>
              <c:numCache>
                <c:formatCode>0.00</c:formatCode>
                <c:ptCount val="24"/>
                <c:pt idx="0">
                  <c:v>2.5238891737037288</c:v>
                </c:pt>
                <c:pt idx="1">
                  <c:v>4.948013659694932</c:v>
                </c:pt>
                <c:pt idx="2">
                  <c:v>6.2641604646864684</c:v>
                </c:pt>
                <c:pt idx="3">
                  <c:v>2.7478742673257082</c:v>
                </c:pt>
                <c:pt idx="4">
                  <c:v>3.35450094543258</c:v>
                </c:pt>
                <c:pt idx="5">
                  <c:v>4.9065969401778036</c:v>
                </c:pt>
                <c:pt idx="6">
                  <c:v>5.0810216157315766</c:v>
                </c:pt>
                <c:pt idx="7">
                  <c:v>5.9162684048247192</c:v>
                </c:pt>
                <c:pt idx="8">
                  <c:v>6.634791919191529</c:v>
                </c:pt>
                <c:pt idx="9">
                  <c:v>5.4371723029886061</c:v>
                </c:pt>
                <c:pt idx="10">
                  <c:v>1.4214999233037604</c:v>
                </c:pt>
                <c:pt idx="11">
                  <c:v>6.1562385215202182</c:v>
                </c:pt>
                <c:pt idx="12">
                  <c:v>5.5456790517449068</c:v>
                </c:pt>
                <c:pt idx="13">
                  <c:v>1.0644850830295209</c:v>
                </c:pt>
                <c:pt idx="14">
                  <c:v>1.7282295350688175</c:v>
                </c:pt>
                <c:pt idx="15">
                  <c:v>6.7025917699096613</c:v>
                </c:pt>
                <c:pt idx="16">
                  <c:v>12.128032015179466</c:v>
                </c:pt>
                <c:pt idx="17">
                  <c:v>8.0361094641318793</c:v>
                </c:pt>
                <c:pt idx="18">
                  <c:v>11.319511839363754</c:v>
                </c:pt>
                <c:pt idx="19">
                  <c:v>3.9737377127892062</c:v>
                </c:pt>
                <c:pt idx="20">
                  <c:v>9.4881021139557991</c:v>
                </c:pt>
                <c:pt idx="21">
                  <c:v>14.28634890568458</c:v>
                </c:pt>
                <c:pt idx="22">
                  <c:v>16.52834873285234</c:v>
                </c:pt>
                <c:pt idx="23">
                  <c:v>8.8153159199710629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EX1_corrigé!$C$1</c:f>
              <c:strCache>
                <c:ptCount val="1"/>
                <c:pt idx="0">
                  <c:v>Regression</c:v>
                </c:pt>
              </c:strCache>
            </c:strRef>
          </c:tx>
          <c:spPr>
            <a:ln w="19050">
              <a:solidFill>
                <a:schemeClr val="accent6">
                  <a:lumMod val="75000"/>
                </a:schemeClr>
              </a:solidFill>
              <a:prstDash val="sysDash"/>
            </a:ln>
          </c:spPr>
          <c:marker>
            <c:symbol val="none"/>
          </c:marker>
          <c:xVal>
            <c:numRef>
              <c:f>EX1_corrigé!$A$2:$A$25</c:f>
              <c:numCache>
                <c:formatCode>0.00</c:formatCode>
                <c:ptCount val="24"/>
                <c:pt idx="0">
                  <c:v>0.30714329027945597</c:v>
                </c:pt>
                <c:pt idx="1">
                  <c:v>2.0612123592554612</c:v>
                </c:pt>
                <c:pt idx="2">
                  <c:v>2.7178813156635231</c:v>
                </c:pt>
                <c:pt idx="3">
                  <c:v>2.7322907455062562</c:v>
                </c:pt>
                <c:pt idx="4">
                  <c:v>3.0754750277655853</c:v>
                </c:pt>
                <c:pt idx="5">
                  <c:v>3.7438097031376012</c:v>
                </c:pt>
                <c:pt idx="6">
                  <c:v>3.7683864613209566</c:v>
                </c:pt>
                <c:pt idx="7">
                  <c:v>4.1636409948404154</c:v>
                </c:pt>
                <c:pt idx="8">
                  <c:v>4.1684260047332851</c:v>
                </c:pt>
                <c:pt idx="9">
                  <c:v>5.3142277226254935</c:v>
                </c:pt>
                <c:pt idx="10">
                  <c:v>5.5535589383188668</c:v>
                </c:pt>
                <c:pt idx="11">
                  <c:v>5.8497403422522005</c:v>
                </c:pt>
                <c:pt idx="12">
                  <c:v>6.8869765711535784</c:v>
                </c:pt>
                <c:pt idx="13">
                  <c:v>7.0073320505507644</c:v>
                </c:pt>
                <c:pt idx="14">
                  <c:v>9.1355245745004527</c:v>
                </c:pt>
                <c:pt idx="15">
                  <c:v>9.192003473780046</c:v>
                </c:pt>
                <c:pt idx="16">
                  <c:v>9.9777765286663609</c:v>
                </c:pt>
                <c:pt idx="17">
                  <c:v>10.556806731980899</c:v>
                </c:pt>
                <c:pt idx="18">
                  <c:v>11.402223254534611</c:v>
                </c:pt>
                <c:pt idx="19">
                  <c:v>12.488810898660113</c:v>
                </c:pt>
                <c:pt idx="20">
                  <c:v>12.504515833416695</c:v>
                </c:pt>
                <c:pt idx="21">
                  <c:v>13.092156071912822</c:v>
                </c:pt>
                <c:pt idx="22">
                  <c:v>18.036697762158763</c:v>
                </c:pt>
                <c:pt idx="23">
                  <c:v>20.721335358797248</c:v>
                </c:pt>
              </c:numCache>
            </c:numRef>
          </c:xVal>
          <c:yVal>
            <c:numRef>
              <c:f>EX1_corrigé!$C$2:$C$25</c:f>
              <c:numCache>
                <c:formatCode>0.00</c:formatCode>
                <c:ptCount val="24"/>
                <c:pt idx="0">
                  <c:v>2.7021082662808236</c:v>
                </c:pt>
                <c:pt idx="1">
                  <c:v>3.5951372437304885</c:v>
                </c:pt>
                <c:pt idx="2">
                  <c:v>3.9294595443947227</c:v>
                </c:pt>
                <c:pt idx="3">
                  <c:v>3.9367956514076585</c:v>
                </c:pt>
                <c:pt idx="4">
                  <c:v>4.1115171114022528</c:v>
                </c:pt>
                <c:pt idx="5">
                  <c:v>4.451778645168452</c:v>
                </c:pt>
                <c:pt idx="6">
                  <c:v>4.4642911269274075</c:v>
                </c:pt>
                <c:pt idx="7">
                  <c:v>4.6655225140741443</c:v>
                </c:pt>
                <c:pt idx="8">
                  <c:v>4.6679586510355069</c:v>
                </c:pt>
                <c:pt idx="9">
                  <c:v>5.2513074795321488</c:v>
                </c:pt>
                <c:pt idx="10">
                  <c:v>5.3731554241784849</c:v>
                </c:pt>
                <c:pt idx="11">
                  <c:v>5.5239468502245526</c:v>
                </c:pt>
                <c:pt idx="12">
                  <c:v>6.0520229820329146</c:v>
                </c:pt>
                <c:pt idx="13">
                  <c:v>6.1132981807109683</c:v>
                </c:pt>
                <c:pt idx="14">
                  <c:v>7.1968003227265687</c:v>
                </c:pt>
                <c:pt idx="15">
                  <c:v>7.2255547740553201</c:v>
                </c:pt>
                <c:pt idx="16">
                  <c:v>7.6256063570424573</c:v>
                </c:pt>
                <c:pt idx="17">
                  <c:v>7.9204013337763675</c:v>
                </c:pt>
                <c:pt idx="18">
                  <c:v>8.3508185083383353</c:v>
                </c:pt>
                <c:pt idx="19">
                  <c:v>8.9040203576300012</c:v>
                </c:pt>
                <c:pt idx="20">
                  <c:v>8.9120160301349465</c:v>
                </c:pt>
                <c:pt idx="21">
                  <c:v>9.2111945348895112</c:v>
                </c:pt>
                <c:pt idx="22">
                  <c:v>11.728552082374986</c:v>
                </c:pt>
                <c:pt idx="23">
                  <c:v>13.095350693759535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19221440"/>
        <c:axId val="701300736"/>
      </c:scatterChart>
      <c:valAx>
        <c:axId val="419221440"/>
        <c:scaling>
          <c:orientation val="minMax"/>
        </c:scaling>
        <c:delete val="0"/>
        <c:axPos val="b"/>
        <c:numFmt formatCode="0.00" sourceLinked="1"/>
        <c:majorTickMark val="out"/>
        <c:minorTickMark val="none"/>
        <c:tickLblPos val="nextTo"/>
        <c:crossAx val="701300736"/>
        <c:crosses val="autoZero"/>
        <c:crossBetween val="midCat"/>
      </c:valAx>
      <c:valAx>
        <c:axId val="701300736"/>
        <c:scaling>
          <c:orientation val="minMax"/>
        </c:scaling>
        <c:delete val="0"/>
        <c:axPos val="l"/>
        <c:numFmt formatCode="0.00" sourceLinked="1"/>
        <c:majorTickMark val="out"/>
        <c:minorTickMark val="none"/>
        <c:tickLblPos val="nextTo"/>
        <c:crossAx val="419221440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11745756780402447"/>
          <c:y val="4.1282808398950134E-2"/>
          <c:w val="0.22698687664041994"/>
          <c:h val="0.1674343832020997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390525</xdr:colOff>
      <xdr:row>13</xdr:row>
      <xdr:rowOff>104774</xdr:rowOff>
    </xdr:from>
    <xdr:to>
      <xdr:col>8</xdr:col>
      <xdr:colOff>76201</xdr:colOff>
      <xdr:row>38</xdr:row>
      <xdr:rowOff>64502</xdr:rowOff>
    </xdr:to>
    <xdr:grpSp>
      <xdr:nvGrpSpPr>
        <xdr:cNvPr id="8" name="Groupe 7"/>
        <xdr:cNvGrpSpPr/>
      </xdr:nvGrpSpPr>
      <xdr:grpSpPr>
        <a:xfrm>
          <a:off x="390525" y="2762249"/>
          <a:ext cx="7019926" cy="4722228"/>
          <a:chOff x="438150" y="2752724"/>
          <a:chExt cx="7019926" cy="4722228"/>
        </a:xfrm>
      </xdr:grpSpPr>
      <xdr:pic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33525" y="2958431"/>
            <a:ext cx="4438650" cy="4516521"/>
          </a:xfrm>
          <a:prstGeom prst="rect">
            <a:avLst/>
          </a:prstGeom>
        </xdr:spPr>
      </xdr:pic>
      <xdr:sp macro="" textlink="">
        <xdr:nvSpPr>
          <xdr:cNvPr id="3" name="Rectangle 2"/>
          <xdr:cNvSpPr/>
        </xdr:nvSpPr>
        <xdr:spPr>
          <a:xfrm>
            <a:off x="2619375" y="2752724"/>
            <a:ext cx="1238250" cy="485775"/>
          </a:xfrm>
          <a:prstGeom prst="wedgeRectCallout">
            <a:avLst>
              <a:gd name="adj1" fmla="val -1602"/>
              <a:gd name="adj2" fmla="val 84797"/>
            </a:avLst>
          </a:prstGeom>
          <a:solidFill>
            <a:schemeClr val="accent1">
              <a:lumMod val="75000"/>
            </a:schemeClr>
          </a:solidFill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Cellule</a:t>
            </a:r>
            <a:r>
              <a:rPr lang="fr-FR" sz="1100" baseline="0"/>
              <a:t> objectif </a:t>
            </a:r>
          </a:p>
          <a:p>
            <a:pPr algn="ctr"/>
            <a:r>
              <a:rPr lang="fr-FR" sz="1100" baseline="0"/>
              <a:t>(1 seule cellule)</a:t>
            </a:r>
            <a:endParaRPr lang="fr-FR" sz="1100"/>
          </a:p>
        </xdr:txBody>
      </xdr:sp>
      <xdr:sp macro="" textlink="">
        <xdr:nvSpPr>
          <xdr:cNvPr id="4" name="Rectangle 3"/>
          <xdr:cNvSpPr/>
        </xdr:nvSpPr>
        <xdr:spPr>
          <a:xfrm>
            <a:off x="438150" y="3438525"/>
            <a:ext cx="1238250" cy="609600"/>
          </a:xfrm>
          <a:prstGeom prst="wedgeRectCallout">
            <a:avLst>
              <a:gd name="adj1" fmla="val 72244"/>
              <a:gd name="adj2" fmla="val -9321"/>
            </a:avLst>
          </a:prstGeom>
          <a:solidFill>
            <a:schemeClr val="accent1">
              <a:lumMod val="75000"/>
            </a:schemeClr>
          </a:solidFill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Sens de l'optimisation</a:t>
            </a:r>
            <a:r>
              <a:rPr lang="fr-FR" sz="1100" baseline="0"/>
              <a:t> (objectif)</a:t>
            </a:r>
            <a:endParaRPr lang="fr-FR" sz="1100"/>
          </a:p>
        </xdr:txBody>
      </xdr:sp>
      <xdr:sp macro="" textlink="">
        <xdr:nvSpPr>
          <xdr:cNvPr id="5" name="Rectangle 4"/>
          <xdr:cNvSpPr/>
        </xdr:nvSpPr>
        <xdr:spPr>
          <a:xfrm>
            <a:off x="6010276" y="3943349"/>
            <a:ext cx="1447800" cy="828676"/>
          </a:xfrm>
          <a:prstGeom prst="wedgeRectCallout">
            <a:avLst>
              <a:gd name="adj1" fmla="val -74628"/>
              <a:gd name="adj2" fmla="val -27847"/>
            </a:avLst>
          </a:prstGeom>
          <a:solidFill>
            <a:schemeClr val="accent1">
              <a:lumMod val="75000"/>
            </a:schemeClr>
          </a:solidFill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Plage</a:t>
            </a:r>
            <a:r>
              <a:rPr lang="fr-FR" sz="1100" baseline="0"/>
              <a:t> à optimiser (sur laquelle le Solveur va déterminer les valeurs optimales)</a:t>
            </a:r>
            <a:endParaRPr lang="fr-FR" sz="1100"/>
          </a:p>
        </xdr:txBody>
      </xdr:sp>
      <xdr:sp macro="" textlink="">
        <xdr:nvSpPr>
          <xdr:cNvPr id="6" name="Rectangle 5"/>
          <xdr:cNvSpPr/>
        </xdr:nvSpPr>
        <xdr:spPr>
          <a:xfrm>
            <a:off x="1990725" y="5029200"/>
            <a:ext cx="1371600" cy="485775"/>
          </a:xfrm>
          <a:prstGeom prst="wedgeRectCallout">
            <a:avLst>
              <a:gd name="adj1" fmla="val -40064"/>
              <a:gd name="adj2" fmla="val -103438"/>
            </a:avLst>
          </a:prstGeom>
          <a:solidFill>
            <a:schemeClr val="accent1">
              <a:lumMod val="75000"/>
            </a:schemeClr>
          </a:solidFill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Liste des contraintes à respecter</a:t>
            </a:r>
          </a:p>
        </xdr:txBody>
      </xdr:sp>
      <xdr:sp macro="" textlink="">
        <xdr:nvSpPr>
          <xdr:cNvPr id="7" name="Rectangle 6"/>
          <xdr:cNvSpPr/>
        </xdr:nvSpPr>
        <xdr:spPr>
          <a:xfrm>
            <a:off x="4810125" y="5972175"/>
            <a:ext cx="1238250" cy="485775"/>
          </a:xfrm>
          <a:prstGeom prst="wedgeRectCallout">
            <a:avLst>
              <a:gd name="adj1" fmla="val -66987"/>
              <a:gd name="adj2" fmla="val -15203"/>
            </a:avLst>
          </a:prstGeom>
          <a:solidFill>
            <a:schemeClr val="accent1">
              <a:lumMod val="75000"/>
            </a:schemeClr>
          </a:solidFill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Moteur de résolution</a:t>
            </a:r>
          </a:p>
        </xdr:txBody>
      </xdr:sp>
    </xdr:grpSp>
    <xdr:clientData/>
  </xdr:twoCellAnchor>
  <xdr:twoCellAnchor editAs="oneCell">
    <xdr:from>
      <xdr:col>11</xdr:col>
      <xdr:colOff>85725</xdr:colOff>
      <xdr:row>23</xdr:row>
      <xdr:rowOff>114300</xdr:rowOff>
    </xdr:from>
    <xdr:to>
      <xdr:col>16</xdr:col>
      <xdr:colOff>295275</xdr:colOff>
      <xdr:row>47</xdr:row>
      <xdr:rowOff>68513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172575" y="4714875"/>
          <a:ext cx="4448175" cy="452621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6</xdr:row>
      <xdr:rowOff>9525</xdr:rowOff>
    </xdr:from>
    <xdr:to>
      <xdr:col>11</xdr:col>
      <xdr:colOff>0</xdr:colOff>
      <xdr:row>20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6</xdr:row>
      <xdr:rowOff>9525</xdr:rowOff>
    </xdr:from>
    <xdr:to>
      <xdr:col>11</xdr:col>
      <xdr:colOff>0</xdr:colOff>
      <xdr:row>20</xdr:row>
      <xdr:rowOff>85725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3" name="Tableau3" displayName="Tableau3" ref="A1:D25" totalsRowShown="0" headerRowDxfId="6" dataDxfId="7">
  <autoFilter ref="A1:D25"/>
  <tableColumns count="4">
    <tableColumn id="1" name="X" dataDxfId="11"/>
    <tableColumn id="2" name="Y" dataDxfId="10"/>
    <tableColumn id="3" name="Regression" dataDxfId="9">
      <calculatedColumnFormula>$G$2*$A2+$G$3</calculatedColumnFormula>
    </tableColumn>
    <tableColumn id="4" name="Ecarts²" dataDxfId="8">
      <calculatedColumnFormula>POWER(C2-B2,2)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35" displayName="Tableau35" ref="A1:D25" totalsRowShown="0" headerRowDxfId="5" dataDxfId="4">
  <autoFilter ref="A1:D25"/>
  <tableColumns count="4">
    <tableColumn id="1" name="X" dataDxfId="3"/>
    <tableColumn id="2" name="Y" dataDxfId="2"/>
    <tableColumn id="3" name="Regression" dataDxfId="1">
      <calculatedColumnFormula>$G$2*$A2+$G$3</calculatedColumnFormula>
    </tableColumn>
    <tableColumn id="4" name="Ecarts²" dataDxfId="0">
      <calculatedColumnFormula>POWER(C2-B2,2)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D15" totalsRowShown="0" headerRowDxfId="23" dataDxfId="22">
  <autoFilter ref="A1:D15"/>
  <tableColumns count="4">
    <tableColumn id="1" name="Elève" dataDxfId="21"/>
    <tableColumn id="2" name="Sexe" dataDxfId="20"/>
    <tableColumn id="3" name="Age" dataDxfId="14"/>
    <tableColumn id="4" name="Equipe" dataDxfId="1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13" displayName="Tableau13" ref="A1:D15" totalsRowShown="0" headerRowDxfId="19" dataDxfId="18">
  <autoFilter ref="A1:D15"/>
  <tableColumns count="4">
    <tableColumn id="1" name="Elève" dataDxfId="17"/>
    <tableColumn id="2" name="Sexe" dataDxfId="16"/>
    <tableColumn id="3" name="Age" dataDxfId="15"/>
    <tableColumn id="4" name="Equipe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1"/>
  <sheetViews>
    <sheetView tabSelected="1" workbookViewId="0">
      <selection activeCell="J1" sqref="J1"/>
    </sheetView>
  </sheetViews>
  <sheetFormatPr baseColWidth="10" defaultRowHeight="15" x14ac:dyDescent="0.25"/>
  <cols>
    <col min="2" max="2" width="17.7109375" customWidth="1"/>
    <col min="3" max="5" width="14.140625" customWidth="1"/>
    <col min="6" max="6" width="15.5703125" customWidth="1"/>
    <col min="9" max="9" width="11.42578125" customWidth="1"/>
    <col min="10" max="10" width="3.42578125" style="25" customWidth="1"/>
    <col min="12" max="12" width="16" customWidth="1"/>
    <col min="16" max="16" width="13.28515625" customWidth="1"/>
    <col min="22" max="22" width="3.42578125" style="25" customWidth="1"/>
  </cols>
  <sheetData>
    <row r="1" spans="1:24" ht="19.5" x14ac:dyDescent="0.25">
      <c r="A1" s="1" t="s">
        <v>3</v>
      </c>
      <c r="K1" s="1" t="s">
        <v>5</v>
      </c>
      <c r="W1" s="1" t="s">
        <v>35</v>
      </c>
    </row>
    <row r="3" spans="1:24" x14ac:dyDescent="0.25">
      <c r="B3" t="s">
        <v>0</v>
      </c>
      <c r="L3" t="s">
        <v>21</v>
      </c>
      <c r="X3" t="s">
        <v>84</v>
      </c>
    </row>
    <row r="4" spans="1:24" x14ac:dyDescent="0.25">
      <c r="B4" t="s">
        <v>1</v>
      </c>
      <c r="L4" t="s">
        <v>22</v>
      </c>
    </row>
    <row r="5" spans="1:24" x14ac:dyDescent="0.25">
      <c r="B5" t="s">
        <v>2</v>
      </c>
      <c r="L5" t="s">
        <v>14</v>
      </c>
      <c r="X5" t="s">
        <v>36</v>
      </c>
    </row>
    <row r="6" spans="1:24" ht="15.75" thickBot="1" x14ac:dyDescent="0.3">
      <c r="X6" t="s">
        <v>37</v>
      </c>
    </row>
    <row r="7" spans="1:24" ht="17.25" customHeight="1" thickBot="1" x14ac:dyDescent="0.3">
      <c r="A7" s="1" t="s">
        <v>4</v>
      </c>
      <c r="L7" s="12"/>
      <c r="M7" s="4" t="s">
        <v>9</v>
      </c>
      <c r="N7" s="4" t="s">
        <v>10</v>
      </c>
      <c r="O7" s="4" t="s">
        <v>23</v>
      </c>
      <c r="P7" s="5" t="s">
        <v>24</v>
      </c>
      <c r="X7" t="s">
        <v>38</v>
      </c>
    </row>
    <row r="8" spans="1:24" x14ac:dyDescent="0.25">
      <c r="L8" s="6" t="s">
        <v>13</v>
      </c>
      <c r="M8" s="13">
        <v>4</v>
      </c>
      <c r="N8" s="14" t="s">
        <v>11</v>
      </c>
      <c r="O8" s="15"/>
      <c r="P8" s="16"/>
      <c r="X8" t="s">
        <v>85</v>
      </c>
    </row>
    <row r="9" spans="1:24" x14ac:dyDescent="0.25">
      <c r="B9" t="s">
        <v>16</v>
      </c>
      <c r="L9" s="6" t="s">
        <v>6</v>
      </c>
      <c r="M9" s="17">
        <v>2</v>
      </c>
      <c r="N9" s="7">
        <v>31</v>
      </c>
      <c r="O9" s="8">
        <f>N9/M9</f>
        <v>15.5</v>
      </c>
      <c r="P9" s="27"/>
    </row>
    <row r="10" spans="1:24" x14ac:dyDescent="0.25">
      <c r="B10" t="s">
        <v>15</v>
      </c>
      <c r="L10" s="6" t="s">
        <v>7</v>
      </c>
      <c r="M10" s="17">
        <v>1.3</v>
      </c>
      <c r="N10" s="7">
        <v>21</v>
      </c>
      <c r="O10" s="8">
        <f t="shared" ref="O10:O11" si="0">N10/M10</f>
        <v>16.153846153846153</v>
      </c>
      <c r="P10" s="27"/>
      <c r="X10" t="s">
        <v>39</v>
      </c>
    </row>
    <row r="11" spans="1:24" ht="15.75" thickBot="1" x14ac:dyDescent="0.3">
      <c r="B11" t="s">
        <v>59</v>
      </c>
      <c r="L11" s="9" t="s">
        <v>8</v>
      </c>
      <c r="M11" s="18">
        <v>0.7</v>
      </c>
      <c r="N11" s="10">
        <v>12</v>
      </c>
      <c r="O11" s="11">
        <f t="shared" si="0"/>
        <v>17.142857142857142</v>
      </c>
      <c r="P11" s="28"/>
    </row>
    <row r="12" spans="1:24" ht="15.75" thickBot="1" x14ac:dyDescent="0.3">
      <c r="X12" t="s">
        <v>40</v>
      </c>
    </row>
    <row r="13" spans="1:24" ht="20.25" thickBot="1" x14ac:dyDescent="0.3">
      <c r="A13" s="1" t="s">
        <v>20</v>
      </c>
      <c r="L13" s="19" t="s">
        <v>12</v>
      </c>
      <c r="M13" s="20">
        <f>SUMPRODUCT($M$9:$M$11,$P$9:$P$11)</f>
        <v>0</v>
      </c>
      <c r="N13" s="26">
        <f>SUMPRODUCT($N$9:$N$11,$P$9:$P$11)</f>
        <v>0</v>
      </c>
      <c r="O13" s="21"/>
      <c r="P13" s="22"/>
    </row>
    <row r="14" spans="1:24" x14ac:dyDescent="0.25">
      <c r="X14" t="s">
        <v>41</v>
      </c>
    </row>
    <row r="15" spans="1:24" x14ac:dyDescent="0.25">
      <c r="L15" s="23" t="s">
        <v>17</v>
      </c>
    </row>
    <row r="16" spans="1:24" x14ac:dyDescent="0.25">
      <c r="L16" s="23" t="s">
        <v>18</v>
      </c>
      <c r="X16" t="s">
        <v>57</v>
      </c>
    </row>
    <row r="18" spans="12:12" x14ac:dyDescent="0.25">
      <c r="L18" t="s">
        <v>19</v>
      </c>
    </row>
    <row r="19" spans="12:12" x14ac:dyDescent="0.25">
      <c r="L19" s="24" t="s">
        <v>82</v>
      </c>
    </row>
    <row r="20" spans="12:12" x14ac:dyDescent="0.25">
      <c r="L20" s="24" t="s">
        <v>81</v>
      </c>
    </row>
    <row r="21" spans="12:12" x14ac:dyDescent="0.25">
      <c r="L21" s="24" t="s">
        <v>83</v>
      </c>
    </row>
    <row r="23" spans="12:12" x14ac:dyDescent="0.25">
      <c r="L23" t="s">
        <v>25</v>
      </c>
    </row>
    <row r="50" spans="12:12" x14ac:dyDescent="0.25">
      <c r="L50" t="s">
        <v>60</v>
      </c>
    </row>
    <row r="51" spans="12:12" x14ac:dyDescent="0.25">
      <c r="L51" t="s">
        <v>61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7"/>
  <sheetViews>
    <sheetView workbookViewId="0">
      <selection activeCell="B37" sqref="B37"/>
    </sheetView>
  </sheetViews>
  <sheetFormatPr baseColWidth="10" defaultRowHeight="15" x14ac:dyDescent="0.25"/>
  <cols>
    <col min="3" max="3" width="12.85546875" customWidth="1"/>
  </cols>
  <sheetData>
    <row r="1" spans="1:7" ht="15.75" thickBot="1" x14ac:dyDescent="0.3">
      <c r="A1" s="2" t="s">
        <v>65</v>
      </c>
      <c r="B1" s="2" t="s">
        <v>66</v>
      </c>
      <c r="C1" s="2" t="s">
        <v>67</v>
      </c>
      <c r="D1" s="2" t="s">
        <v>68</v>
      </c>
    </row>
    <row r="2" spans="1:7" x14ac:dyDescent="0.25">
      <c r="A2" s="51">
        <v>0.30714329027945597</v>
      </c>
      <c r="B2" s="51">
        <v>2.5238891737037288</v>
      </c>
      <c r="C2" s="51">
        <f>$G$2*$A2+$G$3</f>
        <v>1.307143290279456</v>
      </c>
      <c r="D2" s="51">
        <f>POWER(C2-B2,2)</f>
        <v>1.480470544829914</v>
      </c>
      <c r="F2" s="30" t="s">
        <v>69</v>
      </c>
      <c r="G2" s="54">
        <v>1</v>
      </c>
    </row>
    <row r="3" spans="1:7" ht="15.75" thickBot="1" x14ac:dyDescent="0.3">
      <c r="A3" s="51">
        <v>2.0612123592554612</v>
      </c>
      <c r="B3" s="51">
        <v>4.948013659694932</v>
      </c>
      <c r="C3" s="51">
        <f t="shared" ref="C3:C25" si="0">$G$2*$A3+$G$3</f>
        <v>3.0612123592554612</v>
      </c>
      <c r="D3" s="51">
        <f t="shared" ref="D3:D25" si="1">POWER(C3-B3,2)</f>
        <v>3.560019147340078</v>
      </c>
      <c r="F3" s="32" t="s">
        <v>70</v>
      </c>
      <c r="G3" s="55">
        <v>1</v>
      </c>
    </row>
    <row r="4" spans="1:7" ht="15.75" thickBot="1" x14ac:dyDescent="0.3">
      <c r="A4" s="51">
        <v>2.7178813156635231</v>
      </c>
      <c r="B4" s="51">
        <v>6.2641604646864684</v>
      </c>
      <c r="C4" s="51">
        <f t="shared" si="0"/>
        <v>3.7178813156635231</v>
      </c>
      <c r="D4" s="51">
        <f t="shared" si="1"/>
        <v>6.4835375047490142</v>
      </c>
      <c r="F4" s="2"/>
    </row>
    <row r="5" spans="1:7" ht="15.75" thickBot="1" x14ac:dyDescent="0.3">
      <c r="A5" s="51">
        <v>2.7322907455062562</v>
      </c>
      <c r="B5" s="51">
        <v>2.7478742673257082</v>
      </c>
      <c r="C5" s="51">
        <f t="shared" si="0"/>
        <v>3.7322907455062562</v>
      </c>
      <c r="D5" s="51">
        <f t="shared" si="1"/>
        <v>0.96907580251339331</v>
      </c>
      <c r="F5" s="52" t="s">
        <v>71</v>
      </c>
      <c r="G5" s="53"/>
    </row>
    <row r="6" spans="1:7" x14ac:dyDescent="0.25">
      <c r="A6" s="51">
        <v>3.0754750277655853</v>
      </c>
      <c r="B6" s="51">
        <v>3.35450094543258</v>
      </c>
      <c r="C6" s="51">
        <f t="shared" si="0"/>
        <v>4.0754750277655853</v>
      </c>
      <c r="D6" s="51">
        <f t="shared" si="1"/>
        <v>0.51980362739591912</v>
      </c>
    </row>
    <row r="7" spans="1:7" x14ac:dyDescent="0.25">
      <c r="A7" s="51">
        <v>3.7438097031376012</v>
      </c>
      <c r="B7" s="51">
        <v>4.9065969401778036</v>
      </c>
      <c r="C7" s="51">
        <f t="shared" si="0"/>
        <v>4.7438097031376012</v>
      </c>
      <c r="D7" s="51">
        <f t="shared" si="1"/>
        <v>2.6499684543183036E-2</v>
      </c>
    </row>
    <row r="8" spans="1:7" x14ac:dyDescent="0.25">
      <c r="A8" s="51">
        <v>3.7683864613209566</v>
      </c>
      <c r="B8" s="51">
        <v>5.0810216157315766</v>
      </c>
      <c r="C8" s="51">
        <f t="shared" si="0"/>
        <v>4.7683864613209561</v>
      </c>
      <c r="D8" s="51">
        <f t="shared" si="1"/>
        <v>9.7740739773352528E-2</v>
      </c>
    </row>
    <row r="9" spans="1:7" x14ac:dyDescent="0.25">
      <c r="A9" s="51">
        <v>4.1636409948404154</v>
      </c>
      <c r="B9" s="51">
        <v>5.9162684048247192</v>
      </c>
      <c r="C9" s="51">
        <f t="shared" si="0"/>
        <v>5.1636409948404154</v>
      </c>
      <c r="D9" s="51">
        <f t="shared" si="1"/>
        <v>0.56644801825968127</v>
      </c>
    </row>
    <row r="10" spans="1:7" x14ac:dyDescent="0.25">
      <c r="A10" s="51">
        <v>4.1684260047332851</v>
      </c>
      <c r="B10" s="51">
        <v>6.634791919191529</v>
      </c>
      <c r="C10" s="51">
        <f t="shared" si="0"/>
        <v>5.1684260047332851</v>
      </c>
      <c r="D10" s="51">
        <f t="shared" si="1"/>
        <v>2.1502289950849618</v>
      </c>
    </row>
    <row r="11" spans="1:7" x14ac:dyDescent="0.25">
      <c r="A11" s="51">
        <v>5.3142277226254935</v>
      </c>
      <c r="B11" s="51">
        <v>5.4371723029886061</v>
      </c>
      <c r="C11" s="51">
        <f t="shared" si="0"/>
        <v>6.3142277226254935</v>
      </c>
      <c r="D11" s="51">
        <f t="shared" si="1"/>
        <v>0.76922620911443662</v>
      </c>
    </row>
    <row r="12" spans="1:7" x14ac:dyDescent="0.25">
      <c r="A12" s="51">
        <v>5.5535589383188668</v>
      </c>
      <c r="B12" s="51">
        <v>1.4214999233037604</v>
      </c>
      <c r="C12" s="51">
        <f t="shared" si="0"/>
        <v>6.5535589383188668</v>
      </c>
      <c r="D12" s="51">
        <f t="shared" si="1"/>
        <v>26.338029733597825</v>
      </c>
    </row>
    <row r="13" spans="1:7" x14ac:dyDescent="0.25">
      <c r="A13" s="51">
        <v>5.8497403422522005</v>
      </c>
      <c r="B13" s="51">
        <v>6.1562385215202182</v>
      </c>
      <c r="C13" s="51">
        <f t="shared" si="0"/>
        <v>6.8497403422522005</v>
      </c>
      <c r="D13" s="51">
        <f t="shared" si="1"/>
        <v>0.48094477535857449</v>
      </c>
    </row>
    <row r="14" spans="1:7" x14ac:dyDescent="0.25">
      <c r="A14" s="51">
        <v>6.8869765711535784</v>
      </c>
      <c r="B14" s="51">
        <v>5.5456790517449068</v>
      </c>
      <c r="C14" s="51">
        <f t="shared" si="0"/>
        <v>7.8869765711535784</v>
      </c>
      <c r="D14" s="51">
        <f t="shared" si="1"/>
        <v>5.4816740743891987</v>
      </c>
    </row>
    <row r="15" spans="1:7" x14ac:dyDescent="0.25">
      <c r="A15" s="51">
        <v>7.0073320505507644</v>
      </c>
      <c r="B15" s="51">
        <v>1.0644850830295209</v>
      </c>
      <c r="C15" s="51">
        <f t="shared" si="0"/>
        <v>8.0073320505507652</v>
      </c>
      <c r="D15" s="51">
        <f t="shared" si="1"/>
        <v>48.203124014418947</v>
      </c>
    </row>
    <row r="16" spans="1:7" x14ac:dyDescent="0.25">
      <c r="A16" s="51">
        <v>9.1355245745004527</v>
      </c>
      <c r="B16" s="51">
        <v>1.7282295350688175</v>
      </c>
      <c r="C16" s="51">
        <f t="shared" si="0"/>
        <v>10.135524574500453</v>
      </c>
      <c r="D16" s="51">
        <f t="shared" si="1"/>
        <v>70.682609880051771</v>
      </c>
    </row>
    <row r="17" spans="1:10" x14ac:dyDescent="0.25">
      <c r="A17" s="51">
        <v>9.192003473780046</v>
      </c>
      <c r="B17" s="51">
        <v>6.7025917699096613</v>
      </c>
      <c r="C17" s="51">
        <f t="shared" si="0"/>
        <v>10.192003473780046</v>
      </c>
      <c r="D17" s="51">
        <f t="shared" si="1"/>
        <v>12.175994039107621</v>
      </c>
    </row>
    <row r="18" spans="1:10" x14ac:dyDescent="0.25">
      <c r="A18" s="51">
        <v>9.9777765286663609</v>
      </c>
      <c r="B18" s="51">
        <v>12.128032015179466</v>
      </c>
      <c r="C18" s="51">
        <f t="shared" si="0"/>
        <v>10.977776528666361</v>
      </c>
      <c r="D18" s="51">
        <f t="shared" si="1"/>
        <v>1.3230876842534998</v>
      </c>
    </row>
    <row r="19" spans="1:10" x14ac:dyDescent="0.25">
      <c r="A19" s="51">
        <v>10.556806731980899</v>
      </c>
      <c r="B19" s="51">
        <v>8.0361094641318793</v>
      </c>
      <c r="C19" s="51">
        <f t="shared" si="0"/>
        <v>11.556806731980899</v>
      </c>
      <c r="D19" s="51">
        <f t="shared" si="1"/>
        <v>12.395309251839551</v>
      </c>
    </row>
    <row r="20" spans="1:10" x14ac:dyDescent="0.25">
      <c r="A20" s="51">
        <v>11.402223254534611</v>
      </c>
      <c r="B20" s="51">
        <v>11.319511839363754</v>
      </c>
      <c r="C20" s="51">
        <f t="shared" si="0"/>
        <v>12.402223254534611</v>
      </c>
      <c r="D20" s="51">
        <f t="shared" si="1"/>
        <v>1.1722640085412808</v>
      </c>
    </row>
    <row r="21" spans="1:10" x14ac:dyDescent="0.25">
      <c r="A21" s="51">
        <v>12.488810898660113</v>
      </c>
      <c r="B21" s="51">
        <v>3.9737377127892062</v>
      </c>
      <c r="C21" s="51">
        <f t="shared" si="0"/>
        <v>13.488810898660113</v>
      </c>
      <c r="D21" s="51">
        <f t="shared" si="1"/>
        <v>90.536617732479542</v>
      </c>
    </row>
    <row r="22" spans="1:10" x14ac:dyDescent="0.25">
      <c r="A22" s="51">
        <v>12.504515833416695</v>
      </c>
      <c r="B22" s="51">
        <v>9.4881021139557991</v>
      </c>
      <c r="C22" s="51">
        <f t="shared" si="0"/>
        <v>13.504515833416695</v>
      </c>
      <c r="D22" s="51">
        <f t="shared" si="1"/>
        <v>16.13157916587371</v>
      </c>
    </row>
    <row r="23" spans="1:10" x14ac:dyDescent="0.25">
      <c r="A23" s="51">
        <v>13.092156071912822</v>
      </c>
      <c r="B23" s="51">
        <v>14.28634890568458</v>
      </c>
      <c r="C23" s="51">
        <f t="shared" si="0"/>
        <v>14.092156071912822</v>
      </c>
      <c r="D23" s="51">
        <f t="shared" si="1"/>
        <v>3.7710856688305809E-2</v>
      </c>
    </row>
    <row r="24" spans="1:10" x14ac:dyDescent="0.25">
      <c r="A24" s="51">
        <v>18.036697762158763</v>
      </c>
      <c r="B24" s="51">
        <v>16.52834873285234</v>
      </c>
      <c r="C24" s="51">
        <f t="shared" si="0"/>
        <v>19.036697762158763</v>
      </c>
      <c r="D24" s="51">
        <f t="shared" si="1"/>
        <v>6.2918148528224744</v>
      </c>
    </row>
    <row r="25" spans="1:10" x14ac:dyDescent="0.25">
      <c r="A25" s="51">
        <v>20.721335358797248</v>
      </c>
      <c r="B25" s="51">
        <v>8.8153159199710629</v>
      </c>
      <c r="C25" s="51">
        <f t="shared" si="0"/>
        <v>21.721335358797248</v>
      </c>
      <c r="D25" s="51">
        <f t="shared" si="1"/>
        <v>166.56533775535934</v>
      </c>
    </row>
    <row r="27" spans="1:10" x14ac:dyDescent="0.25">
      <c r="A27" s="29"/>
      <c r="B27" s="29"/>
      <c r="C27" s="29"/>
      <c r="D27" s="29"/>
      <c r="E27" s="29"/>
      <c r="F27" s="29"/>
      <c r="G27" s="29"/>
      <c r="H27" s="29"/>
      <c r="I27" s="29"/>
      <c r="J27" s="29"/>
    </row>
    <row r="28" spans="1:10" x14ac:dyDescent="0.25">
      <c r="A28" s="29" t="s">
        <v>72</v>
      </c>
      <c r="B28" s="29"/>
      <c r="C28" s="29"/>
      <c r="D28" s="29"/>
      <c r="E28" s="29"/>
      <c r="F28" s="29"/>
      <c r="G28" s="29"/>
      <c r="H28" s="29"/>
      <c r="I28" s="29"/>
      <c r="J28" s="29"/>
    </row>
    <row r="29" spans="1:10" x14ac:dyDescent="0.25">
      <c r="A29" s="29" t="s">
        <v>73</v>
      </c>
      <c r="B29" s="29"/>
      <c r="C29" s="29"/>
      <c r="D29" s="29"/>
      <c r="E29" s="29"/>
      <c r="F29" s="29"/>
      <c r="G29" s="29"/>
      <c r="H29" s="29"/>
      <c r="I29" s="29"/>
      <c r="J29" s="29"/>
    </row>
    <row r="30" spans="1:10" x14ac:dyDescent="0.25">
      <c r="A30" s="29"/>
      <c r="B30" s="29"/>
      <c r="C30" s="29"/>
      <c r="D30" s="29"/>
      <c r="E30" s="29"/>
      <c r="F30" s="29"/>
      <c r="G30" s="29"/>
      <c r="H30" s="29"/>
      <c r="I30" s="29"/>
      <c r="J30" s="29"/>
    </row>
    <row r="31" spans="1:10" x14ac:dyDescent="0.25">
      <c r="A31" s="29"/>
      <c r="B31" s="29" t="s">
        <v>75</v>
      </c>
      <c r="C31" s="29"/>
      <c r="D31" s="29"/>
      <c r="E31" s="29"/>
      <c r="F31" s="29"/>
      <c r="G31" s="29"/>
      <c r="H31" s="29"/>
      <c r="I31" s="29"/>
      <c r="J31" s="29"/>
    </row>
    <row r="32" spans="1:10" x14ac:dyDescent="0.25">
      <c r="A32" s="29"/>
      <c r="B32" s="29" t="s">
        <v>76</v>
      </c>
      <c r="C32" s="29"/>
      <c r="D32" s="29"/>
      <c r="E32" s="29"/>
      <c r="F32" s="29"/>
      <c r="G32" s="29"/>
      <c r="H32" s="29"/>
      <c r="I32" s="29"/>
      <c r="J32" s="29"/>
    </row>
    <row r="33" spans="1:10" x14ac:dyDescent="0.25">
      <c r="A33" s="29"/>
      <c r="B33" s="29" t="s">
        <v>74</v>
      </c>
      <c r="C33" s="29"/>
      <c r="D33" s="29"/>
      <c r="E33" s="29"/>
      <c r="F33" s="29"/>
      <c r="G33" s="29"/>
      <c r="H33" s="29"/>
      <c r="I33" s="29"/>
      <c r="J33" s="29"/>
    </row>
    <row r="34" spans="1:10" x14ac:dyDescent="0.25">
      <c r="A34" s="29"/>
      <c r="B34" s="29" t="s">
        <v>80</v>
      </c>
      <c r="C34" s="29"/>
      <c r="D34" s="29"/>
      <c r="E34" s="29"/>
      <c r="F34" s="29"/>
      <c r="G34" s="29"/>
      <c r="H34" s="29"/>
      <c r="I34" s="29"/>
      <c r="J34" s="29"/>
    </row>
    <row r="35" spans="1:10" x14ac:dyDescent="0.25">
      <c r="A35" s="29"/>
      <c r="B35" s="29"/>
      <c r="C35" s="29"/>
      <c r="D35" s="29"/>
      <c r="E35" s="29"/>
      <c r="F35" s="29"/>
      <c r="G35" s="29"/>
      <c r="H35" s="29"/>
      <c r="I35" s="29"/>
      <c r="J35" s="29"/>
    </row>
    <row r="36" spans="1:10" x14ac:dyDescent="0.25">
      <c r="A36" s="29"/>
      <c r="B36" s="29"/>
      <c r="C36" s="29"/>
      <c r="D36" s="29"/>
      <c r="E36" s="29"/>
      <c r="F36" s="29"/>
      <c r="G36" s="29"/>
      <c r="H36" s="29"/>
      <c r="I36" s="29"/>
      <c r="J36" s="29"/>
    </row>
    <row r="37" spans="1:10" x14ac:dyDescent="0.25">
      <c r="A37" s="29"/>
      <c r="B37" s="29"/>
      <c r="C37" s="29"/>
      <c r="D37" s="29"/>
      <c r="E37" s="29"/>
      <c r="F37" s="29"/>
      <c r="G37" s="29"/>
      <c r="H37" s="29"/>
      <c r="I37" s="29"/>
      <c r="J37" s="29"/>
    </row>
    <row r="38" spans="1:10" x14ac:dyDescent="0.25">
      <c r="A38" s="29"/>
      <c r="B38" s="29"/>
      <c r="C38" s="29"/>
      <c r="D38" s="29"/>
      <c r="E38" s="29"/>
      <c r="F38" s="29"/>
      <c r="G38" s="29"/>
      <c r="H38" s="29"/>
      <c r="I38" s="29"/>
      <c r="J38" s="29"/>
    </row>
    <row r="39" spans="1:10" x14ac:dyDescent="0.25">
      <c r="A39" s="29"/>
      <c r="B39" s="29"/>
      <c r="C39" s="29"/>
      <c r="D39" s="29"/>
      <c r="E39" s="29"/>
      <c r="F39" s="29"/>
      <c r="G39" s="29"/>
      <c r="H39" s="29"/>
      <c r="I39" s="29"/>
      <c r="J39" s="29"/>
    </row>
    <row r="40" spans="1:10" x14ac:dyDescent="0.25">
      <c r="A40" s="29"/>
      <c r="B40" s="29"/>
      <c r="C40" s="29"/>
      <c r="D40" s="29"/>
      <c r="E40" s="29"/>
      <c r="F40" s="29"/>
      <c r="G40" s="29"/>
      <c r="H40" s="29"/>
      <c r="I40" s="29"/>
      <c r="J40" s="29"/>
    </row>
    <row r="41" spans="1:10" x14ac:dyDescent="0.25">
      <c r="A41" s="29"/>
      <c r="B41" s="29"/>
      <c r="C41" s="29"/>
      <c r="D41" s="29"/>
      <c r="E41" s="29"/>
      <c r="F41" s="29"/>
      <c r="G41" s="29"/>
      <c r="H41" s="29"/>
      <c r="I41" s="29"/>
      <c r="J41" s="29"/>
    </row>
    <row r="42" spans="1:10" x14ac:dyDescent="0.25">
      <c r="A42" s="29"/>
      <c r="B42" s="29"/>
      <c r="C42" s="29"/>
      <c r="D42" s="29"/>
      <c r="E42" s="29"/>
      <c r="F42" s="29"/>
      <c r="G42" s="29"/>
      <c r="H42" s="29"/>
      <c r="I42" s="29"/>
      <c r="J42" s="29"/>
    </row>
    <row r="43" spans="1:10" x14ac:dyDescent="0.25">
      <c r="A43" s="29"/>
      <c r="B43" s="29"/>
      <c r="C43" s="29"/>
      <c r="D43" s="29"/>
      <c r="E43" s="29"/>
      <c r="F43" s="29"/>
      <c r="G43" s="29"/>
      <c r="H43" s="29"/>
      <c r="I43" s="29"/>
      <c r="J43" s="29"/>
    </row>
    <row r="44" spans="1:10" x14ac:dyDescent="0.25">
      <c r="A44" s="29"/>
      <c r="B44" s="29"/>
      <c r="C44" s="29"/>
      <c r="D44" s="29"/>
      <c r="E44" s="29"/>
      <c r="F44" s="29"/>
      <c r="G44" s="29"/>
      <c r="H44" s="29"/>
      <c r="I44" s="29"/>
      <c r="J44" s="29"/>
    </row>
    <row r="45" spans="1:10" x14ac:dyDescent="0.25">
      <c r="A45" s="29"/>
      <c r="B45" s="29"/>
      <c r="C45" s="29"/>
      <c r="D45" s="29"/>
      <c r="E45" s="29"/>
      <c r="F45" s="29"/>
      <c r="G45" s="29"/>
      <c r="H45" s="29"/>
      <c r="I45" s="29"/>
      <c r="J45" s="29"/>
    </row>
    <row r="46" spans="1:10" x14ac:dyDescent="0.25">
      <c r="A46" s="29"/>
      <c r="B46" s="29"/>
      <c r="C46" s="29"/>
      <c r="D46" s="29"/>
      <c r="E46" s="29"/>
      <c r="F46" s="29"/>
      <c r="G46" s="29"/>
      <c r="H46" s="29"/>
      <c r="I46" s="29"/>
      <c r="J46" s="29"/>
    </row>
    <row r="47" spans="1:10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</row>
    <row r="48" spans="1:10" x14ac:dyDescent="0.25">
      <c r="A48" s="29"/>
      <c r="B48" s="29"/>
      <c r="C48" s="29"/>
      <c r="D48" s="29"/>
      <c r="E48" s="29"/>
      <c r="F48" s="29"/>
      <c r="G48" s="29"/>
      <c r="H48" s="29"/>
      <c r="I48" s="29"/>
      <c r="J48" s="29"/>
    </row>
    <row r="49" spans="1:10" x14ac:dyDescent="0.25">
      <c r="A49" s="29"/>
      <c r="B49" s="29"/>
      <c r="C49" s="29"/>
      <c r="D49" s="29"/>
      <c r="E49" s="29"/>
      <c r="F49" s="29"/>
      <c r="G49" s="29"/>
      <c r="H49" s="29"/>
      <c r="I49" s="29"/>
      <c r="J49" s="29"/>
    </row>
    <row r="50" spans="1:10" x14ac:dyDescent="0.25">
      <c r="A50" s="29"/>
      <c r="B50" s="29"/>
      <c r="C50" s="29"/>
      <c r="D50" s="29"/>
      <c r="E50" s="29"/>
      <c r="F50" s="29"/>
      <c r="G50" s="29"/>
      <c r="H50" s="29"/>
      <c r="I50" s="29"/>
      <c r="J50" s="29"/>
    </row>
    <row r="51" spans="1:10" x14ac:dyDescent="0.25">
      <c r="A51" s="29"/>
      <c r="B51" s="29"/>
      <c r="C51" s="29"/>
      <c r="D51" s="29"/>
      <c r="E51" s="29"/>
      <c r="F51" s="29"/>
      <c r="G51" s="29"/>
      <c r="H51" s="29"/>
      <c r="I51" s="29"/>
      <c r="J51" s="29"/>
    </row>
    <row r="52" spans="1:10" x14ac:dyDescent="0.25">
      <c r="A52" s="29"/>
      <c r="B52" s="29"/>
      <c r="C52" s="29"/>
      <c r="D52" s="29"/>
      <c r="E52" s="29"/>
      <c r="F52" s="29"/>
      <c r="G52" s="29"/>
      <c r="H52" s="29"/>
      <c r="I52" s="29"/>
      <c r="J52" s="29"/>
    </row>
    <row r="53" spans="1:10" x14ac:dyDescent="0.25">
      <c r="A53" s="29"/>
      <c r="B53" s="29"/>
      <c r="C53" s="29"/>
      <c r="D53" s="29"/>
      <c r="E53" s="29"/>
      <c r="F53" s="29"/>
      <c r="G53" s="29"/>
      <c r="H53" s="29"/>
      <c r="I53" s="29"/>
      <c r="J53" s="29"/>
    </row>
    <row r="54" spans="1:10" x14ac:dyDescent="0.25">
      <c r="A54" s="29"/>
      <c r="B54" s="29"/>
      <c r="C54" s="29"/>
      <c r="D54" s="29"/>
      <c r="E54" s="29"/>
      <c r="F54" s="29"/>
      <c r="G54" s="29"/>
      <c r="H54" s="29"/>
      <c r="I54" s="29"/>
      <c r="J54" s="29"/>
    </row>
    <row r="55" spans="1:10" x14ac:dyDescent="0.25">
      <c r="A55" s="29"/>
      <c r="B55" s="29"/>
      <c r="C55" s="29"/>
      <c r="D55" s="29"/>
      <c r="E55" s="29"/>
      <c r="F55" s="29"/>
      <c r="G55" s="29"/>
      <c r="H55" s="29"/>
      <c r="I55" s="29"/>
      <c r="J55" s="29"/>
    </row>
    <row r="56" spans="1:10" x14ac:dyDescent="0.25">
      <c r="A56" s="29"/>
      <c r="B56" s="29"/>
      <c r="C56" s="29"/>
      <c r="D56" s="29"/>
      <c r="E56" s="29"/>
      <c r="F56" s="29"/>
      <c r="G56" s="29"/>
      <c r="H56" s="29"/>
      <c r="I56" s="29"/>
      <c r="J56" s="29"/>
    </row>
    <row r="57" spans="1:10" x14ac:dyDescent="0.25">
      <c r="A57" s="29"/>
      <c r="B57" s="29"/>
      <c r="C57" s="29"/>
      <c r="D57" s="29"/>
      <c r="E57" s="29"/>
      <c r="F57" s="29"/>
      <c r="G57" s="29"/>
      <c r="H57" s="29"/>
      <c r="I57" s="29"/>
      <c r="J57" s="29"/>
    </row>
    <row r="58" spans="1:10" x14ac:dyDescent="0.25">
      <c r="A58" s="29"/>
      <c r="B58" s="29"/>
      <c r="C58" s="29"/>
      <c r="D58" s="29"/>
      <c r="E58" s="29"/>
      <c r="F58" s="29"/>
      <c r="G58" s="29"/>
      <c r="H58" s="29"/>
      <c r="I58" s="29"/>
      <c r="J58" s="29"/>
    </row>
    <row r="59" spans="1:10" x14ac:dyDescent="0.25">
      <c r="A59" s="29"/>
      <c r="B59" s="29"/>
      <c r="C59" s="29"/>
      <c r="D59" s="29"/>
      <c r="E59" s="29"/>
      <c r="F59" s="29"/>
      <c r="G59" s="29"/>
      <c r="H59" s="29"/>
      <c r="I59" s="29"/>
      <c r="J59" s="29"/>
    </row>
    <row r="60" spans="1:10" x14ac:dyDescent="0.25">
      <c r="A60" s="29"/>
      <c r="B60" s="29"/>
      <c r="C60" s="29"/>
      <c r="D60" s="29"/>
      <c r="E60" s="29"/>
      <c r="F60" s="29"/>
      <c r="G60" s="29"/>
      <c r="H60" s="29"/>
      <c r="I60" s="29"/>
      <c r="J60" s="29"/>
    </row>
    <row r="61" spans="1:10" x14ac:dyDescent="0.25">
      <c r="A61" s="29"/>
      <c r="B61" s="29"/>
      <c r="C61" s="29"/>
      <c r="D61" s="29"/>
      <c r="E61" s="29"/>
      <c r="F61" s="29"/>
      <c r="G61" s="29"/>
      <c r="H61" s="29"/>
      <c r="I61" s="29"/>
      <c r="J61" s="29"/>
    </row>
    <row r="62" spans="1:10" x14ac:dyDescent="0.25">
      <c r="A62" s="29"/>
      <c r="B62" s="29"/>
      <c r="C62" s="29"/>
      <c r="D62" s="29"/>
      <c r="E62" s="29"/>
      <c r="F62" s="29"/>
      <c r="G62" s="29"/>
      <c r="H62" s="29"/>
      <c r="I62" s="29"/>
      <c r="J62" s="29"/>
    </row>
    <row r="63" spans="1:10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</row>
    <row r="64" spans="1:10" x14ac:dyDescent="0.25">
      <c r="A64" s="29"/>
      <c r="B64" s="29"/>
      <c r="C64" s="29"/>
      <c r="D64" s="29"/>
      <c r="E64" s="29"/>
      <c r="F64" s="29"/>
      <c r="G64" s="29"/>
      <c r="H64" s="29"/>
      <c r="I64" s="29"/>
      <c r="J64" s="29"/>
    </row>
    <row r="65" spans="1:10" x14ac:dyDescent="0.25">
      <c r="A65" s="29"/>
      <c r="B65" s="29"/>
      <c r="C65" s="29"/>
      <c r="D65" s="29"/>
      <c r="E65" s="29"/>
      <c r="F65" s="29"/>
      <c r="G65" s="29"/>
      <c r="H65" s="29"/>
      <c r="I65" s="29"/>
      <c r="J65" s="29"/>
    </row>
    <row r="66" spans="1:10" x14ac:dyDescent="0.25">
      <c r="A66" s="29"/>
      <c r="B66" s="29"/>
      <c r="C66" s="29"/>
      <c r="D66" s="29"/>
      <c r="E66" s="29"/>
      <c r="F66" s="29"/>
      <c r="G66" s="29"/>
      <c r="H66" s="29"/>
      <c r="I66" s="29"/>
      <c r="J66" s="29"/>
    </row>
    <row r="67" spans="1:10" x14ac:dyDescent="0.25">
      <c r="A67" s="29"/>
      <c r="B67" s="29"/>
      <c r="C67" s="29"/>
      <c r="D67" s="29"/>
      <c r="E67" s="29"/>
      <c r="F67" s="29"/>
      <c r="G67" s="29"/>
      <c r="H67" s="29"/>
      <c r="I67" s="29"/>
      <c r="J67" s="29"/>
    </row>
    <row r="68" spans="1:10" x14ac:dyDescent="0.25">
      <c r="A68" s="29"/>
      <c r="B68" s="29"/>
      <c r="C68" s="29"/>
      <c r="D68" s="29"/>
      <c r="E68" s="29"/>
      <c r="F68" s="29"/>
      <c r="G68" s="29"/>
      <c r="H68" s="29"/>
      <c r="I68" s="29"/>
      <c r="J68" s="29"/>
    </row>
    <row r="69" spans="1:10" x14ac:dyDescent="0.25">
      <c r="A69" s="29"/>
      <c r="B69" s="29"/>
      <c r="C69" s="29"/>
      <c r="D69" s="29"/>
      <c r="E69" s="29"/>
      <c r="F69" s="29"/>
      <c r="G69" s="29"/>
      <c r="H69" s="29"/>
      <c r="I69" s="29"/>
      <c r="J69" s="29"/>
    </row>
    <row r="70" spans="1:10" x14ac:dyDescent="0.25">
      <c r="A70" s="29"/>
      <c r="B70" s="29"/>
      <c r="C70" s="29"/>
      <c r="D70" s="29"/>
      <c r="E70" s="29"/>
      <c r="F70" s="29"/>
      <c r="G70" s="29"/>
      <c r="H70" s="29"/>
      <c r="I70" s="29"/>
      <c r="J70" s="29"/>
    </row>
    <row r="71" spans="1:10" x14ac:dyDescent="0.25">
      <c r="A71" s="29"/>
      <c r="B71" s="29"/>
      <c r="C71" s="29"/>
      <c r="D71" s="29"/>
      <c r="E71" s="29"/>
      <c r="F71" s="29"/>
      <c r="G71" s="29"/>
      <c r="H71" s="29"/>
      <c r="I71" s="29"/>
      <c r="J71" s="29"/>
    </row>
    <row r="72" spans="1:10" x14ac:dyDescent="0.25">
      <c r="A72" s="29"/>
      <c r="B72" s="29"/>
      <c r="C72" s="29"/>
      <c r="D72" s="29"/>
      <c r="E72" s="29"/>
      <c r="F72" s="29"/>
      <c r="G72" s="29"/>
      <c r="H72" s="29"/>
      <c r="I72" s="29"/>
      <c r="J72" s="29"/>
    </row>
    <row r="73" spans="1:10" x14ac:dyDescent="0.25">
      <c r="A73" s="29"/>
      <c r="B73" s="29"/>
      <c r="C73" s="29"/>
      <c r="D73" s="29"/>
      <c r="E73" s="29"/>
      <c r="F73" s="29"/>
      <c r="G73" s="29"/>
      <c r="H73" s="29"/>
      <c r="I73" s="29"/>
      <c r="J73" s="29"/>
    </row>
    <row r="74" spans="1:10" x14ac:dyDescent="0.25">
      <c r="A74" s="29"/>
      <c r="B74" s="29"/>
      <c r="C74" s="29"/>
      <c r="D74" s="29"/>
      <c r="E74" s="29"/>
      <c r="F74" s="29"/>
      <c r="G74" s="29"/>
      <c r="H74" s="29"/>
      <c r="I74" s="29"/>
      <c r="J74" s="29"/>
    </row>
    <row r="75" spans="1:10" x14ac:dyDescent="0.25">
      <c r="A75" s="29"/>
      <c r="B75" s="29"/>
      <c r="C75" s="29"/>
      <c r="D75" s="29"/>
      <c r="E75" s="29"/>
      <c r="F75" s="29"/>
      <c r="G75" s="29"/>
      <c r="H75" s="29"/>
      <c r="I75" s="29"/>
      <c r="J75" s="29"/>
    </row>
    <row r="76" spans="1:10" x14ac:dyDescent="0.25">
      <c r="A76" s="29"/>
      <c r="B76" s="29"/>
      <c r="C76" s="29"/>
      <c r="D76" s="29"/>
      <c r="E76" s="29"/>
      <c r="F76" s="29"/>
      <c r="G76" s="29"/>
      <c r="H76" s="29"/>
      <c r="I76" s="29"/>
      <c r="J76" s="29"/>
    </row>
    <row r="77" spans="1:10" x14ac:dyDescent="0.25">
      <c r="A77" s="29"/>
      <c r="B77" s="29"/>
      <c r="C77" s="29"/>
      <c r="D77" s="29"/>
      <c r="E77" s="29"/>
      <c r="F77" s="29"/>
      <c r="G77" s="29"/>
      <c r="H77" s="29"/>
      <c r="I77" s="29"/>
      <c r="J77" s="29"/>
    </row>
    <row r="78" spans="1:10" x14ac:dyDescent="0.25">
      <c r="A78" s="29"/>
      <c r="B78" s="29"/>
      <c r="C78" s="29"/>
      <c r="D78" s="29"/>
      <c r="E78" s="29"/>
      <c r="F78" s="29"/>
      <c r="G78" s="29"/>
      <c r="H78" s="29"/>
      <c r="I78" s="29"/>
      <c r="J78" s="29"/>
    </row>
    <row r="79" spans="1:10" x14ac:dyDescent="0.25">
      <c r="A79" s="29"/>
      <c r="B79" s="29"/>
      <c r="C79" s="29"/>
      <c r="D79" s="29"/>
      <c r="E79" s="29"/>
      <c r="F79" s="29"/>
      <c r="G79" s="29"/>
      <c r="H79" s="29"/>
      <c r="I79" s="29"/>
      <c r="J79" s="29"/>
    </row>
    <row r="80" spans="1:10" x14ac:dyDescent="0.25">
      <c r="A80" s="29"/>
      <c r="B80" s="29"/>
      <c r="C80" s="29"/>
      <c r="D80" s="29"/>
      <c r="E80" s="29"/>
      <c r="F80" s="29"/>
      <c r="G80" s="29"/>
      <c r="H80" s="29"/>
      <c r="I80" s="29"/>
      <c r="J80" s="29"/>
    </row>
    <row r="81" spans="1:10" x14ac:dyDescent="0.25">
      <c r="A81" s="29"/>
      <c r="B81" s="29"/>
      <c r="C81" s="29"/>
      <c r="D81" s="29"/>
      <c r="E81" s="29"/>
      <c r="F81" s="29"/>
      <c r="G81" s="29"/>
      <c r="H81" s="29"/>
      <c r="I81" s="29"/>
      <c r="J81" s="29"/>
    </row>
    <row r="82" spans="1:10" x14ac:dyDescent="0.25">
      <c r="A82" s="29"/>
      <c r="B82" s="29"/>
      <c r="C82" s="29"/>
      <c r="D82" s="29"/>
      <c r="E82" s="29"/>
      <c r="F82" s="29"/>
      <c r="G82" s="29"/>
      <c r="H82" s="29"/>
      <c r="I82" s="29"/>
      <c r="J82" s="29"/>
    </row>
    <row r="83" spans="1:10" x14ac:dyDescent="0.25">
      <c r="A83" s="29"/>
      <c r="B83" s="29"/>
      <c r="C83" s="29"/>
      <c r="D83" s="29"/>
      <c r="E83" s="29"/>
      <c r="F83" s="29"/>
      <c r="G83" s="29"/>
      <c r="H83" s="29"/>
      <c r="I83" s="29"/>
      <c r="J83" s="29"/>
    </row>
    <row r="84" spans="1:10" x14ac:dyDescent="0.25">
      <c r="A84" s="29"/>
      <c r="B84" s="29"/>
      <c r="C84" s="29"/>
      <c r="D84" s="29"/>
      <c r="E84" s="29"/>
      <c r="F84" s="29"/>
      <c r="G84" s="29"/>
      <c r="H84" s="29"/>
      <c r="I84" s="29"/>
      <c r="J84" s="29"/>
    </row>
    <row r="85" spans="1:10" x14ac:dyDescent="0.25">
      <c r="A85" s="29"/>
      <c r="B85" s="29"/>
      <c r="C85" s="29"/>
      <c r="D85" s="29"/>
      <c r="E85" s="29"/>
      <c r="F85" s="29"/>
      <c r="G85" s="29"/>
      <c r="H85" s="29"/>
      <c r="I85" s="29"/>
      <c r="J85" s="29"/>
    </row>
    <row r="86" spans="1:10" x14ac:dyDescent="0.25">
      <c r="A86" s="29"/>
      <c r="B86" s="29"/>
      <c r="C86" s="29"/>
      <c r="D86" s="29"/>
      <c r="E86" s="29"/>
      <c r="F86" s="29"/>
      <c r="G86" s="29"/>
      <c r="H86" s="29"/>
      <c r="I86" s="29"/>
      <c r="J86" s="29"/>
    </row>
    <row r="87" spans="1:10" x14ac:dyDescent="0.25">
      <c r="A87" s="29"/>
      <c r="B87" s="29"/>
      <c r="C87" s="29"/>
      <c r="D87" s="29"/>
      <c r="E87" s="29"/>
      <c r="F87" s="29"/>
      <c r="G87" s="29"/>
      <c r="H87" s="29"/>
      <c r="I87" s="29"/>
      <c r="J87" s="29"/>
    </row>
  </sheetData>
  <sortState ref="A2:B25">
    <sortCondition ref="A1"/>
  </sortState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7"/>
  <sheetViews>
    <sheetView workbookViewId="0">
      <selection activeCell="G1" sqref="G1:G5"/>
    </sheetView>
  </sheetViews>
  <sheetFormatPr baseColWidth="10" defaultRowHeight="15" x14ac:dyDescent="0.25"/>
  <cols>
    <col min="3" max="3" width="12.85546875" customWidth="1"/>
  </cols>
  <sheetData>
    <row r="1" spans="1:7" ht="15.75" thickBot="1" x14ac:dyDescent="0.3">
      <c r="A1" s="2" t="s">
        <v>65</v>
      </c>
      <c r="B1" s="2" t="s">
        <v>66</v>
      </c>
      <c r="C1" s="2" t="s">
        <v>67</v>
      </c>
      <c r="D1" s="2" t="s">
        <v>68</v>
      </c>
    </row>
    <row r="2" spans="1:7" x14ac:dyDescent="0.25">
      <c r="A2" s="51">
        <v>0.30714329027945597</v>
      </c>
      <c r="B2" s="51">
        <v>2.5238891737037288</v>
      </c>
      <c r="C2" s="51">
        <f>$G$2*$A2+$G$3</f>
        <v>2.7021082662808236</v>
      </c>
      <c r="D2" s="51">
        <f>POWER(C2-B2,2)</f>
        <v>3.1762044959003082E-2</v>
      </c>
      <c r="F2" s="30" t="s">
        <v>69</v>
      </c>
      <c r="G2" s="54">
        <v>0.50911847956534539</v>
      </c>
    </row>
    <row r="3" spans="1:7" ht="15.75" thickBot="1" x14ac:dyDescent="0.3">
      <c r="A3" s="51">
        <v>2.0612123592554612</v>
      </c>
      <c r="B3" s="51">
        <v>4.948013659694932</v>
      </c>
      <c r="C3" s="51">
        <f t="shared" ref="C3:C25" si="0">$G$2*$A3+$G$3</f>
        <v>3.5951372437304885</v>
      </c>
      <c r="D3" s="51">
        <f t="shared" ref="D3:D25" si="1">POWER(C3-B3,2)</f>
        <v>1.830274596872798</v>
      </c>
      <c r="F3" s="32" t="s">
        <v>70</v>
      </c>
      <c r="G3" s="55">
        <v>2.5457359413250495</v>
      </c>
    </row>
    <row r="4" spans="1:7" ht="15.75" thickBot="1" x14ac:dyDescent="0.3">
      <c r="A4" s="51">
        <v>2.7178813156635231</v>
      </c>
      <c r="B4" s="51">
        <v>6.2641604646864684</v>
      </c>
      <c r="C4" s="51">
        <f t="shared" si="0"/>
        <v>3.9294595443947227</v>
      </c>
      <c r="D4" s="51">
        <f t="shared" si="1"/>
        <v>5.4508283872111241</v>
      </c>
      <c r="F4" s="2"/>
    </row>
    <row r="5" spans="1:7" ht="15.75" thickBot="1" x14ac:dyDescent="0.3">
      <c r="A5" s="51">
        <v>2.7322907455062562</v>
      </c>
      <c r="B5" s="51">
        <v>2.7478742673257082</v>
      </c>
      <c r="C5" s="51">
        <f t="shared" si="0"/>
        <v>3.9367956514076585</v>
      </c>
      <c r="D5" s="51">
        <f t="shared" si="1"/>
        <v>1.4135340575273405</v>
      </c>
      <c r="F5" s="52" t="s">
        <v>71</v>
      </c>
      <c r="G5" s="53">
        <f>AVERAGE(Tableau35[Ecarts²])</f>
        <v>8.6727885955770248</v>
      </c>
    </row>
    <row r="6" spans="1:7" x14ac:dyDescent="0.25">
      <c r="A6" s="51">
        <v>3.0754750277655853</v>
      </c>
      <c r="B6" s="51">
        <v>3.35450094543258</v>
      </c>
      <c r="C6" s="51">
        <f t="shared" si="0"/>
        <v>4.1115171114022528</v>
      </c>
      <c r="D6" s="51">
        <f t="shared" si="1"/>
        <v>0.57307347553942323</v>
      </c>
    </row>
    <row r="7" spans="1:7" x14ac:dyDescent="0.25">
      <c r="A7" s="51">
        <v>3.7438097031376012</v>
      </c>
      <c r="B7" s="51">
        <v>4.9065969401778036</v>
      </c>
      <c r="C7" s="51">
        <f t="shared" si="0"/>
        <v>4.451778645168452</v>
      </c>
      <c r="D7" s="51">
        <f t="shared" si="1"/>
        <v>0.20685968147521355</v>
      </c>
    </row>
    <row r="8" spans="1:7" x14ac:dyDescent="0.25">
      <c r="A8" s="51">
        <v>3.7683864613209566</v>
      </c>
      <c r="B8" s="51">
        <v>5.0810216157315766</v>
      </c>
      <c r="C8" s="51">
        <f t="shared" si="0"/>
        <v>4.4642911269274075</v>
      </c>
      <c r="D8" s="51">
        <f t="shared" si="1"/>
        <v>0.38035649582062941</v>
      </c>
    </row>
    <row r="9" spans="1:7" x14ac:dyDescent="0.25">
      <c r="A9" s="51">
        <v>4.1636409948404154</v>
      </c>
      <c r="B9" s="51">
        <v>5.9162684048247192</v>
      </c>
      <c r="C9" s="51">
        <f t="shared" si="0"/>
        <v>4.6655225140741443</v>
      </c>
      <c r="D9" s="51">
        <f t="shared" si="1"/>
        <v>1.564365283229449</v>
      </c>
    </row>
    <row r="10" spans="1:7" x14ac:dyDescent="0.25">
      <c r="A10" s="51">
        <v>4.1684260047332851</v>
      </c>
      <c r="B10" s="51">
        <v>6.634791919191529</v>
      </c>
      <c r="C10" s="51">
        <f t="shared" si="0"/>
        <v>4.6679586510355069</v>
      </c>
      <c r="D10" s="51">
        <f t="shared" si="1"/>
        <v>3.8684331047252987</v>
      </c>
    </row>
    <row r="11" spans="1:7" x14ac:dyDescent="0.25">
      <c r="A11" s="51">
        <v>5.3142277226254935</v>
      </c>
      <c r="B11" s="51">
        <v>5.4371723029886061</v>
      </c>
      <c r="C11" s="51">
        <f t="shared" si="0"/>
        <v>5.2513074795321488</v>
      </c>
      <c r="D11" s="51">
        <f t="shared" si="1"/>
        <v>3.454573259850003E-2</v>
      </c>
    </row>
    <row r="12" spans="1:7" x14ac:dyDescent="0.25">
      <c r="A12" s="51">
        <v>5.5535589383188668</v>
      </c>
      <c r="B12" s="51">
        <v>1.4214999233037604</v>
      </c>
      <c r="C12" s="51">
        <f t="shared" si="0"/>
        <v>5.3731554241784849</v>
      </c>
      <c r="D12" s="51">
        <f t="shared" si="1"/>
        <v>15.615581197593469</v>
      </c>
    </row>
    <row r="13" spans="1:7" x14ac:dyDescent="0.25">
      <c r="A13" s="51">
        <v>5.8497403422522005</v>
      </c>
      <c r="B13" s="51">
        <v>6.1562385215202182</v>
      </c>
      <c r="C13" s="51">
        <f t="shared" si="0"/>
        <v>5.5239468502245526</v>
      </c>
      <c r="D13" s="51">
        <f t="shared" si="1"/>
        <v>0.3997927575898661</v>
      </c>
    </row>
    <row r="14" spans="1:7" x14ac:dyDescent="0.25">
      <c r="A14" s="51">
        <v>6.8869765711535784</v>
      </c>
      <c r="B14" s="51">
        <v>5.5456790517449068</v>
      </c>
      <c r="C14" s="51">
        <f t="shared" si="0"/>
        <v>6.0520229820329146</v>
      </c>
      <c r="D14" s="51">
        <f t="shared" si="1"/>
        <v>0.25638417573950684</v>
      </c>
    </row>
    <row r="15" spans="1:7" x14ac:dyDescent="0.25">
      <c r="A15" s="51">
        <v>7.0073320505507644</v>
      </c>
      <c r="B15" s="51">
        <v>1.0644850830295209</v>
      </c>
      <c r="C15" s="51">
        <f t="shared" si="0"/>
        <v>6.1132981807109683</v>
      </c>
      <c r="D15" s="51">
        <f t="shared" si="1"/>
        <v>25.490513695319738</v>
      </c>
    </row>
    <row r="16" spans="1:7" x14ac:dyDescent="0.25">
      <c r="A16" s="51">
        <v>9.1355245745004527</v>
      </c>
      <c r="B16" s="51">
        <v>1.7282295350688175</v>
      </c>
      <c r="C16" s="51">
        <f t="shared" si="0"/>
        <v>7.1968003227265687</v>
      </c>
      <c r="D16" s="51">
        <f t="shared" si="1"/>
        <v>29.905266459623718</v>
      </c>
    </row>
    <row r="17" spans="1:14" x14ac:dyDescent="0.25">
      <c r="A17" s="51">
        <v>9.192003473780046</v>
      </c>
      <c r="B17" s="51">
        <v>6.7025917699096613</v>
      </c>
      <c r="C17" s="51">
        <f t="shared" si="0"/>
        <v>7.2255547740553201</v>
      </c>
      <c r="D17" s="51">
        <f t="shared" si="1"/>
        <v>0.27349030370505234</v>
      </c>
    </row>
    <row r="18" spans="1:14" x14ac:dyDescent="0.25">
      <c r="A18" s="51">
        <v>9.9777765286663609</v>
      </c>
      <c r="B18" s="51">
        <v>12.128032015179466</v>
      </c>
      <c r="C18" s="51">
        <f t="shared" si="0"/>
        <v>7.6256063570424573</v>
      </c>
      <c r="D18" s="51">
        <f t="shared" si="1"/>
        <v>20.271836807050473</v>
      </c>
    </row>
    <row r="19" spans="1:14" x14ac:dyDescent="0.25">
      <c r="A19" s="51">
        <v>10.556806731980899</v>
      </c>
      <c r="B19" s="51">
        <v>8.0361094641318793</v>
      </c>
      <c r="C19" s="51">
        <f t="shared" si="0"/>
        <v>7.9204013337763675</v>
      </c>
      <c r="D19" s="51">
        <f t="shared" si="1"/>
        <v>1.3388371430368126E-2</v>
      </c>
    </row>
    <row r="20" spans="1:14" x14ac:dyDescent="0.25">
      <c r="A20" s="51">
        <v>11.402223254534611</v>
      </c>
      <c r="B20" s="51">
        <v>11.319511839363754</v>
      </c>
      <c r="C20" s="51">
        <f t="shared" si="0"/>
        <v>8.3508185083383353</v>
      </c>
      <c r="D20" s="51">
        <f t="shared" si="1"/>
        <v>8.8131400936747966</v>
      </c>
    </row>
    <row r="21" spans="1:14" x14ac:dyDescent="0.25">
      <c r="A21" s="51">
        <v>12.488810898660113</v>
      </c>
      <c r="B21" s="51">
        <v>3.9737377127892062</v>
      </c>
      <c r="C21" s="51">
        <f t="shared" si="0"/>
        <v>8.9040203576300012</v>
      </c>
      <c r="D21" s="51">
        <f t="shared" si="1"/>
        <v>24.307686958018344</v>
      </c>
    </row>
    <row r="22" spans="1:14" x14ac:dyDescent="0.25">
      <c r="A22" s="51">
        <v>12.504515833416695</v>
      </c>
      <c r="B22" s="51">
        <v>9.4881021139557991</v>
      </c>
      <c r="C22" s="51">
        <f t="shared" si="0"/>
        <v>8.9120160301349465</v>
      </c>
      <c r="D22" s="51">
        <f t="shared" si="1"/>
        <v>0.33187517597204641</v>
      </c>
    </row>
    <row r="23" spans="1:14" x14ac:dyDescent="0.25">
      <c r="A23" s="51">
        <v>13.092156071912822</v>
      </c>
      <c r="B23" s="51">
        <v>14.28634890568458</v>
      </c>
      <c r="C23" s="51">
        <f t="shared" si="0"/>
        <v>9.2111945348895112</v>
      </c>
      <c r="D23" s="51">
        <f t="shared" si="1"/>
        <v>25.757191887400293</v>
      </c>
    </row>
    <row r="24" spans="1:14" x14ac:dyDescent="0.25">
      <c r="A24" s="51">
        <v>18.036697762158763</v>
      </c>
      <c r="B24" s="51">
        <v>16.52834873285234</v>
      </c>
      <c r="C24" s="51">
        <f t="shared" si="0"/>
        <v>11.728552082374986</v>
      </c>
      <c r="D24" s="51">
        <f t="shared" si="1"/>
        <v>23.038047885933629</v>
      </c>
    </row>
    <row r="25" spans="1:14" x14ac:dyDescent="0.25">
      <c r="A25" s="51">
        <v>20.721335358797248</v>
      </c>
      <c r="B25" s="51">
        <v>8.8153159199710629</v>
      </c>
      <c r="C25" s="51">
        <f t="shared" si="0"/>
        <v>13.095350693759535</v>
      </c>
      <c r="D25" s="51">
        <f t="shared" si="1"/>
        <v>18.318697664838538</v>
      </c>
    </row>
    <row r="27" spans="1:14" x14ac:dyDescent="0.25">
      <c r="A27" s="29"/>
      <c r="B27" s="29"/>
      <c r="C27" s="29"/>
      <c r="D27" s="29"/>
      <c r="E27" s="29"/>
      <c r="F27" s="29"/>
      <c r="G27" s="29"/>
      <c r="H27" s="29"/>
      <c r="I27" s="29"/>
      <c r="J27" s="29"/>
    </row>
    <row r="28" spans="1:14" x14ac:dyDescent="0.25">
      <c r="A28" s="39" t="s">
        <v>72</v>
      </c>
      <c r="B28" s="39"/>
      <c r="C28" s="39"/>
      <c r="D28" s="39"/>
      <c r="E28" s="39"/>
      <c r="F28" s="39"/>
      <c r="G28" s="39"/>
      <c r="H28" s="39"/>
      <c r="I28" s="39"/>
      <c r="J28" s="39"/>
      <c r="K28" s="40"/>
      <c r="L28" s="40"/>
      <c r="M28" s="40"/>
      <c r="N28" s="40"/>
    </row>
    <row r="29" spans="1:14" x14ac:dyDescent="0.25">
      <c r="A29" s="39" t="s">
        <v>73</v>
      </c>
      <c r="B29" s="39"/>
      <c r="C29" s="39"/>
      <c r="D29" s="39"/>
      <c r="E29" s="39"/>
      <c r="F29" s="39"/>
      <c r="G29" s="39"/>
      <c r="H29" s="39"/>
      <c r="I29" s="39"/>
      <c r="J29" s="39"/>
      <c r="K29" s="40"/>
      <c r="L29" s="40"/>
      <c r="M29" s="40"/>
      <c r="N29" s="40"/>
    </row>
    <row r="30" spans="1:14" x14ac:dyDescent="0.25">
      <c r="A30" s="39"/>
      <c r="B30" s="39"/>
      <c r="C30" s="39"/>
      <c r="D30" s="39"/>
      <c r="E30" s="39"/>
      <c r="F30" s="39"/>
      <c r="G30" s="39"/>
      <c r="H30" s="39"/>
      <c r="I30" s="39"/>
      <c r="J30" s="39"/>
      <c r="K30" s="40"/>
      <c r="L30" s="40"/>
      <c r="M30" s="40"/>
      <c r="N30" s="40"/>
    </row>
    <row r="31" spans="1:14" x14ac:dyDescent="0.25">
      <c r="A31" s="39"/>
      <c r="B31" s="39" t="s">
        <v>75</v>
      </c>
      <c r="C31" s="39"/>
      <c r="D31" s="39"/>
      <c r="E31" s="39"/>
      <c r="F31" s="39"/>
      <c r="G31" s="39"/>
      <c r="H31" s="39"/>
      <c r="I31" s="39"/>
      <c r="J31" s="39"/>
      <c r="K31" s="40"/>
      <c r="L31" s="40"/>
      <c r="M31" s="40"/>
      <c r="N31" s="40"/>
    </row>
    <row r="32" spans="1:14" x14ac:dyDescent="0.25">
      <c r="A32" s="39"/>
      <c r="B32" s="39" t="s">
        <v>76</v>
      </c>
      <c r="C32" s="39"/>
      <c r="D32" s="39"/>
      <c r="E32" s="39"/>
      <c r="F32" s="39"/>
      <c r="G32" s="39"/>
      <c r="H32" s="39"/>
      <c r="I32" s="39"/>
      <c r="J32" s="39"/>
      <c r="K32" s="40"/>
      <c r="L32" s="40"/>
      <c r="M32" s="40"/>
      <c r="N32" s="40"/>
    </row>
    <row r="33" spans="1:14" x14ac:dyDescent="0.25">
      <c r="A33" s="39"/>
      <c r="B33" s="39" t="s">
        <v>74</v>
      </c>
      <c r="C33" s="39"/>
      <c r="D33" s="39"/>
      <c r="E33" s="39"/>
      <c r="F33" s="39"/>
      <c r="G33" s="39"/>
      <c r="H33" s="39"/>
      <c r="I33" s="39"/>
      <c r="J33" s="39"/>
      <c r="K33" s="40"/>
      <c r="L33" s="40"/>
      <c r="M33" s="40"/>
      <c r="N33" s="40"/>
    </row>
    <row r="34" spans="1:14" x14ac:dyDescent="0.25">
      <c r="A34" s="39"/>
      <c r="B34" s="39" t="s">
        <v>80</v>
      </c>
      <c r="C34" s="39"/>
      <c r="D34" s="39"/>
      <c r="E34" s="39"/>
      <c r="F34" s="39"/>
      <c r="G34" s="39"/>
      <c r="H34" s="39"/>
      <c r="I34" s="39"/>
      <c r="J34" s="39"/>
      <c r="K34" s="40"/>
      <c r="L34" s="40"/>
      <c r="M34" s="40"/>
      <c r="N34" s="40"/>
    </row>
    <row r="35" spans="1:14" x14ac:dyDescent="0.25">
      <c r="A35" s="39"/>
      <c r="B35" s="39"/>
      <c r="C35" s="39"/>
      <c r="D35" s="39"/>
      <c r="E35" s="39"/>
      <c r="F35" s="39"/>
      <c r="G35" s="39"/>
      <c r="H35" s="39"/>
      <c r="I35" s="39"/>
      <c r="J35" s="39"/>
      <c r="K35" s="40"/>
      <c r="L35" s="40"/>
      <c r="M35" s="40"/>
      <c r="N35" s="40"/>
    </row>
    <row r="36" spans="1:14" x14ac:dyDescent="0.25">
      <c r="A36" s="39"/>
      <c r="B36" s="39"/>
      <c r="C36" s="39"/>
      <c r="D36" s="39"/>
      <c r="E36" s="39"/>
      <c r="F36" s="39"/>
      <c r="G36" s="39"/>
      <c r="H36" s="39"/>
      <c r="I36" s="39"/>
      <c r="J36" s="39"/>
      <c r="K36" s="40"/>
      <c r="L36" s="40"/>
      <c r="M36" s="40"/>
      <c r="N36" s="40"/>
    </row>
    <row r="37" spans="1:14" x14ac:dyDescent="0.25">
      <c r="A37" s="39"/>
      <c r="B37" s="39"/>
      <c r="C37" s="39"/>
      <c r="D37" s="39"/>
      <c r="E37" s="39"/>
      <c r="F37" s="39"/>
      <c r="G37" s="39"/>
      <c r="H37" s="39"/>
      <c r="I37" s="39"/>
      <c r="J37" s="39"/>
      <c r="K37" s="40"/>
      <c r="L37" s="40"/>
      <c r="M37" s="40"/>
      <c r="N37" s="40"/>
    </row>
    <row r="38" spans="1:14" x14ac:dyDescent="0.25">
      <c r="A38" s="39"/>
      <c r="B38" s="39"/>
      <c r="C38" s="39"/>
      <c r="D38" s="39"/>
      <c r="E38" s="39"/>
      <c r="F38" s="39"/>
      <c r="G38" s="39"/>
      <c r="H38" s="39"/>
      <c r="I38" s="39"/>
      <c r="J38" s="39"/>
      <c r="K38" s="40"/>
      <c r="L38" s="40"/>
      <c r="M38" s="40"/>
      <c r="N38" s="40"/>
    </row>
    <row r="39" spans="1:14" x14ac:dyDescent="0.25">
      <c r="A39" s="29"/>
      <c r="B39" s="29"/>
      <c r="C39" s="29"/>
      <c r="D39" s="29"/>
      <c r="E39" s="29"/>
      <c r="F39" s="29"/>
      <c r="G39" s="29"/>
      <c r="H39" s="29"/>
      <c r="I39" s="29"/>
      <c r="J39" s="29"/>
    </row>
    <row r="40" spans="1:14" x14ac:dyDescent="0.25">
      <c r="A40" s="29"/>
      <c r="B40" s="29"/>
      <c r="C40" s="29"/>
      <c r="D40" s="29"/>
      <c r="E40" s="29"/>
      <c r="F40" s="29"/>
      <c r="G40" s="29"/>
      <c r="H40" s="29"/>
      <c r="I40" s="29"/>
      <c r="J40" s="29"/>
    </row>
    <row r="41" spans="1:14" x14ac:dyDescent="0.25">
      <c r="A41" s="29"/>
      <c r="B41" s="29"/>
      <c r="C41" s="29"/>
      <c r="D41" s="29"/>
      <c r="E41" s="29"/>
      <c r="F41" s="29"/>
      <c r="G41" s="29"/>
      <c r="H41" s="29"/>
      <c r="I41" s="29"/>
      <c r="J41" s="29"/>
    </row>
    <row r="42" spans="1:14" x14ac:dyDescent="0.25">
      <c r="A42" s="29"/>
      <c r="B42" s="29"/>
      <c r="C42" s="29"/>
      <c r="D42" s="29"/>
      <c r="E42" s="29"/>
      <c r="F42" s="29"/>
      <c r="G42" s="29"/>
      <c r="H42" s="29"/>
      <c r="I42" s="29"/>
      <c r="J42" s="29"/>
    </row>
    <row r="43" spans="1:14" x14ac:dyDescent="0.25">
      <c r="A43" s="29"/>
      <c r="B43" s="29"/>
      <c r="C43" s="29"/>
      <c r="D43" s="29"/>
      <c r="E43" s="29"/>
      <c r="F43" s="29"/>
      <c r="G43" s="29"/>
      <c r="H43" s="29"/>
      <c r="I43" s="29"/>
      <c r="J43" s="29"/>
    </row>
    <row r="44" spans="1:14" x14ac:dyDescent="0.25">
      <c r="A44" s="29"/>
      <c r="B44" s="29"/>
      <c r="C44" s="29"/>
      <c r="D44" s="29"/>
      <c r="E44" s="29"/>
      <c r="F44" s="29"/>
      <c r="G44" s="29"/>
      <c r="H44" s="29"/>
      <c r="I44" s="29"/>
      <c r="J44" s="29"/>
    </row>
    <row r="45" spans="1:14" x14ac:dyDescent="0.25">
      <c r="A45" s="29"/>
      <c r="B45" s="29"/>
      <c r="C45" s="29"/>
      <c r="D45" s="29"/>
      <c r="E45" s="29"/>
      <c r="F45" s="29"/>
      <c r="G45" s="29"/>
      <c r="H45" s="29"/>
      <c r="I45" s="29"/>
      <c r="J45" s="29"/>
    </row>
    <row r="46" spans="1:14" x14ac:dyDescent="0.25">
      <c r="A46" s="29"/>
      <c r="B46" s="29"/>
      <c r="C46" s="29"/>
      <c r="D46" s="29"/>
      <c r="E46" s="29"/>
      <c r="F46" s="29"/>
      <c r="G46" s="29"/>
      <c r="H46" s="29"/>
      <c r="I46" s="29"/>
      <c r="J46" s="29"/>
    </row>
    <row r="47" spans="1:14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</row>
    <row r="48" spans="1:14" x14ac:dyDescent="0.25">
      <c r="A48" s="29"/>
      <c r="B48" s="29"/>
      <c r="C48" s="29"/>
      <c r="D48" s="29"/>
      <c r="E48" s="29"/>
      <c r="F48" s="29"/>
      <c r="G48" s="29"/>
      <c r="H48" s="29"/>
      <c r="I48" s="29"/>
      <c r="J48" s="29"/>
    </row>
    <row r="49" spans="1:10" x14ac:dyDescent="0.25">
      <c r="A49" s="29"/>
      <c r="B49" s="29"/>
      <c r="C49" s="29"/>
      <c r="D49" s="29"/>
      <c r="E49" s="29"/>
      <c r="F49" s="29"/>
      <c r="G49" s="29"/>
      <c r="H49" s="29"/>
      <c r="I49" s="29"/>
      <c r="J49" s="29"/>
    </row>
    <row r="50" spans="1:10" x14ac:dyDescent="0.25">
      <c r="A50" s="29"/>
      <c r="B50" s="29"/>
      <c r="C50" s="29"/>
      <c r="D50" s="29"/>
      <c r="E50" s="29"/>
      <c r="F50" s="29"/>
      <c r="G50" s="29"/>
      <c r="H50" s="29"/>
      <c r="I50" s="29"/>
      <c r="J50" s="29"/>
    </row>
    <row r="51" spans="1:10" x14ac:dyDescent="0.25">
      <c r="A51" s="29"/>
      <c r="B51" s="29"/>
      <c r="C51" s="29"/>
      <c r="D51" s="29"/>
      <c r="E51" s="29"/>
      <c r="F51" s="29"/>
      <c r="G51" s="29"/>
      <c r="H51" s="29"/>
      <c r="I51" s="29"/>
      <c r="J51" s="29"/>
    </row>
    <row r="52" spans="1:10" x14ac:dyDescent="0.25">
      <c r="A52" s="29"/>
      <c r="B52" s="29"/>
      <c r="C52" s="29"/>
      <c r="D52" s="29"/>
      <c r="E52" s="29"/>
      <c r="F52" s="29"/>
      <c r="G52" s="29"/>
      <c r="H52" s="29"/>
      <c r="I52" s="29"/>
      <c r="J52" s="29"/>
    </row>
    <row r="53" spans="1:10" x14ac:dyDescent="0.25">
      <c r="A53" s="29"/>
      <c r="B53" s="29"/>
      <c r="C53" s="29"/>
      <c r="D53" s="29"/>
      <c r="E53" s="29"/>
      <c r="F53" s="29"/>
      <c r="G53" s="29"/>
      <c r="H53" s="29"/>
      <c r="I53" s="29"/>
      <c r="J53" s="29"/>
    </row>
    <row r="54" spans="1:10" x14ac:dyDescent="0.25">
      <c r="A54" s="29"/>
      <c r="B54" s="29"/>
      <c r="C54" s="29"/>
      <c r="D54" s="29"/>
      <c r="E54" s="29"/>
      <c r="F54" s="29"/>
      <c r="G54" s="29"/>
      <c r="H54" s="29"/>
      <c r="I54" s="29"/>
      <c r="J54" s="29"/>
    </row>
    <row r="55" spans="1:10" x14ac:dyDescent="0.25">
      <c r="A55" s="29"/>
      <c r="B55" s="29"/>
      <c r="C55" s="29"/>
      <c r="D55" s="29"/>
      <c r="E55" s="29"/>
      <c r="F55" s="29"/>
      <c r="G55" s="29"/>
      <c r="H55" s="29"/>
      <c r="I55" s="29"/>
      <c r="J55" s="29"/>
    </row>
    <row r="56" spans="1:10" x14ac:dyDescent="0.25">
      <c r="A56" s="29"/>
      <c r="B56" s="29"/>
      <c r="C56" s="29"/>
      <c r="D56" s="29"/>
      <c r="E56" s="29"/>
      <c r="F56" s="29"/>
      <c r="G56" s="29"/>
      <c r="H56" s="29"/>
      <c r="I56" s="29"/>
      <c r="J56" s="29"/>
    </row>
    <row r="57" spans="1:10" x14ac:dyDescent="0.25">
      <c r="A57" s="29"/>
      <c r="B57" s="29"/>
      <c r="C57" s="29"/>
      <c r="D57" s="29"/>
      <c r="E57" s="29"/>
      <c r="F57" s="29"/>
      <c r="G57" s="29"/>
      <c r="H57" s="29"/>
      <c r="I57" s="29"/>
      <c r="J57" s="29"/>
    </row>
    <row r="58" spans="1:10" x14ac:dyDescent="0.25">
      <c r="A58" s="29"/>
      <c r="B58" s="29"/>
      <c r="C58" s="29"/>
      <c r="D58" s="29"/>
      <c r="E58" s="29"/>
      <c r="F58" s="29"/>
      <c r="G58" s="29"/>
      <c r="H58" s="29"/>
      <c r="I58" s="29"/>
      <c r="J58" s="29"/>
    </row>
    <row r="59" spans="1:10" x14ac:dyDescent="0.25">
      <c r="A59" s="29"/>
      <c r="B59" s="29"/>
      <c r="C59" s="29"/>
      <c r="D59" s="29"/>
      <c r="E59" s="29"/>
      <c r="F59" s="29"/>
      <c r="G59" s="29"/>
      <c r="H59" s="29"/>
      <c r="I59" s="29"/>
      <c r="J59" s="29"/>
    </row>
    <row r="60" spans="1:10" x14ac:dyDescent="0.25">
      <c r="A60" s="29"/>
      <c r="B60" s="29"/>
      <c r="C60" s="29"/>
      <c r="D60" s="29"/>
      <c r="E60" s="29"/>
      <c r="F60" s="29"/>
      <c r="G60" s="29"/>
      <c r="H60" s="29"/>
      <c r="I60" s="29"/>
      <c r="J60" s="29"/>
    </row>
    <row r="61" spans="1:10" x14ac:dyDescent="0.25">
      <c r="A61" s="29"/>
      <c r="B61" s="29"/>
      <c r="C61" s="29"/>
      <c r="D61" s="29"/>
      <c r="E61" s="29"/>
      <c r="F61" s="29"/>
      <c r="G61" s="29"/>
      <c r="H61" s="29"/>
      <c r="I61" s="29"/>
      <c r="J61" s="29"/>
    </row>
    <row r="62" spans="1:10" x14ac:dyDescent="0.25">
      <c r="A62" s="29"/>
      <c r="B62" s="29"/>
      <c r="C62" s="29"/>
      <c r="D62" s="29"/>
      <c r="E62" s="29"/>
      <c r="F62" s="29"/>
      <c r="G62" s="29"/>
      <c r="H62" s="29"/>
      <c r="I62" s="29"/>
      <c r="J62" s="29"/>
    </row>
    <row r="63" spans="1:10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</row>
    <row r="64" spans="1:10" x14ac:dyDescent="0.25">
      <c r="A64" s="29"/>
      <c r="B64" s="29"/>
      <c r="C64" s="29"/>
      <c r="D64" s="29"/>
      <c r="E64" s="29"/>
      <c r="F64" s="29"/>
      <c r="G64" s="29"/>
      <c r="H64" s="29"/>
      <c r="I64" s="29"/>
      <c r="J64" s="29"/>
    </row>
    <row r="65" spans="1:10" x14ac:dyDescent="0.25">
      <c r="A65" s="29"/>
      <c r="B65" s="29"/>
      <c r="C65" s="29"/>
      <c r="D65" s="29"/>
      <c r="E65" s="29"/>
      <c r="F65" s="29"/>
      <c r="G65" s="29"/>
      <c r="H65" s="29"/>
      <c r="I65" s="29"/>
      <c r="J65" s="29"/>
    </row>
    <row r="66" spans="1:10" x14ac:dyDescent="0.25">
      <c r="A66" s="29"/>
      <c r="B66" s="29"/>
      <c r="C66" s="29"/>
      <c r="D66" s="29"/>
      <c r="E66" s="29"/>
      <c r="F66" s="29"/>
      <c r="G66" s="29"/>
      <c r="H66" s="29"/>
      <c r="I66" s="29"/>
      <c r="J66" s="29"/>
    </row>
    <row r="67" spans="1:10" x14ac:dyDescent="0.25">
      <c r="A67" s="29"/>
      <c r="B67" s="29"/>
      <c r="C67" s="29"/>
      <c r="D67" s="29"/>
      <c r="E67" s="29"/>
      <c r="F67" s="29"/>
      <c r="G67" s="29"/>
      <c r="H67" s="29"/>
      <c r="I67" s="29"/>
      <c r="J67" s="29"/>
    </row>
    <row r="68" spans="1:10" x14ac:dyDescent="0.25">
      <c r="A68" s="29"/>
      <c r="B68" s="29"/>
      <c r="C68" s="29"/>
      <c r="D68" s="29"/>
      <c r="E68" s="29"/>
      <c r="F68" s="29"/>
      <c r="G68" s="29"/>
      <c r="H68" s="29"/>
      <c r="I68" s="29"/>
      <c r="J68" s="29"/>
    </row>
    <row r="69" spans="1:10" x14ac:dyDescent="0.25">
      <c r="A69" s="29"/>
      <c r="B69" s="29"/>
      <c r="C69" s="29"/>
      <c r="D69" s="29"/>
      <c r="E69" s="29"/>
      <c r="F69" s="29"/>
      <c r="G69" s="29"/>
      <c r="H69" s="29"/>
      <c r="I69" s="29"/>
      <c r="J69" s="29"/>
    </row>
    <row r="70" spans="1:10" x14ac:dyDescent="0.25">
      <c r="A70" s="29"/>
      <c r="B70" s="29"/>
      <c r="C70" s="29"/>
      <c r="D70" s="29"/>
      <c r="E70" s="29"/>
      <c r="F70" s="29"/>
      <c r="G70" s="29"/>
      <c r="H70" s="29"/>
      <c r="I70" s="29"/>
      <c r="J70" s="29"/>
    </row>
    <row r="71" spans="1:10" x14ac:dyDescent="0.25">
      <c r="A71" s="29"/>
      <c r="B71" s="29"/>
      <c r="C71" s="29"/>
      <c r="D71" s="29"/>
      <c r="E71" s="29"/>
      <c r="F71" s="29"/>
      <c r="G71" s="29"/>
      <c r="H71" s="29"/>
      <c r="I71" s="29"/>
      <c r="J71" s="29"/>
    </row>
    <row r="72" spans="1:10" x14ac:dyDescent="0.25">
      <c r="A72" s="29"/>
      <c r="B72" s="29"/>
      <c r="C72" s="29"/>
      <c r="D72" s="29"/>
      <c r="E72" s="29"/>
      <c r="F72" s="29"/>
      <c r="G72" s="29"/>
      <c r="H72" s="29"/>
      <c r="I72" s="29"/>
      <c r="J72" s="29"/>
    </row>
    <row r="73" spans="1:10" x14ac:dyDescent="0.25">
      <c r="A73" s="29"/>
      <c r="B73" s="29"/>
      <c r="C73" s="29"/>
      <c r="D73" s="29"/>
      <c r="E73" s="29"/>
      <c r="F73" s="29"/>
      <c r="G73" s="29"/>
      <c r="H73" s="29"/>
      <c r="I73" s="29"/>
      <c r="J73" s="29"/>
    </row>
    <row r="74" spans="1:10" x14ac:dyDescent="0.25">
      <c r="A74" s="29"/>
      <c r="B74" s="29"/>
      <c r="C74" s="29"/>
      <c r="D74" s="29"/>
      <c r="E74" s="29"/>
      <c r="F74" s="29"/>
      <c r="G74" s="29"/>
      <c r="H74" s="29"/>
      <c r="I74" s="29"/>
      <c r="J74" s="29"/>
    </row>
    <row r="75" spans="1:10" x14ac:dyDescent="0.25">
      <c r="A75" s="29"/>
      <c r="B75" s="29"/>
      <c r="C75" s="29"/>
      <c r="D75" s="29"/>
      <c r="E75" s="29"/>
      <c r="F75" s="29"/>
      <c r="G75" s="29"/>
      <c r="H75" s="29"/>
      <c r="I75" s="29"/>
      <c r="J75" s="29"/>
    </row>
    <row r="76" spans="1:10" x14ac:dyDescent="0.25">
      <c r="A76" s="29"/>
      <c r="B76" s="29"/>
      <c r="C76" s="29"/>
      <c r="D76" s="29"/>
      <c r="E76" s="29"/>
      <c r="F76" s="29"/>
      <c r="G76" s="29"/>
      <c r="H76" s="29"/>
      <c r="I76" s="29"/>
      <c r="J76" s="29"/>
    </row>
    <row r="77" spans="1:10" x14ac:dyDescent="0.25">
      <c r="A77" s="29"/>
      <c r="B77" s="29"/>
      <c r="C77" s="29"/>
      <c r="D77" s="29"/>
      <c r="E77" s="29"/>
      <c r="F77" s="29"/>
      <c r="G77" s="29"/>
      <c r="H77" s="29"/>
      <c r="I77" s="29"/>
      <c r="J77" s="29"/>
    </row>
    <row r="78" spans="1:10" x14ac:dyDescent="0.25">
      <c r="A78" s="29"/>
      <c r="B78" s="29"/>
      <c r="C78" s="29"/>
      <c r="D78" s="29"/>
      <c r="E78" s="29"/>
      <c r="F78" s="29"/>
      <c r="G78" s="29"/>
      <c r="H78" s="29"/>
      <c r="I78" s="29"/>
      <c r="J78" s="29"/>
    </row>
    <row r="79" spans="1:10" x14ac:dyDescent="0.25">
      <c r="A79" s="29"/>
      <c r="B79" s="29"/>
      <c r="C79" s="29"/>
      <c r="D79" s="29"/>
      <c r="E79" s="29"/>
      <c r="F79" s="29"/>
      <c r="G79" s="29"/>
      <c r="H79" s="29"/>
      <c r="I79" s="29"/>
      <c r="J79" s="29"/>
    </row>
    <row r="80" spans="1:10" x14ac:dyDescent="0.25">
      <c r="A80" s="29"/>
      <c r="B80" s="29"/>
      <c r="C80" s="29"/>
      <c r="D80" s="29"/>
      <c r="E80" s="29"/>
      <c r="F80" s="29"/>
      <c r="G80" s="29"/>
      <c r="H80" s="29"/>
      <c r="I80" s="29"/>
      <c r="J80" s="29"/>
    </row>
    <row r="81" spans="1:10" x14ac:dyDescent="0.25">
      <c r="A81" s="29"/>
      <c r="B81" s="29"/>
      <c r="C81" s="29"/>
      <c r="D81" s="29"/>
      <c r="E81" s="29"/>
      <c r="F81" s="29"/>
      <c r="G81" s="29"/>
      <c r="H81" s="29"/>
      <c r="I81" s="29"/>
      <c r="J81" s="29"/>
    </row>
    <row r="82" spans="1:10" x14ac:dyDescent="0.25">
      <c r="A82" s="29"/>
      <c r="B82" s="29"/>
      <c r="C82" s="29"/>
      <c r="D82" s="29"/>
      <c r="E82" s="29"/>
      <c r="F82" s="29"/>
      <c r="G82" s="29"/>
      <c r="H82" s="29"/>
      <c r="I82" s="29"/>
      <c r="J82" s="29"/>
    </row>
    <row r="83" spans="1:10" x14ac:dyDescent="0.25">
      <c r="A83" s="29"/>
      <c r="B83" s="29"/>
      <c r="C83" s="29"/>
      <c r="D83" s="29"/>
      <c r="E83" s="29"/>
      <c r="F83" s="29"/>
      <c r="G83" s="29"/>
      <c r="H83" s="29"/>
      <c r="I83" s="29"/>
      <c r="J83" s="29"/>
    </row>
    <row r="84" spans="1:10" x14ac:dyDescent="0.25">
      <c r="A84" s="29"/>
      <c r="B84" s="29"/>
      <c r="C84" s="29"/>
      <c r="D84" s="29"/>
      <c r="E84" s="29"/>
      <c r="F84" s="29"/>
      <c r="G84" s="29"/>
      <c r="H84" s="29"/>
      <c r="I84" s="29"/>
      <c r="J84" s="29"/>
    </row>
    <row r="85" spans="1:10" x14ac:dyDescent="0.25">
      <c r="A85" s="29"/>
      <c r="B85" s="29"/>
      <c r="C85" s="29"/>
      <c r="D85" s="29"/>
      <c r="E85" s="29"/>
      <c r="F85" s="29"/>
      <c r="G85" s="29"/>
      <c r="H85" s="29"/>
      <c r="I85" s="29"/>
      <c r="J85" s="29"/>
    </row>
    <row r="86" spans="1:10" x14ac:dyDescent="0.25">
      <c r="A86" s="29"/>
      <c r="B86" s="29"/>
      <c r="C86" s="29"/>
      <c r="D86" s="29"/>
      <c r="E86" s="29"/>
      <c r="F86" s="29"/>
      <c r="G86" s="29"/>
      <c r="H86" s="29"/>
      <c r="I86" s="29"/>
      <c r="J86" s="29"/>
    </row>
    <row r="87" spans="1:10" x14ac:dyDescent="0.25">
      <c r="A87" s="29"/>
      <c r="B87" s="29"/>
      <c r="C87" s="29"/>
      <c r="D87" s="29"/>
      <c r="E87" s="29"/>
      <c r="F87" s="29"/>
      <c r="G87" s="29"/>
      <c r="H87" s="29"/>
      <c r="I87" s="29"/>
      <c r="J87" s="29"/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workbookViewId="0">
      <selection activeCell="D29" sqref="D29"/>
    </sheetView>
  </sheetViews>
  <sheetFormatPr baseColWidth="10" defaultRowHeight="15" x14ac:dyDescent="0.25"/>
  <cols>
    <col min="1" max="3" width="11.42578125" style="2"/>
    <col min="4" max="4" width="11.85546875" style="2" customWidth="1"/>
    <col min="6" max="6" width="22" customWidth="1"/>
  </cols>
  <sheetData>
    <row r="1" spans="1:11" x14ac:dyDescent="0.25">
      <c r="A1" s="3" t="s">
        <v>26</v>
      </c>
      <c r="B1" s="3" t="s">
        <v>27</v>
      </c>
      <c r="C1" s="3" t="s">
        <v>28</v>
      </c>
      <c r="D1" s="3" t="s">
        <v>53</v>
      </c>
    </row>
    <row r="2" spans="1:11" x14ac:dyDescent="0.25">
      <c r="A2" s="2" t="s">
        <v>29</v>
      </c>
      <c r="B2" s="2" t="s">
        <v>46</v>
      </c>
      <c r="C2" s="2">
        <v>26</v>
      </c>
      <c r="D2" s="44">
        <v>1</v>
      </c>
      <c r="F2" t="s">
        <v>48</v>
      </c>
      <c r="G2" s="2">
        <v>3</v>
      </c>
    </row>
    <row r="3" spans="1:11" ht="15.75" thickBot="1" x14ac:dyDescent="0.3">
      <c r="A3" s="2" t="s">
        <v>30</v>
      </c>
      <c r="B3" s="2" t="s">
        <v>47</v>
      </c>
      <c r="C3" s="2">
        <v>49</v>
      </c>
      <c r="D3" s="44">
        <v>2</v>
      </c>
    </row>
    <row r="4" spans="1:11" ht="15.75" thickBot="1" x14ac:dyDescent="0.3">
      <c r="A4" s="2" t="s">
        <v>31</v>
      </c>
      <c r="B4" s="2" t="s">
        <v>46</v>
      </c>
      <c r="C4" s="2">
        <v>32</v>
      </c>
      <c r="D4" s="44">
        <v>3</v>
      </c>
      <c r="G4" s="33" t="s">
        <v>54</v>
      </c>
      <c r="H4" s="34" t="s">
        <v>28</v>
      </c>
      <c r="I4" s="35" t="s">
        <v>55</v>
      </c>
    </row>
    <row r="5" spans="1:11" x14ac:dyDescent="0.25">
      <c r="A5" s="2" t="s">
        <v>32</v>
      </c>
      <c r="B5" s="2" t="s">
        <v>46</v>
      </c>
      <c r="C5" s="2">
        <v>41</v>
      </c>
      <c r="D5" s="44">
        <v>1</v>
      </c>
      <c r="F5" s="30">
        <v>1</v>
      </c>
      <c r="G5" s="30">
        <f>IF($F5&lt;&gt;"",COUNTIF(Tableau1[Equipe],$F5),"")</f>
        <v>5</v>
      </c>
      <c r="H5" s="45">
        <f>IF($F5&lt;&gt;"",IFERROR(AVERAGEIF(Tableau1[Equipe],$F5,Tableau1[Age]),0),"")</f>
        <v>33</v>
      </c>
      <c r="I5" s="47">
        <f>IF($F5&lt;&gt;"",IFERROR(COUNTIFS(Tableau1[Equipe],$F5,Tableau1[Sexe],"H")/$G5,0),"")</f>
        <v>0.6</v>
      </c>
    </row>
    <row r="6" spans="1:11" x14ac:dyDescent="0.25">
      <c r="A6" s="2" t="s">
        <v>33</v>
      </c>
      <c r="B6" s="2" t="s">
        <v>47</v>
      </c>
      <c r="C6" s="2">
        <v>36</v>
      </c>
      <c r="D6" s="44">
        <v>2</v>
      </c>
      <c r="F6" s="31">
        <f>IF($G$2&gt;ROW()-5,ROW()-4,"")</f>
        <v>2</v>
      </c>
      <c r="G6" s="31">
        <f>IF($F6&lt;&gt;"",COUNTIF(Tableau1[Equipe],$F6),"")</f>
        <v>5</v>
      </c>
      <c r="H6" s="46">
        <f>IF($F6&lt;&gt;"",IFERROR(AVERAGEIF(Tableau1[Equipe],$F6,Tableau1[Age]),0),"")</f>
        <v>31.2</v>
      </c>
      <c r="I6" s="48">
        <f>IF($F6&lt;&gt;"",IFERROR(COUNTIFS(Tableau1[Equipe],$F6,Tableau1[Sexe],"H")/$G6,0),"")</f>
        <v>0.2</v>
      </c>
    </row>
    <row r="7" spans="1:11" x14ac:dyDescent="0.25">
      <c r="A7" s="2" t="s">
        <v>34</v>
      </c>
      <c r="B7" s="2" t="s">
        <v>46</v>
      </c>
      <c r="C7" s="2">
        <v>52</v>
      </c>
      <c r="D7" s="44">
        <v>3</v>
      </c>
      <c r="F7" s="31">
        <f t="shared" ref="F7:F11" si="0">IF($G$2&gt;ROW()-5,ROW()-4,"")</f>
        <v>3</v>
      </c>
      <c r="G7" s="31">
        <f>IF($F7&lt;&gt;"",COUNTIF(Tableau1[Equipe],$F7),"")</f>
        <v>4</v>
      </c>
      <c r="H7" s="46">
        <f>IF($F7&lt;&gt;"",IFERROR(AVERAGEIF(Tableau1[Equipe],$F7,Tableau1[Age]),0),"")</f>
        <v>34</v>
      </c>
      <c r="I7" s="48">
        <f>IF($F7&lt;&gt;"",IFERROR(COUNTIFS(Tableau1[Equipe],$F7,Tableau1[Sexe],"H")/$G7,0),"")</f>
        <v>1</v>
      </c>
    </row>
    <row r="8" spans="1:11" x14ac:dyDescent="0.25">
      <c r="A8" s="2" t="s">
        <v>42</v>
      </c>
      <c r="B8" s="2" t="s">
        <v>46</v>
      </c>
      <c r="C8" s="2">
        <v>47</v>
      </c>
      <c r="D8" s="44">
        <v>1</v>
      </c>
      <c r="F8" s="31" t="str">
        <f t="shared" si="0"/>
        <v/>
      </c>
      <c r="G8" s="31" t="str">
        <f>IF($F8&lt;&gt;"",COUNTIF(Tableau1[Equipe],$F8),"")</f>
        <v/>
      </c>
      <c r="H8" s="46" t="str">
        <f>IF($F8&lt;&gt;"",IFERROR(AVERAGEIF(Tableau1[Equipe],$F8,Tableau1[Age]),0),"")</f>
        <v/>
      </c>
      <c r="I8" s="48" t="str">
        <f>IF($F8&lt;&gt;"",IFERROR(COUNTIFS(Tableau1[Equipe],$F8,Tableau1[Sexe],"H")/$G8,0),"")</f>
        <v/>
      </c>
    </row>
    <row r="9" spans="1:11" x14ac:dyDescent="0.25">
      <c r="A9" s="2" t="s">
        <v>43</v>
      </c>
      <c r="B9" s="2" t="s">
        <v>47</v>
      </c>
      <c r="C9" s="2">
        <v>20</v>
      </c>
      <c r="D9" s="44">
        <v>2</v>
      </c>
      <c r="F9" s="31" t="str">
        <f t="shared" si="0"/>
        <v/>
      </c>
      <c r="G9" s="31" t="str">
        <f>IF($F9&lt;&gt;"",COUNTIF(Tableau1[Equipe],$F9),"")</f>
        <v/>
      </c>
      <c r="H9" s="46" t="str">
        <f>IF($F9&lt;&gt;"",IFERROR(AVERAGEIF(Tableau1[Equipe],$F9,Tableau1[Age]),0),"")</f>
        <v/>
      </c>
      <c r="I9" s="48" t="str">
        <f>IF($F9&lt;&gt;"",IFERROR(COUNTIFS(Tableau1[Equipe],$F9,Tableau1[Sexe],"H")/$G9,0),"")</f>
        <v/>
      </c>
    </row>
    <row r="10" spans="1:11" x14ac:dyDescent="0.25">
      <c r="A10" s="2" t="s">
        <v>44</v>
      </c>
      <c r="B10" s="2" t="s">
        <v>46</v>
      </c>
      <c r="C10" s="2">
        <v>19</v>
      </c>
      <c r="D10" s="44">
        <v>3</v>
      </c>
      <c r="F10" s="31" t="str">
        <f t="shared" si="0"/>
        <v/>
      </c>
      <c r="G10" s="31" t="str">
        <f>IF($F10&lt;&gt;"",COUNTIF(Tableau1[Equipe],$F10),"")</f>
        <v/>
      </c>
      <c r="H10" s="46" t="str">
        <f>IF($F10&lt;&gt;"",IFERROR(AVERAGEIF(Tableau1[Equipe],$F10,Tableau1[Age]),0),"")</f>
        <v/>
      </c>
      <c r="I10" s="48" t="str">
        <f>IF($F10&lt;&gt;"",IFERROR(COUNTIFS(Tableau1[Equipe],$F10,Tableau1[Sexe],"H")/$G10,0),"")</f>
        <v/>
      </c>
    </row>
    <row r="11" spans="1:11" ht="15.75" thickBot="1" x14ac:dyDescent="0.3">
      <c r="A11" s="2" t="s">
        <v>45</v>
      </c>
      <c r="B11" s="2" t="s">
        <v>47</v>
      </c>
      <c r="C11" s="2">
        <v>22</v>
      </c>
      <c r="D11" s="44">
        <v>1</v>
      </c>
      <c r="F11" s="32" t="str">
        <f t="shared" si="0"/>
        <v/>
      </c>
      <c r="G11" s="32" t="str">
        <f>IF($F11&lt;&gt;"",COUNTIF(Tableau1[Equipe],$F11),"")</f>
        <v/>
      </c>
      <c r="H11" s="50" t="str">
        <f>IF($F11&lt;&gt;"",IFERROR(AVERAGEIF(Tableau1[Equipe],$F11,Tableau1[Age]),0),"")</f>
        <v/>
      </c>
      <c r="I11" s="49" t="str">
        <f>IF($F11&lt;&gt;"",IFERROR(COUNTIFS(Tableau1[Equipe],$F11,Tableau1[Sexe],"H")/$G11,0),"")</f>
        <v/>
      </c>
    </row>
    <row r="12" spans="1:11" ht="15.75" thickBot="1" x14ac:dyDescent="0.3">
      <c r="A12" s="2" t="s">
        <v>51</v>
      </c>
      <c r="B12" s="2" t="s">
        <v>46</v>
      </c>
      <c r="C12" s="2">
        <v>29</v>
      </c>
      <c r="D12" s="44">
        <v>2</v>
      </c>
    </row>
    <row r="13" spans="1:11" ht="15.75" thickBot="1" x14ac:dyDescent="0.3">
      <c r="A13" s="2" t="s">
        <v>49</v>
      </c>
      <c r="B13" s="2" t="s">
        <v>46</v>
      </c>
      <c r="C13" s="2">
        <v>33</v>
      </c>
      <c r="D13" s="44">
        <v>3</v>
      </c>
      <c r="G13" s="41"/>
      <c r="H13" s="41"/>
      <c r="I13" s="41"/>
      <c r="J13" s="42"/>
      <c r="K13" s="43"/>
    </row>
    <row r="14" spans="1:11" x14ac:dyDescent="0.25">
      <c r="A14" s="2" t="s">
        <v>50</v>
      </c>
      <c r="B14" s="2" t="s">
        <v>47</v>
      </c>
      <c r="C14" s="2">
        <v>29</v>
      </c>
      <c r="D14" s="44">
        <v>1</v>
      </c>
    </row>
    <row r="15" spans="1:11" x14ac:dyDescent="0.25">
      <c r="A15" s="2" t="s">
        <v>52</v>
      </c>
      <c r="B15" s="2" t="s">
        <v>47</v>
      </c>
      <c r="C15" s="2">
        <v>22</v>
      </c>
      <c r="D15" s="44">
        <v>2</v>
      </c>
    </row>
    <row r="18" spans="1:2" customFormat="1" x14ac:dyDescent="0.25">
      <c r="A18" s="29" t="s">
        <v>56</v>
      </c>
      <c r="B18" s="2"/>
    </row>
    <row r="19" spans="1:2" customFormat="1" x14ac:dyDescent="0.25">
      <c r="A19" s="29" t="s">
        <v>58</v>
      </c>
      <c r="B19" s="2"/>
    </row>
    <row r="20" spans="1:2" customFormat="1" x14ac:dyDescent="0.25">
      <c r="A20" s="29"/>
      <c r="B20" s="2"/>
    </row>
    <row r="21" spans="1:2" customFormat="1" x14ac:dyDescent="0.25">
      <c r="A21" s="29"/>
      <c r="B21" s="29" t="s">
        <v>77</v>
      </c>
    </row>
    <row r="22" spans="1:2" customFormat="1" x14ac:dyDescent="0.25">
      <c r="A22" s="2"/>
      <c r="B22" s="29" t="s">
        <v>78</v>
      </c>
    </row>
    <row r="23" spans="1:2" customFormat="1" x14ac:dyDescent="0.25">
      <c r="A23" s="2"/>
      <c r="B23" s="29" t="s">
        <v>79</v>
      </c>
    </row>
    <row r="24" spans="1:2" customFormat="1" x14ac:dyDescent="0.25">
      <c r="A24" s="2"/>
      <c r="B24" s="29" t="s">
        <v>62</v>
      </c>
    </row>
    <row r="25" spans="1:2" customFormat="1" x14ac:dyDescent="0.25">
      <c r="A25" s="2"/>
      <c r="B25" s="29"/>
    </row>
    <row r="26" spans="1:2" customFormat="1" x14ac:dyDescent="0.25">
      <c r="A26" s="2"/>
      <c r="B26" s="29"/>
    </row>
    <row r="27" spans="1:2" customFormat="1" x14ac:dyDescent="0.25">
      <c r="A27" s="2"/>
      <c r="B27" s="29"/>
    </row>
    <row r="28" spans="1:2" customFormat="1" x14ac:dyDescent="0.25">
      <c r="A28" s="2"/>
      <c r="B28" s="29"/>
    </row>
    <row r="29" spans="1:2" customFormat="1" x14ac:dyDescent="0.25">
      <c r="A29" s="2"/>
      <c r="B29" s="29"/>
    </row>
    <row r="30" spans="1:2" customFormat="1" x14ac:dyDescent="0.25">
      <c r="A30" s="2"/>
      <c r="B30" s="29"/>
    </row>
    <row r="31" spans="1:2" customFormat="1" x14ac:dyDescent="0.25">
      <c r="A31" s="2"/>
      <c r="B31" s="29"/>
    </row>
  </sheetData>
  <dataValidations count="1">
    <dataValidation type="whole" allowBlank="1" showInputMessage="1" showErrorMessage="1" sqref="G2">
      <formula1>2</formula1>
      <formula2>7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workbookViewId="0">
      <selection activeCell="D34" sqref="D34"/>
    </sheetView>
  </sheetViews>
  <sheetFormatPr baseColWidth="10" defaultRowHeight="15" x14ac:dyDescent="0.25"/>
  <cols>
    <col min="1" max="3" width="11.42578125" style="2"/>
    <col min="4" max="4" width="11.85546875" style="2" customWidth="1"/>
    <col min="6" max="6" width="22" customWidth="1"/>
  </cols>
  <sheetData>
    <row r="1" spans="1:11" x14ac:dyDescent="0.25">
      <c r="A1" s="3" t="s">
        <v>26</v>
      </c>
      <c r="B1" s="3" t="s">
        <v>27</v>
      </c>
      <c r="C1" s="3" t="s">
        <v>28</v>
      </c>
      <c r="D1" s="3" t="s">
        <v>53</v>
      </c>
    </row>
    <row r="2" spans="1:11" x14ac:dyDescent="0.25">
      <c r="A2" s="2" t="s">
        <v>29</v>
      </c>
      <c r="B2" s="2" t="s">
        <v>46</v>
      </c>
      <c r="C2" s="2">
        <v>26</v>
      </c>
      <c r="D2" s="44">
        <v>1</v>
      </c>
      <c r="F2" t="s">
        <v>48</v>
      </c>
      <c r="G2" s="2">
        <v>3</v>
      </c>
    </row>
    <row r="3" spans="1:11" ht="15.75" thickBot="1" x14ac:dyDescent="0.3">
      <c r="A3" s="2" t="s">
        <v>30</v>
      </c>
      <c r="B3" s="2" t="s">
        <v>47</v>
      </c>
      <c r="C3" s="2">
        <v>49</v>
      </c>
      <c r="D3" s="44">
        <v>3</v>
      </c>
    </row>
    <row r="4" spans="1:11" ht="15.75" thickBot="1" x14ac:dyDescent="0.3">
      <c r="A4" s="2" t="s">
        <v>31</v>
      </c>
      <c r="B4" s="2" t="s">
        <v>46</v>
      </c>
      <c r="C4" s="2">
        <v>32</v>
      </c>
      <c r="D4" s="44">
        <v>3</v>
      </c>
      <c r="G4" s="33" t="s">
        <v>54</v>
      </c>
      <c r="H4" s="34" t="s">
        <v>28</v>
      </c>
      <c r="I4" s="35" t="s">
        <v>55</v>
      </c>
    </row>
    <row r="5" spans="1:11" x14ac:dyDescent="0.25">
      <c r="A5" s="2" t="s">
        <v>32</v>
      </c>
      <c r="B5" s="2" t="s">
        <v>46</v>
      </c>
      <c r="C5" s="2">
        <v>41</v>
      </c>
      <c r="D5" s="44">
        <v>3</v>
      </c>
      <c r="F5" s="30">
        <v>1</v>
      </c>
      <c r="G5" s="30">
        <f>IF($F5&lt;&gt;"",COUNTIF(Tableau13[Equipe],$F5),"")</f>
        <v>5</v>
      </c>
      <c r="H5" s="45">
        <f>IF($F5&lt;&gt;"",IFERROR(AVERAGEIF(Tableau13[Equipe],$F5,Tableau13[Age]),0),"")</f>
        <v>32.6</v>
      </c>
      <c r="I5" s="47">
        <f>IF($F5&lt;&gt;"",IFERROR(COUNTIFS(Tableau13[Equipe],$F5,Tableau13[Sexe],"H")/$G5,0),"")</f>
        <v>0.6</v>
      </c>
    </row>
    <row r="6" spans="1:11" x14ac:dyDescent="0.25">
      <c r="A6" s="2" t="s">
        <v>33</v>
      </c>
      <c r="B6" s="2" t="s">
        <v>47</v>
      </c>
      <c r="C6" s="2">
        <v>36</v>
      </c>
      <c r="D6" s="44">
        <v>1</v>
      </c>
      <c r="F6" s="31">
        <f>IF($G$2&gt;ROW()-5,ROW()-4,"")</f>
        <v>2</v>
      </c>
      <c r="G6" s="31">
        <f>IF($F6&lt;&gt;"",COUNTIF(Tableau13[Equipe],$F6),"")</f>
        <v>4</v>
      </c>
      <c r="H6" s="46">
        <f>IF($F6&lt;&gt;"",IFERROR(AVERAGEIF(Tableau13[Equipe],$F6,Tableau13[Age]),0),"")</f>
        <v>32.75</v>
      </c>
      <c r="I6" s="48">
        <f>IF($F6&lt;&gt;"",IFERROR(COUNTIFS(Tableau13[Equipe],$F6,Tableau13[Sexe],"H")/$G6,0),"")</f>
        <v>0.5</v>
      </c>
    </row>
    <row r="7" spans="1:11" x14ac:dyDescent="0.25">
      <c r="A7" s="2" t="s">
        <v>34</v>
      </c>
      <c r="B7" s="2" t="s">
        <v>46</v>
      </c>
      <c r="C7" s="2">
        <v>52</v>
      </c>
      <c r="D7" s="44">
        <v>1</v>
      </c>
      <c r="F7" s="31">
        <f t="shared" ref="F7:F11" si="0">IF($G$2&gt;ROW()-5,ROW()-4,"")</f>
        <v>3</v>
      </c>
      <c r="G7" s="31">
        <f>IF($F7&lt;&gt;"",COUNTIF(Tableau13[Equipe],$F7),"")</f>
        <v>5</v>
      </c>
      <c r="H7" s="46">
        <f>IF($F7&lt;&gt;"",IFERROR(AVERAGEIF(Tableau13[Equipe],$F7,Tableau13[Age]),0),"")</f>
        <v>32.6</v>
      </c>
      <c r="I7" s="48">
        <f>IF($F7&lt;&gt;"",IFERROR(COUNTIFS(Tableau13[Equipe],$F7,Tableau13[Sexe],"H")/$G7,0),"")</f>
        <v>0.6</v>
      </c>
    </row>
    <row r="8" spans="1:11" x14ac:dyDescent="0.25">
      <c r="A8" s="2" t="s">
        <v>42</v>
      </c>
      <c r="B8" s="2" t="s">
        <v>46</v>
      </c>
      <c r="C8" s="2">
        <v>47</v>
      </c>
      <c r="D8" s="44">
        <v>2</v>
      </c>
      <c r="F8" s="31" t="str">
        <f t="shared" si="0"/>
        <v/>
      </c>
      <c r="G8" s="31" t="str">
        <f>IF($F8&lt;&gt;"",COUNTIF(Tableau13[Equipe],$F8),"")</f>
        <v/>
      </c>
      <c r="H8" s="46" t="str">
        <f>IF($F8&lt;&gt;"",IFERROR(AVERAGEIF(Tableau13[Equipe],$F8,Tableau13[Age]),0),"")</f>
        <v/>
      </c>
      <c r="I8" s="48" t="str">
        <f>IF($F8&lt;&gt;"",IFERROR(COUNTIFS(Tableau13[Equipe],$F8,Tableau13[Sexe],"H")/$G8,0),"")</f>
        <v/>
      </c>
    </row>
    <row r="9" spans="1:11" x14ac:dyDescent="0.25">
      <c r="A9" s="2" t="s">
        <v>43</v>
      </c>
      <c r="B9" s="2" t="s">
        <v>47</v>
      </c>
      <c r="C9" s="2">
        <v>20</v>
      </c>
      <c r="D9" s="44">
        <v>1</v>
      </c>
      <c r="F9" s="31" t="str">
        <f t="shared" si="0"/>
        <v/>
      </c>
      <c r="G9" s="31" t="str">
        <f>IF($F9&lt;&gt;"",COUNTIF(Tableau13[Equipe],$F9),"")</f>
        <v/>
      </c>
      <c r="H9" s="46" t="str">
        <f>IF($F9&lt;&gt;"",IFERROR(AVERAGEIF(Tableau13[Equipe],$F9,Tableau13[Age]),0),"")</f>
        <v/>
      </c>
      <c r="I9" s="48" t="str">
        <f>IF($F9&lt;&gt;"",IFERROR(COUNTIFS(Tableau13[Equipe],$F9,Tableau13[Sexe],"H")/$G9,0),"")</f>
        <v/>
      </c>
    </row>
    <row r="10" spans="1:11" x14ac:dyDescent="0.25">
      <c r="A10" s="2" t="s">
        <v>44</v>
      </c>
      <c r="B10" s="2" t="s">
        <v>46</v>
      </c>
      <c r="C10" s="2">
        <v>19</v>
      </c>
      <c r="D10" s="44">
        <v>3</v>
      </c>
      <c r="F10" s="31" t="str">
        <f t="shared" si="0"/>
        <v/>
      </c>
      <c r="G10" s="31" t="str">
        <f>IF($F10&lt;&gt;"",COUNTIF(Tableau13[Equipe],$F10),"")</f>
        <v/>
      </c>
      <c r="H10" s="46" t="str">
        <f>IF($F10&lt;&gt;"",IFERROR(AVERAGEIF(Tableau13[Equipe],$F10,Tableau13[Age]),0),"")</f>
        <v/>
      </c>
      <c r="I10" s="48" t="str">
        <f>IF($F10&lt;&gt;"",IFERROR(COUNTIFS(Tableau13[Equipe],$F10,Tableau13[Sexe],"H")/$G10,0),"")</f>
        <v/>
      </c>
    </row>
    <row r="11" spans="1:11" ht="15.75" thickBot="1" x14ac:dyDescent="0.3">
      <c r="A11" s="2" t="s">
        <v>45</v>
      </c>
      <c r="B11" s="2" t="s">
        <v>47</v>
      </c>
      <c r="C11" s="2">
        <v>22</v>
      </c>
      <c r="D11" s="44">
        <v>2</v>
      </c>
      <c r="F11" s="32" t="str">
        <f t="shared" si="0"/>
        <v/>
      </c>
      <c r="G11" s="32" t="str">
        <f>IF($F11&lt;&gt;"",COUNTIF(Tableau13[Equipe],$F11),"")</f>
        <v/>
      </c>
      <c r="H11" s="50" t="str">
        <f>IF($F11&lt;&gt;"",IFERROR(AVERAGEIF(Tableau13[Equipe],$F11,Tableau13[Age]),0),"")</f>
        <v/>
      </c>
      <c r="I11" s="49" t="str">
        <f>IF($F11&lt;&gt;"",IFERROR(COUNTIFS(Tableau13[Equipe],$F11,Tableau13[Sexe],"H")/$G11,0),"")</f>
        <v/>
      </c>
    </row>
    <row r="12" spans="1:11" ht="15.75" thickBot="1" x14ac:dyDescent="0.3">
      <c r="A12" s="2" t="s">
        <v>51</v>
      </c>
      <c r="B12" s="2" t="s">
        <v>46</v>
      </c>
      <c r="C12" s="2">
        <v>29</v>
      </c>
      <c r="D12" s="44">
        <v>1</v>
      </c>
    </row>
    <row r="13" spans="1:11" ht="15.75" thickBot="1" x14ac:dyDescent="0.3">
      <c r="A13" s="2" t="s">
        <v>49</v>
      </c>
      <c r="B13" s="2" t="s">
        <v>46</v>
      </c>
      <c r="C13" s="2">
        <v>33</v>
      </c>
      <c r="D13" s="44">
        <v>2</v>
      </c>
      <c r="F13" t="s">
        <v>63</v>
      </c>
      <c r="G13" s="41">
        <f>IFERROR(AVEDEV(G$5:G$11)/AVERAGE(G$5:G$11),100)</f>
        <v>9.5238095238095219E-2</v>
      </c>
      <c r="H13" s="41">
        <f t="shared" ref="H13:I13" si="1">IFERROR(AVEDEV(H$5:H$11)/AVERAGE(H$5:H$11),100)</f>
        <v>2.0418580908626418E-3</v>
      </c>
      <c r="I13" s="41">
        <f t="shared" si="1"/>
        <v>7.843137254901951E-2</v>
      </c>
      <c r="J13" s="42"/>
      <c r="K13" s="43">
        <f>SUM($G$13:$I$13)</f>
        <v>0.17571132587797739</v>
      </c>
    </row>
    <row r="14" spans="1:11" x14ac:dyDescent="0.25">
      <c r="A14" s="2" t="s">
        <v>50</v>
      </c>
      <c r="B14" s="2" t="s">
        <v>47</v>
      </c>
      <c r="C14" s="2">
        <v>29</v>
      </c>
      <c r="D14" s="44">
        <v>2</v>
      </c>
      <c r="F14" t="s">
        <v>64</v>
      </c>
      <c r="G14" s="41">
        <f>IFERROR((MAX(G$5:G$11)-MIN(G$5:G$11))/AVERAGE(G$5:G$11),100)</f>
        <v>0.21428571428571427</v>
      </c>
      <c r="H14" s="41">
        <f t="shared" ref="H14:I14" si="2">IFERROR((MAX(H$5:H$11)-MIN(H$5:H$11))/AVERAGE(H$5:H$11),100)</f>
        <v>4.5941807044409984E-3</v>
      </c>
      <c r="I14" s="41">
        <f t="shared" si="2"/>
        <v>0.17647058823529405</v>
      </c>
      <c r="J14" s="42"/>
      <c r="K14" s="42"/>
    </row>
    <row r="15" spans="1:11" x14ac:dyDescent="0.25">
      <c r="A15" s="2" t="s">
        <v>52</v>
      </c>
      <c r="B15" s="2" t="s">
        <v>47</v>
      </c>
      <c r="C15" s="2">
        <v>22</v>
      </c>
      <c r="D15" s="44">
        <v>3</v>
      </c>
    </row>
    <row r="18" spans="1:3" customFormat="1" x14ac:dyDescent="0.25">
      <c r="A18" s="36" t="s">
        <v>56</v>
      </c>
      <c r="B18" s="37"/>
      <c r="C18" s="38"/>
    </row>
    <row r="19" spans="1:3" customFormat="1" x14ac:dyDescent="0.25">
      <c r="A19" s="36" t="s">
        <v>58</v>
      </c>
      <c r="B19" s="37"/>
      <c r="C19" s="38"/>
    </row>
    <row r="20" spans="1:3" customFormat="1" x14ac:dyDescent="0.25">
      <c r="A20" s="36"/>
      <c r="B20" s="37"/>
      <c r="C20" s="38"/>
    </row>
    <row r="21" spans="1:3" customFormat="1" x14ac:dyDescent="0.25">
      <c r="A21" s="36"/>
      <c r="B21" s="36" t="s">
        <v>77</v>
      </c>
      <c r="C21" s="38"/>
    </row>
    <row r="22" spans="1:3" customFormat="1" x14ac:dyDescent="0.25">
      <c r="A22" s="37"/>
      <c r="B22" s="36" t="s">
        <v>78</v>
      </c>
      <c r="C22" s="38"/>
    </row>
    <row r="23" spans="1:3" customFormat="1" x14ac:dyDescent="0.25">
      <c r="A23" s="37"/>
      <c r="B23" s="36" t="s">
        <v>79</v>
      </c>
      <c r="C23" s="38"/>
    </row>
    <row r="24" spans="1:3" customFormat="1" x14ac:dyDescent="0.25">
      <c r="A24" s="37"/>
      <c r="B24" s="36" t="s">
        <v>62</v>
      </c>
      <c r="C24" s="38"/>
    </row>
    <row r="25" spans="1:3" customFormat="1" x14ac:dyDescent="0.25">
      <c r="A25" s="37"/>
      <c r="B25" s="36"/>
      <c r="C25" s="38"/>
    </row>
    <row r="26" spans="1:3" customFormat="1" x14ac:dyDescent="0.25">
      <c r="A26" s="2"/>
      <c r="B26" s="29"/>
    </row>
    <row r="27" spans="1:3" customFormat="1" x14ac:dyDescent="0.25">
      <c r="A27" s="2"/>
      <c r="B27" s="29"/>
    </row>
    <row r="28" spans="1:3" customFormat="1" x14ac:dyDescent="0.25">
      <c r="A28" s="2"/>
      <c r="B28" s="29"/>
    </row>
    <row r="29" spans="1:3" customFormat="1" x14ac:dyDescent="0.25">
      <c r="A29" s="2"/>
      <c r="B29" s="29"/>
    </row>
    <row r="30" spans="1:3" customFormat="1" x14ac:dyDescent="0.25">
      <c r="A30" s="2"/>
      <c r="B30" s="29"/>
    </row>
    <row r="31" spans="1:3" customFormat="1" x14ac:dyDescent="0.25">
      <c r="A31" s="2"/>
      <c r="B31" s="29"/>
    </row>
  </sheetData>
  <dataValidations count="1">
    <dataValidation type="whole" allowBlank="1" showInputMessage="1" showErrorMessage="1" sqref="G2">
      <formula1>2</formula1>
      <formula2>7</formula2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COURS</vt:lpstr>
      <vt:lpstr>EXERCICE1</vt:lpstr>
      <vt:lpstr>EX1_corrigé</vt:lpstr>
      <vt:lpstr>EXERCICE2</vt:lpstr>
      <vt:lpstr>EX2_corrigé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2019-10-04T14:43:49Z</dcterms:created>
  <dcterms:modified xsi:type="dcterms:W3CDTF">2019-10-07T07:27:38Z</dcterms:modified>
</cp:coreProperties>
</file>