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385" yWindow="-15" windowWidth="14430" windowHeight="12840" tabRatio="4"/>
  </bookViews>
  <sheets>
    <sheet name="Garde" sheetId="8" r:id="rId1"/>
    <sheet name="Facturation" sheetId="1" r:id="rId2"/>
    <sheet name="Factures" sheetId="4" r:id="rId3"/>
    <sheet name="Clients" sheetId="2" r:id="rId4"/>
    <sheet name="Produits" sheetId="6" r:id="rId5"/>
    <sheet name="Devis" sheetId="11" r:id="rId6"/>
    <sheet name="Comptes" sheetId="13" r:id="rId7"/>
    <sheet name="Listes" sheetId="5" r:id="rId8"/>
    <sheet name="Sommaire_Aide" sheetId="14" r:id="rId9"/>
    <sheet name="Aide" sheetId="7" r:id="rId10"/>
    <sheet name="Atelier" sheetId="12" r:id="rId11"/>
  </sheets>
  <functionGroups builtInGroupCount="17"/>
  <definedNames>
    <definedName name="A_coller">Tableau20[[A2]:[G2]]</definedName>
    <definedName name="Acompte_2">Devis!$S$3</definedName>
    <definedName name="Cellule_Acompte">Atelier!$E$29</definedName>
    <definedName name="Cellule_Facture">Atelier!$F$9</definedName>
    <definedName name="Date">Listes!$I$2:$I$17</definedName>
    <definedName name="Description" localSheetId="5">Tableau1[Description]</definedName>
    <definedName name="Description">Tableau1[Description]</definedName>
    <definedName name="Devis">Listes!$G$2:$G$7</definedName>
    <definedName name="Domaines">Listes!$D$2:$E$16</definedName>
    <definedName name="Facture">Facturation!$A$2:$E12</definedName>
    <definedName name="_xlnm.Print_Titles" localSheetId="1">Facturation!$2:$16</definedName>
    <definedName name="Liste_Domaines">Listes!$D$2:$D$16</definedName>
    <definedName name="Nom" localSheetId="5">Tableau3[Nom]</definedName>
    <definedName name="Nom">Tableau3[Nom]</definedName>
    <definedName name="Plage_1">Atelier!$B$25:$F$41</definedName>
    <definedName name="Plage_2">Atelier!$B$9:$F$13</definedName>
    <definedName name="UN">Produits!$P$2</definedName>
    <definedName name="Unité">Listes!$B$2:$B$16</definedName>
    <definedName name="Validité">Atelier!$F$27</definedName>
    <definedName name="_xlnm.Print_Area" localSheetId="1">Facturation!$A$2:$E$17</definedName>
    <definedName name="Zone_Facturation">Tableau20[[A2]:[G2]]</definedName>
    <definedName name="ZoneT5">Tableau5[#All]</definedName>
    <definedName name="ZoneT6">Tableau6[#All]</definedName>
    <definedName name="ZoneT7">Tableau7[#All]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2" l="1"/>
  <c r="E29" i="12" s="1"/>
  <c r="F9" i="12" l="1"/>
  <c r="AQ2" i="11" l="1"/>
  <c r="AP2" i="11"/>
  <c r="AO2" i="11"/>
  <c r="AN2" i="11"/>
  <c r="AM2" i="11"/>
  <c r="AL2" i="11"/>
  <c r="AK2" i="11"/>
  <c r="AG2" i="11"/>
  <c r="AF2" i="11"/>
  <c r="F7" i="6" l="1"/>
  <c r="J10" i="13" l="1"/>
  <c r="D7" i="13" a="1"/>
  <c r="D7" i="13" s="1"/>
  <c r="E7" i="13" a="1"/>
  <c r="E7" i="13" s="1"/>
  <c r="F7" i="13" a="1"/>
  <c r="F7" i="13" s="1"/>
  <c r="G7" i="13" a="1"/>
  <c r="G7" i="13" s="1"/>
  <c r="H7" i="13" a="1"/>
  <c r="H7" i="13" s="1"/>
  <c r="I7" i="13" a="1"/>
  <c r="I7" i="13" s="1"/>
  <c r="J7" i="13" a="1"/>
  <c r="J7" i="13" s="1"/>
  <c r="K7" i="13" a="1"/>
  <c r="K7" i="13" s="1"/>
  <c r="L7" i="13" a="1"/>
  <c r="L7" i="13" s="1"/>
  <c r="M7" i="13" a="1"/>
  <c r="M7" i="13" s="1"/>
  <c r="N7" i="13" a="1"/>
  <c r="N7" i="13" s="1"/>
  <c r="C7" i="13" a="1"/>
  <c r="C7" i="13" s="1"/>
  <c r="O7" i="13" l="1"/>
  <c r="X3" i="11" l="1"/>
  <c r="AA3" i="11" s="1"/>
  <c r="AC3" i="11" l="1"/>
  <c r="AB3" i="11"/>
  <c r="B35" i="11" l="1"/>
  <c r="B36" i="11"/>
  <c r="B34" i="11"/>
  <c r="B25" i="11"/>
  <c r="B26" i="11"/>
  <c r="B27" i="11"/>
  <c r="B17" i="11" l="1"/>
  <c r="B18" i="11"/>
  <c r="B16" i="11"/>
  <c r="D17" i="11" l="1"/>
  <c r="D35" i="11"/>
  <c r="D26" i="11"/>
  <c r="D25" i="11"/>
  <c r="D34" i="11"/>
  <c r="D16" i="11"/>
  <c r="F17" i="6" l="1"/>
  <c r="F13" i="6" l="1"/>
  <c r="F9" i="6"/>
  <c r="F11" i="6" l="1"/>
  <c r="F6" i="6"/>
  <c r="F3" i="6"/>
  <c r="F14" i="6" l="1"/>
  <c r="F15" i="6" l="1"/>
  <c r="F10" i="6"/>
  <c r="F4" i="6"/>
  <c r="F18" i="6"/>
  <c r="F5" i="6"/>
  <c r="F12" i="6"/>
  <c r="F22" i="6"/>
  <c r="F8" i="6"/>
  <c r="F23" i="6"/>
  <c r="E17" i="11" l="1"/>
  <c r="E35" i="11"/>
  <c r="E26" i="11"/>
  <c r="E34" i="11"/>
  <c r="E16" i="11"/>
  <c r="E25" i="11"/>
  <c r="C10" i="1"/>
  <c r="C9" i="1"/>
  <c r="F16" i="11" l="1"/>
  <c r="F25" i="11"/>
  <c r="F34" i="11"/>
  <c r="F26" i="11"/>
  <c r="F17" i="11"/>
  <c r="F35" i="11"/>
  <c r="O2" i="4"/>
  <c r="I4" i="1" s="1"/>
  <c r="F18" i="11" l="1"/>
  <c r="F27" i="11"/>
  <c r="F36" i="11"/>
  <c r="D14" i="1"/>
  <c r="D11" i="1"/>
  <c r="C11" i="1"/>
  <c r="K9" i="12"/>
  <c r="K25" i="12"/>
</calcChain>
</file>

<file path=xl/sharedStrings.xml><?xml version="1.0" encoding="utf-8"?>
<sst xmlns="http://schemas.openxmlformats.org/spreadsheetml/2006/main" count="578" uniqueCount="419">
  <si>
    <t>Charpentier Couvreur Zingueur</t>
  </si>
  <si>
    <t>Factures</t>
  </si>
  <si>
    <t>Devis</t>
  </si>
  <si>
    <t>Clients</t>
  </si>
  <si>
    <t>Produits</t>
  </si>
  <si>
    <t>DATE :</t>
  </si>
  <si>
    <t>N° :</t>
  </si>
  <si>
    <t xml:space="preserve">Nb factures enregistrées : </t>
  </si>
  <si>
    <t xml:space="preserve"> </t>
  </si>
  <si>
    <t>Client :</t>
  </si>
  <si>
    <t>BARRAUD</t>
  </si>
  <si>
    <t>N°SIRET : En cours</t>
  </si>
  <si>
    <t>N° :</t>
  </si>
  <si>
    <t>Code</t>
  </si>
  <si>
    <t>Description</t>
  </si>
  <si>
    <t>Nb</t>
  </si>
  <si>
    <t>Prix unitaire</t>
  </si>
  <si>
    <t>Montant</t>
  </si>
  <si>
    <t>Enregistrement des factures émises</t>
  </si>
  <si>
    <t>Cette page est protégée</t>
  </si>
  <si>
    <t>Tableau4</t>
  </si>
  <si>
    <t>Nb factures</t>
  </si>
  <si>
    <t>N° facture</t>
  </si>
  <si>
    <t>Date</t>
  </si>
  <si>
    <t>Client</t>
  </si>
  <si>
    <t>Rue</t>
  </si>
  <si>
    <t>Complément</t>
  </si>
  <si>
    <t>CP</t>
  </si>
  <si>
    <t>Localité</t>
  </si>
  <si>
    <t>TOTAL</t>
  </si>
  <si>
    <t>% tva</t>
  </si>
  <si>
    <t>Montant Htva</t>
  </si>
  <si>
    <t>Date butoir</t>
  </si>
  <si>
    <t>x</t>
  </si>
  <si>
    <t>2022-4-AGE</t>
  </si>
  <si>
    <t>AGEGE</t>
  </si>
  <si>
    <t>5 allée des mimosas</t>
  </si>
  <si>
    <t>Résidence des flots</t>
  </si>
  <si>
    <t>31250</t>
  </si>
  <si>
    <t>Revel</t>
  </si>
  <si>
    <t>Résidence A</t>
  </si>
  <si>
    <t>2022-4-21-BAR-7</t>
  </si>
  <si>
    <t>287 rue d'Alco</t>
  </si>
  <si>
    <t>Résidence Le Miradou</t>
  </si>
  <si>
    <t>34080</t>
  </si>
  <si>
    <t>Montpellier</t>
  </si>
  <si>
    <t>2022-4-24-EVE-8</t>
  </si>
  <si>
    <t>EVEILLARD Jean Nicolas</t>
  </si>
  <si>
    <t>Nayral du Zénith</t>
  </si>
  <si>
    <t/>
  </si>
  <si>
    <t>31540</t>
  </si>
  <si>
    <t>Saint-Félix-Lauraguais</t>
  </si>
  <si>
    <t>2022-4-FOU</t>
  </si>
  <si>
    <t>Fournier V.I</t>
  </si>
  <si>
    <t>Route de Castelnaudary</t>
  </si>
  <si>
    <t>GEGE</t>
  </si>
  <si>
    <t>Listes des clients</t>
  </si>
  <si>
    <t>Nom</t>
  </si>
  <si>
    <t>TVA</t>
  </si>
  <si>
    <t>Titre</t>
  </si>
  <si>
    <t>Téléphone</t>
  </si>
  <si>
    <t>email</t>
  </si>
  <si>
    <t>Téléphone2</t>
  </si>
  <si>
    <t>Directeur</t>
  </si>
  <si>
    <t>Papy</t>
  </si>
  <si>
    <t>Directeur adjoint</t>
  </si>
  <si>
    <t>Maraicher bio</t>
  </si>
  <si>
    <t>Contremaitre</t>
  </si>
  <si>
    <t>03000</t>
  </si>
  <si>
    <t>Moulins</t>
  </si>
  <si>
    <t>Commercial</t>
  </si>
  <si>
    <t>Descriptif et prix des produits</t>
  </si>
  <si>
    <t>Unité</t>
  </si>
  <si>
    <t>Prix HT</t>
  </si>
  <si>
    <t>Prix achat</t>
  </si>
  <si>
    <t>Fournisseur</t>
  </si>
  <si>
    <t>Réf fournisseur</t>
  </si>
  <si>
    <t>Tableau 1</t>
  </si>
  <si>
    <t>B02</t>
  </si>
  <si>
    <t>Bois d'ossature Douglas 45x145cm</t>
  </si>
  <si>
    <t>ml</t>
  </si>
  <si>
    <t>Parlons Bois</t>
  </si>
  <si>
    <t>B05</t>
  </si>
  <si>
    <t xml:space="preserve">Bois d'ossature Douglas 45x220cm </t>
  </si>
  <si>
    <t>Q01</t>
  </si>
  <si>
    <t>Boulon L180 D12</t>
  </si>
  <si>
    <t>Boite</t>
  </si>
  <si>
    <t xml:space="preserve"> 8,55 €</t>
  </si>
  <si>
    <t>12,0 %</t>
  </si>
  <si>
    <t>Revel Bois Matériaux</t>
  </si>
  <si>
    <t>R05</t>
  </si>
  <si>
    <t>Cache mousse 60mm</t>
  </si>
  <si>
    <t xml:space="preserve"> 12,50 €</t>
  </si>
  <si>
    <t>Codina</t>
  </si>
  <si>
    <t>CMCOMMANDE</t>
  </si>
  <si>
    <t>L02</t>
  </si>
  <si>
    <t>Cavalier gris anthracite RAL 7016</t>
  </si>
  <si>
    <t>CN7016</t>
  </si>
  <si>
    <t>W01</t>
  </si>
  <si>
    <t>Demi faitière à boudin crantée LG2,1M RAL 7016</t>
  </si>
  <si>
    <t xml:space="preserve"> 125,00 €</t>
  </si>
  <si>
    <t>8,0 %</t>
  </si>
  <si>
    <t>DF7016</t>
  </si>
  <si>
    <t>T1</t>
  </si>
  <si>
    <t>Déplacement</t>
  </si>
  <si>
    <t>Forfait</t>
  </si>
  <si>
    <t>Q03</t>
  </si>
  <si>
    <t>Embase de poteau en U LG</t>
  </si>
  <si>
    <t>Pièce</t>
  </si>
  <si>
    <t xml:space="preserve"> 30,00 €</t>
  </si>
  <si>
    <t>5,0 %</t>
  </si>
  <si>
    <t>Champion direct</t>
  </si>
  <si>
    <t>Q12</t>
  </si>
  <si>
    <t>Kit pied de poteau PPRC</t>
  </si>
  <si>
    <t xml:space="preserve"> 45,00 €</t>
  </si>
  <si>
    <t>B10</t>
  </si>
  <si>
    <t>KVH Douglas 6x18cm</t>
  </si>
  <si>
    <t>L22</t>
  </si>
  <si>
    <t>Location engins ou matériel à préciser</t>
  </si>
  <si>
    <t>Heure</t>
  </si>
  <si>
    <t>Kiloutou</t>
  </si>
  <si>
    <t>A1</t>
  </si>
  <si>
    <t>Main d'œuvre</t>
  </si>
  <si>
    <t xml:space="preserve"> 18,00 €</t>
  </si>
  <si>
    <t>0,0 %</t>
  </si>
  <si>
    <t>P11</t>
  </si>
  <si>
    <t>PNX sandwich 60mm 18x6M</t>
  </si>
  <si>
    <t>PSANTCOMMA</t>
  </si>
  <si>
    <t>P12</t>
  </si>
  <si>
    <t>Poteau Douglas 15x15cm</t>
  </si>
  <si>
    <t>B01</t>
  </si>
  <si>
    <t>Poutre contrecollé  Douglas 8x22cm</t>
  </si>
  <si>
    <t>P10</t>
  </si>
  <si>
    <t>Rives DEV 400</t>
  </si>
  <si>
    <t>R</t>
  </si>
  <si>
    <t>Q04</t>
  </si>
  <si>
    <t>Rondelle néoprène 20x7x3 pr Tirefond</t>
  </si>
  <si>
    <t>RN207</t>
  </si>
  <si>
    <t>Q06</t>
  </si>
  <si>
    <t>Tirefond galva 8x160</t>
  </si>
  <si>
    <t>T8160</t>
  </si>
  <si>
    <t>Vis fraisée torx D6 140/75mm</t>
  </si>
  <si>
    <t>Nom du client :</t>
  </si>
  <si>
    <t>Lettre</t>
  </si>
  <si>
    <t>Marge</t>
  </si>
  <si>
    <t>Prix</t>
  </si>
  <si>
    <t>A2</t>
  </si>
  <si>
    <t>C2</t>
  </si>
  <si>
    <t>D2</t>
  </si>
  <si>
    <t>F2</t>
  </si>
  <si>
    <t>Tableau20</t>
  </si>
  <si>
    <t xml:space="preserve">Collage acompte :
</t>
  </si>
  <si>
    <t>Année :</t>
  </si>
  <si>
    <t>-</t>
  </si>
  <si>
    <t>DEVIS THÉMATIQUES</t>
  </si>
  <si>
    <t>Tableau80</t>
  </si>
  <si>
    <t>DEVIS 3 LIGNES</t>
  </si>
  <si>
    <t>Tableau5 à 7</t>
  </si>
  <si>
    <t>Devis1</t>
  </si>
  <si>
    <t>Colonne3</t>
  </si>
  <si>
    <t>Colonne32</t>
  </si>
  <si>
    <t>Colonne6</t>
  </si>
  <si>
    <t>Matériaux - Fournitures</t>
  </si>
  <si>
    <t>Code2</t>
  </si>
  <si>
    <t>Devis2</t>
  </si>
  <si>
    <t>0,00 €</t>
  </si>
  <si>
    <t>Code3</t>
  </si>
  <si>
    <t>Devis3</t>
  </si>
  <si>
    <t>Colonne5</t>
  </si>
  <si>
    <t>Chiffre d'affaires mensuel</t>
  </si>
  <si>
    <t>Enregistrements des factures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</si>
  <si>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</si>
  <si>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</si>
  <si>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</si>
  <si>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</si>
  <si>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</si>
  <si>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</si>
  <si>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</si>
  <si>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</si>
  <si>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</si>
  <si>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</si>
  <si>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</si>
  <si>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</si>
  <si>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LISTES DÉROULANTES</t>
  </si>
  <si>
    <t>Domaines</t>
  </si>
  <si>
    <t>Réf</t>
  </si>
  <si>
    <t>Bois</t>
  </si>
  <si>
    <t>B</t>
  </si>
  <si>
    <t>T</t>
  </si>
  <si>
    <t>Engins</t>
  </si>
  <si>
    <t>L</t>
  </si>
  <si>
    <t>A</t>
  </si>
  <si>
    <t>Litre</t>
  </si>
  <si>
    <t>Peinture</t>
  </si>
  <si>
    <t>P</t>
  </si>
  <si>
    <t>m2</t>
  </si>
  <si>
    <t>Quincaillerie</t>
  </si>
  <si>
    <t>Q</t>
  </si>
  <si>
    <t>m3</t>
  </si>
  <si>
    <t>Tuiles</t>
  </si>
  <si>
    <t>W</t>
  </si>
  <si>
    <t>Z</t>
  </si>
  <si>
    <t>AIDE</t>
  </si>
  <si>
    <t>FACTURATION</t>
  </si>
  <si>
    <r>
      <t xml:space="preserve">Cet onglet se renseigne à partir des données </t>
    </r>
    <r>
      <rPr>
        <b/>
        <sz val="10"/>
        <rFont val="Arial"/>
        <family val="2"/>
      </rPr>
      <t>"Clients"</t>
    </r>
    <r>
      <rPr>
        <sz val="10"/>
        <rFont val="Arial"/>
        <family val="2"/>
      </rPr>
      <t xml:space="preserve"> préalablement enregistrés dans l'onglet ad hoc.</t>
    </r>
  </si>
  <si>
    <t>Seule la date et le N° sont à renseigner directement.</t>
  </si>
  <si>
    <t>N.B. : Les icones présentent à droite, le long du corps de la facture ne seront pas imprimés.</t>
  </si>
  <si>
    <t>Sélectionner un client :</t>
  </si>
  <si>
    <t>Cliquer sur la liste déroulante située sous le mot "Clients" :</t>
  </si>
  <si>
    <r>
      <t xml:space="preserve">Les coordonnées de ce dernier se renseignent </t>
    </r>
    <r>
      <rPr>
        <b/>
        <sz val="10"/>
        <color rgb="FFFF0000"/>
        <rFont val="Arial"/>
        <family val="2"/>
      </rPr>
      <t>automatiquement.</t>
    </r>
  </si>
  <si>
    <t>Entrer la date :</t>
  </si>
  <si>
    <t>Taper la date sous le format jj/mm et taper "Entrer", la mise au format est automatique</t>
  </si>
  <si>
    <t>Numéro de facture :</t>
  </si>
  <si>
    <r>
      <t xml:space="preserve">Le prochain numéro se renseigne </t>
    </r>
    <r>
      <rPr>
        <b/>
        <sz val="10"/>
        <color rgb="FFFF0000"/>
        <rFont val="Arial"/>
        <family val="2"/>
      </rPr>
      <t>automatiquement</t>
    </r>
    <r>
      <rPr>
        <sz val="10"/>
        <rFont val="Arial"/>
        <family val="2"/>
      </rPr>
      <t xml:space="preserve"> en fonction du nombre de factures déjà enregistrées.</t>
    </r>
  </si>
  <si>
    <t>La version définitive, intégrant l'année, apparait sous les coordonnées du client</t>
  </si>
  <si>
    <t>Effacer les données du Devis :</t>
  </si>
  <si>
    <t>Cette fonctionnalité ne concerne que les données enregistrées à l'intérieur du descriptif ainsi que les mentions obligatoires</t>
  </si>
  <si>
    <t>Effacer les données de la Facture :</t>
  </si>
  <si>
    <t>Effacer la facture / Devis :</t>
  </si>
  <si>
    <t xml:space="preserve">Cette fonctionnalité efface toutes les informations de la Facture / Devis </t>
  </si>
  <si>
    <t>Imprimer ou générer un Pdf de la facture :</t>
  </si>
  <si>
    <t>Le choix sera proposé en cliquant sur l'imprimante</t>
  </si>
  <si>
    <t>Imprimer ou générer un Pdf du devis :</t>
  </si>
  <si>
    <t>Enregistrer les informations de chaque facture réalisées :</t>
  </si>
  <si>
    <t>Cette fonctionnalité permet de sauvegarder les données essentielles de chaque facture</t>
  </si>
  <si>
    <r>
      <t xml:space="preserve">Dans cet onglet, il est possible de trier la base des clients de </t>
    </r>
    <r>
      <rPr>
        <b/>
        <sz val="10"/>
        <color rgb="FFFF0000"/>
        <rFont val="Arial"/>
        <family val="2"/>
      </rPr>
      <t>3 façons</t>
    </r>
    <r>
      <rPr>
        <sz val="10"/>
        <rFont val="Arial"/>
        <family val="2"/>
      </rPr>
      <t xml:space="preserve"> : Par date, par N° de facture ou par le nom des clients</t>
    </r>
  </si>
  <si>
    <r>
      <t xml:space="preserve">Il est possible d'intervenir manuellemnent en </t>
    </r>
    <r>
      <rPr>
        <b/>
        <sz val="10"/>
        <rFont val="Arial"/>
        <family val="2"/>
      </rPr>
      <t>désactivant</t>
    </r>
    <r>
      <rPr>
        <sz val="10"/>
        <rFont val="Arial"/>
        <family val="2"/>
      </rPr>
      <t xml:space="preserve"> la protection de feuille :</t>
    </r>
  </si>
  <si>
    <t>Pour supprimer une ligne, suivez le "Mode d'emploi" du bouton vert lançant la suppression de la ligne désirée</t>
  </si>
  <si>
    <t>Accéder directement à "Devis"</t>
  </si>
  <si>
    <r>
      <t xml:space="preserve">Cette fonctionnalité permet d'accéder à l'onglet </t>
    </r>
    <r>
      <rPr>
        <b/>
        <sz val="10"/>
        <color rgb="FFFF0000"/>
        <rFont val="Arial"/>
        <family val="2"/>
      </rPr>
      <t>"Devis"</t>
    </r>
    <r>
      <rPr>
        <sz val="10"/>
        <rFont val="Arial"/>
        <family val="2"/>
      </rPr>
      <t xml:space="preserve"> (sans remise à zéro)</t>
    </r>
  </si>
  <si>
    <r>
      <t xml:space="preserve">son </t>
    </r>
    <r>
      <rPr>
        <b/>
        <sz val="10"/>
        <color rgb="FFFF0000"/>
        <rFont val="Arial"/>
        <family val="2"/>
      </rPr>
      <t>pendant</t>
    </r>
    <r>
      <rPr>
        <sz val="10"/>
        <rFont val="Arial"/>
        <family val="2"/>
      </rPr>
      <t xml:space="preserve"> existe dans l'onglet "Devis" et permet de revenir dans l'onglet "Facturation" :</t>
    </r>
  </si>
  <si>
    <t>CLIENTS</t>
  </si>
  <si>
    <r>
      <t xml:space="preserve">Cet onglet se renseigne à partir des données </t>
    </r>
    <r>
      <rPr>
        <b/>
        <sz val="10"/>
        <color theme="9" tint="-0.249977111117893"/>
        <rFont val="Arial"/>
        <family val="2"/>
      </rPr>
      <t>"Clients"</t>
    </r>
    <r>
      <rPr>
        <sz val="10"/>
        <rFont val="Arial"/>
        <family val="2"/>
      </rPr>
      <t xml:space="preserve"> préalablement enregistrés dans l'onglet ad hoc.</t>
    </r>
  </si>
  <si>
    <t>Créer une nouvelle fiche :</t>
  </si>
  <si>
    <t>1-</t>
  </si>
  <si>
    <t>A partir de l'onglet "Clients" :</t>
  </si>
  <si>
    <t>En page de Garde, cliquer sur le bouton violet "Compléter" :</t>
  </si>
  <si>
    <r>
      <t>Cliquer sur le</t>
    </r>
    <r>
      <rPr>
        <b/>
        <sz val="10"/>
        <rFont val="Arial"/>
        <family val="2"/>
      </rPr>
      <t xml:space="preserve"> bouton orange</t>
    </r>
    <r>
      <rPr>
        <sz val="10"/>
        <rFont val="Arial"/>
        <family val="2"/>
      </rPr>
      <t xml:space="preserve"> "Nouvelle ligne"</t>
    </r>
  </si>
  <si>
    <t>Renseigner chaque cellule</t>
  </si>
  <si>
    <r>
      <t xml:space="preserve">Puis cliquer sur le </t>
    </r>
    <r>
      <rPr>
        <b/>
        <sz val="10"/>
        <rFont val="Arial"/>
        <family val="2"/>
      </rPr>
      <t>bouton bleu</t>
    </r>
    <r>
      <rPr>
        <sz val="10"/>
        <rFont val="Arial"/>
        <family val="2"/>
      </rPr>
      <t xml:space="preserve"> "Tri alphabétique afin de réorganiser ce tableau"</t>
    </r>
  </si>
  <si>
    <r>
      <t xml:space="preserve">Puis, cliquer sur le </t>
    </r>
    <r>
      <rPr>
        <b/>
        <sz val="10"/>
        <rFont val="Arial"/>
        <family val="2"/>
      </rPr>
      <t>bouton vert</t>
    </r>
  </si>
  <si>
    <t>2-</t>
  </si>
  <si>
    <t>A partir de la page de Garde :</t>
  </si>
  <si>
    <r>
      <t>Cliquer sur le bouton violet "</t>
    </r>
    <r>
      <rPr>
        <b/>
        <sz val="10"/>
        <color rgb="FF7030A0"/>
        <rFont val="Arial"/>
        <family val="2"/>
      </rPr>
      <t>Création</t>
    </r>
    <r>
      <rPr>
        <sz val="10"/>
        <rFont val="Arial"/>
        <family val="2"/>
      </rPr>
      <t>" :</t>
    </r>
  </si>
  <si>
    <t>Ce bouton ne concerne que la création de nouveaux clients !</t>
  </si>
  <si>
    <t>Un formulaire de saisie s'ouvre et se renseigne en minuscules et en tabulant pour changer de cellule;</t>
  </si>
  <si>
    <t>Pour actualiser ou supprimer une fiche client :</t>
  </si>
  <si>
    <r>
      <t>Cliquer sur le bouton violet "</t>
    </r>
    <r>
      <rPr>
        <b/>
        <sz val="10"/>
        <color rgb="FF7030A0"/>
        <rFont val="Arial"/>
        <family val="2"/>
      </rPr>
      <t>Mise à jour - Suppression</t>
    </r>
    <r>
      <rPr>
        <sz val="10"/>
        <rFont val="Arial"/>
        <family val="2"/>
      </rPr>
      <t>" :</t>
    </r>
  </si>
  <si>
    <r>
      <t xml:space="preserve">Un formulaire de saisie s'ouvre, faire la recherche du client concerné dans la </t>
    </r>
    <r>
      <rPr>
        <b/>
        <sz val="10"/>
        <rFont val="Arial"/>
        <family val="2"/>
      </rPr>
      <t xml:space="preserve">liste déroulante </t>
    </r>
    <r>
      <rPr>
        <sz val="10"/>
        <rFont val="Arial"/>
        <family val="2"/>
      </rPr>
      <t>puis effectuer les actualisations et valider.</t>
    </r>
  </si>
  <si>
    <t>PRODUITS</t>
  </si>
  <si>
    <t>Cet onglet permet de lister les produits nécessaires à la réalisation d'un chantier avec le fournisseur, le coût et la marge bénéficiaire que l'on souhaite appliquer sur chacun</t>
  </si>
  <si>
    <t>Ajouter des produits</t>
  </si>
  <si>
    <t>A partir de l'onglet "Produits" :</t>
  </si>
  <si>
    <r>
      <t>En page de Garde, cliquer sur le bouton bleu "</t>
    </r>
    <r>
      <rPr>
        <b/>
        <sz val="10"/>
        <rFont val="Arial"/>
        <family val="2"/>
      </rPr>
      <t>Compléter</t>
    </r>
    <r>
      <rPr>
        <sz val="10"/>
        <rFont val="Arial"/>
        <family val="2"/>
      </rPr>
      <t>" :</t>
    </r>
  </si>
  <si>
    <t>Renseigner chaque cellule,</t>
  </si>
  <si>
    <t>Puis trier le tableau en cliquant sur le bouton de tri souhaité (par Code, par tri alphabétique des produits) :</t>
  </si>
  <si>
    <r>
      <t>Cliquer sur le bouton vert "</t>
    </r>
    <r>
      <rPr>
        <b/>
        <sz val="10"/>
        <color rgb="FF7030A0"/>
        <rFont val="Arial"/>
        <family val="2"/>
      </rPr>
      <t>Création</t>
    </r>
    <r>
      <rPr>
        <sz val="10"/>
        <rFont val="Arial"/>
        <family val="2"/>
      </rPr>
      <t>" :</t>
    </r>
  </si>
  <si>
    <r>
      <t>Cliquer sur le bouton vert "</t>
    </r>
    <r>
      <rPr>
        <b/>
        <sz val="10"/>
        <color rgb="FF7030A0"/>
        <rFont val="Arial"/>
        <family val="2"/>
      </rPr>
      <t>Mise à jour - Suppression</t>
    </r>
    <r>
      <rPr>
        <sz val="10"/>
        <rFont val="Arial"/>
        <family val="2"/>
      </rPr>
      <t>" :</t>
    </r>
  </si>
  <si>
    <r>
      <t xml:space="preserve">Un formulaire de saisie s'ouvre, faire la recherche du client concerné dans la </t>
    </r>
    <r>
      <rPr>
        <b/>
        <sz val="10"/>
        <rFont val="Arial"/>
        <family val="2"/>
      </rPr>
      <t xml:space="preserve">liste déroulante </t>
    </r>
    <r>
      <rPr>
        <sz val="10"/>
        <rFont val="Arial"/>
        <family val="2"/>
      </rPr>
      <t>puis effectuer les actualisations</t>
    </r>
  </si>
  <si>
    <t>DEVIS</t>
  </si>
  <si>
    <t>Cet onglet permet de détailler TOUS les produits nécessaires à la réalisation d'un chantier;</t>
  </si>
  <si>
    <r>
      <t xml:space="preserve">La liste déroulante </t>
    </r>
    <r>
      <rPr>
        <b/>
        <sz val="10"/>
        <color rgb="FFFF0000"/>
        <rFont val="Arial"/>
        <family val="2"/>
      </rPr>
      <t>"Description"</t>
    </r>
    <r>
      <rPr>
        <sz val="10"/>
        <rFont val="Arial"/>
        <family val="2"/>
      </rPr>
      <t xml:space="preserve"> de cet onglet se renseigne à partir des données </t>
    </r>
    <r>
      <rPr>
        <b/>
        <sz val="10"/>
        <rFont val="Arial"/>
        <family val="2"/>
      </rPr>
      <t>"Produits"</t>
    </r>
    <r>
      <rPr>
        <sz val="10"/>
        <rFont val="Arial"/>
        <family val="2"/>
      </rPr>
      <t xml:space="preserve"> préalablement enregistrés dans l'onglet ad hoc.</t>
    </r>
  </si>
  <si>
    <t>Accéder à l'onglet "Devis" :</t>
  </si>
  <si>
    <r>
      <t>En page de Garde, cliquer sur le bouton brun "</t>
    </r>
    <r>
      <rPr>
        <b/>
        <sz val="10"/>
        <color theme="9" tint="-0.249977111117893"/>
        <rFont val="Arial"/>
        <family val="2"/>
      </rPr>
      <t>Accéder à l'onglet</t>
    </r>
    <r>
      <rPr>
        <sz val="10"/>
        <rFont val="Arial"/>
        <family val="2"/>
      </rPr>
      <t>" :</t>
    </r>
  </si>
  <si>
    <t>On accède ainsi à l'onglet "Devis" tel qu'il a été laissé auparavant…</t>
  </si>
  <si>
    <t>Sinon, en page de Garde cliquer sur le bouton rouge "Mise à zéro et réaliser" :</t>
  </si>
  <si>
    <t>L'onglet "Devis" s'affiche et toutes les données éventuellement préalablement enregistrées sont effacées.</t>
  </si>
  <si>
    <t>Créer une nouvelle ligne :</t>
  </si>
  <si>
    <r>
      <t>Puis cliquer sur le</t>
    </r>
    <r>
      <rPr>
        <b/>
        <sz val="10"/>
        <rFont val="Arial"/>
        <family val="2"/>
      </rPr>
      <t xml:space="preserve"> bouton orange</t>
    </r>
    <r>
      <rPr>
        <sz val="10"/>
        <rFont val="Arial"/>
        <family val="2"/>
      </rPr>
      <t xml:space="preserve"> "Nouvelle ligne"</t>
    </r>
  </si>
  <si>
    <r>
      <t>Renseigner chaque cellule, puis cliquer sur le bouton bleu "</t>
    </r>
    <r>
      <rPr>
        <b/>
        <sz val="10"/>
        <rFont val="Arial"/>
        <family val="2"/>
      </rPr>
      <t>Tri par code</t>
    </r>
    <r>
      <rPr>
        <sz val="10"/>
        <rFont val="Arial"/>
        <family val="2"/>
      </rPr>
      <t>" :</t>
    </r>
  </si>
  <si>
    <t>Ce tableau permet de prévoir, si besoin, une remise client, exprimée en %, sur les produits</t>
  </si>
  <si>
    <t>Enregistrer le devis d'un client :</t>
  </si>
  <si>
    <t>Comme indiqué dans l'étiquette d'information, le format d'enregistrement se fera sous le format :</t>
  </si>
  <si>
    <t>Devis-NOM CLIENT-jj-mm-aaaa</t>
  </si>
  <si>
    <t>Exemple : Devis-BARRAUD-14-02-2022</t>
  </si>
  <si>
    <t>Enregistrer le devis dans l'onglet facturation :</t>
  </si>
  <si>
    <t>Le tableau principal permet de calculer en détail le coût d'un chantier</t>
  </si>
  <si>
    <t>3 méthodes pour l'insertion du résultat du devis réalisé dans l'onglet "Facturation" :</t>
  </si>
  <si>
    <t>Ensemble des lignes du devis</t>
  </si>
  <si>
    <r>
      <t xml:space="preserve">Toute la partie du tableau principal avec l'en-tête suivante sera copiée et insérer dans l'onglet </t>
    </r>
    <r>
      <rPr>
        <b/>
        <sz val="10"/>
        <rFont val="Arial"/>
        <family val="2"/>
      </rPr>
      <t>"Facturation"</t>
    </r>
  </si>
  <si>
    <r>
      <t>Cliquer d'abord sur le bouton violet "</t>
    </r>
    <r>
      <rPr>
        <b/>
        <sz val="10"/>
        <rFont val="Arial"/>
        <family val="2"/>
      </rPr>
      <t>Tri par code</t>
    </r>
    <r>
      <rPr>
        <sz val="10"/>
        <rFont val="Arial"/>
        <family val="2"/>
      </rPr>
      <t>" :</t>
    </r>
  </si>
  <si>
    <r>
      <t>Cliquer sur le bouton bleu "</t>
    </r>
    <r>
      <rPr>
        <b/>
        <sz val="10"/>
        <color rgb="FF7030A0"/>
        <rFont val="Arial"/>
        <family val="2"/>
      </rPr>
      <t>Collage Devis" :</t>
    </r>
  </si>
  <si>
    <t>Les données seront collées dans le tableau de l'onglet "Facturation" ainsi que les mentions obligatoires.</t>
  </si>
  <si>
    <t>Devis par thématiques</t>
  </si>
  <si>
    <t>Ce tableau se situe sous la ligne :</t>
  </si>
  <si>
    <t>Il doit comporter autant de lignes qu'il y a de typologie de produits dans le tableau principal…</t>
  </si>
  <si>
    <r>
      <t>Pour ajuster la taille de ce tableau, cliquer sur le bouton "</t>
    </r>
    <r>
      <rPr>
        <b/>
        <sz val="10"/>
        <color theme="9" tint="-0.249977111117893"/>
        <rFont val="Arial"/>
        <family val="2"/>
      </rPr>
      <t>Nouvelle ligne</t>
    </r>
    <r>
      <rPr>
        <sz val="10"/>
        <rFont val="Arial"/>
        <family val="2"/>
      </rPr>
      <t>" et choisir la typologie dans la liste déroulante :</t>
    </r>
  </si>
  <si>
    <r>
      <t>Une fois complété, trier le tableau en cliquant sur le bouton violet "</t>
    </r>
    <r>
      <rPr>
        <b/>
        <sz val="10"/>
        <color theme="9" tint="-0.249977111117893"/>
        <rFont val="Arial"/>
        <family val="2"/>
      </rPr>
      <t>Tri par code</t>
    </r>
    <r>
      <rPr>
        <sz val="10"/>
        <rFont val="Arial"/>
        <family val="2"/>
      </rPr>
      <t>" :</t>
    </r>
  </si>
  <si>
    <r>
      <t>Puis cliquer sur "</t>
    </r>
    <r>
      <rPr>
        <b/>
        <sz val="10"/>
        <color theme="9" tint="-0.249977111117893"/>
        <rFont val="Arial"/>
        <family val="2"/>
      </rPr>
      <t>Collage Devis</t>
    </r>
    <r>
      <rPr>
        <sz val="10"/>
        <rFont val="Arial"/>
        <family val="2"/>
      </rPr>
      <t>" :</t>
    </r>
  </si>
  <si>
    <t>3-</t>
  </si>
  <si>
    <t>Devis par tableau à 3 lignes</t>
  </si>
  <si>
    <t>-Le calcul des totaux s'effectue, sur 3 lignes ( Main d'œuvre, déplacement et Matériaux - Fournitures) sur 3 tableaux permettant de réaliser des sous-devis</t>
  </si>
  <si>
    <t>sur le même document final.</t>
  </si>
  <si>
    <r>
      <t>-Une fois le devis détaillé réalisé, cliquer sur le bouton bleu "</t>
    </r>
    <r>
      <rPr>
        <b/>
        <sz val="10"/>
        <color rgb="FF002060"/>
        <rFont val="Arial"/>
        <family val="2"/>
      </rPr>
      <t>Collage Devis</t>
    </r>
    <r>
      <rPr>
        <sz val="10"/>
        <rFont val="Arial"/>
        <family val="2"/>
      </rPr>
      <t>" situé en regard du tableau.</t>
    </r>
  </si>
  <si>
    <t>Cette opération peut se renouveler jusqu'à 3 fois.</t>
  </si>
  <si>
    <t>FACTURES</t>
  </si>
  <si>
    <r>
      <t xml:space="preserve">Cette fonctionnalité, utilisable comme pour les devis en </t>
    </r>
    <r>
      <rPr>
        <b/>
        <sz val="10"/>
        <color rgb="FF0070C0"/>
        <rFont val="Arial"/>
        <family val="2"/>
      </rPr>
      <t>3 méthodes</t>
    </r>
    <r>
      <rPr>
        <b/>
        <sz val="10"/>
        <rFont val="Arial"/>
        <family val="2"/>
      </rPr>
      <t xml:space="preserve">, est disponible dans l'onglet </t>
    </r>
    <r>
      <rPr>
        <b/>
        <sz val="10"/>
        <color rgb="FF0070C0"/>
        <rFont val="Arial"/>
        <family val="2"/>
      </rPr>
      <t>"Devis"</t>
    </r>
  </si>
  <si>
    <t>Enregistrer la facture dans l'onglet facturation :</t>
  </si>
  <si>
    <t>Cliquer d'abord sur le bouton "Tri par code" :</t>
  </si>
  <si>
    <r>
      <t>Cliquer sur le bouton rouge "</t>
    </r>
    <r>
      <rPr>
        <b/>
        <sz val="10"/>
        <color rgb="FF7030A0"/>
        <rFont val="Arial"/>
        <family val="2"/>
      </rPr>
      <t>Collage Facture" :</t>
    </r>
  </si>
  <si>
    <t>Facture par thématiques</t>
  </si>
  <si>
    <r>
      <t>Puis cliquer sur "</t>
    </r>
    <r>
      <rPr>
        <b/>
        <sz val="10"/>
        <color theme="9" tint="-0.249977111117893"/>
        <rFont val="Arial"/>
        <family val="2"/>
      </rPr>
      <t>Collage Facture</t>
    </r>
    <r>
      <rPr>
        <sz val="10"/>
        <rFont val="Arial"/>
        <family val="2"/>
      </rPr>
      <t>" :</t>
    </r>
  </si>
  <si>
    <t>Facture par tableau à 3 lignes</t>
  </si>
  <si>
    <r>
      <t>-Une fois le devis détaillé réalisé, cliquer sur le bouton bleu "</t>
    </r>
    <r>
      <rPr>
        <b/>
        <sz val="10"/>
        <color rgb="FF002060"/>
        <rFont val="Arial"/>
        <family val="2"/>
      </rPr>
      <t>Collage facture</t>
    </r>
    <r>
      <rPr>
        <sz val="10"/>
        <rFont val="Arial"/>
        <family val="2"/>
      </rPr>
      <t>" situé en regard du tableau.</t>
    </r>
  </si>
  <si>
    <t>DIVERS</t>
  </si>
  <si>
    <t>Ce chapitre détaille les fonctionnalités de cette application</t>
  </si>
  <si>
    <t>Retour en page de Garde</t>
  </si>
  <si>
    <t>Cette flèche est présente dans tous les onglets qui constituent cette application</t>
  </si>
  <si>
    <t>Cliquer sur la flèche pour retourner en page de garde…</t>
  </si>
  <si>
    <t>Accéder à "Aide à la réalisation de devis" :</t>
  </si>
  <si>
    <t>Cette fonctionnalité est présente en page de Facturation pour aller directement au devis</t>
  </si>
  <si>
    <t>Cliquer sur l'image</t>
  </si>
  <si>
    <t>Accéder à la page "Facturation" :</t>
  </si>
  <si>
    <t>C'est le pendant de la fonctionnalité précédente</t>
  </si>
  <si>
    <t>Listes déroulantes :</t>
  </si>
  <si>
    <t>Cette page regroupe les différents items qui alimentent les listes déroulantes</t>
  </si>
  <si>
    <t>[ dans les Formulaires ou dans les onglets ]</t>
  </si>
  <si>
    <t>L'accès se fait, à partir de la page de garde, en cliquant sur l'image :</t>
  </si>
  <si>
    <t>Il est possible, pour chaque liste, de supprimer des items ou d'en rajouter en tapant à la suite le nouvel item</t>
  </si>
  <si>
    <t>Une fois la saisie réalisée, cliquer sur la petite flèche verte, un tri ,alphabétique s'opère.</t>
  </si>
  <si>
    <t>Page d'Aide :</t>
  </si>
  <si>
    <t>Il s'agit de celle-ci</t>
  </si>
  <si>
    <t>NE PAS CRÉER DE LIGNES SUPPÉMENTAIRES</t>
  </si>
  <si>
    <t>Plage_2</t>
  </si>
  <si>
    <t>Solde à régler</t>
  </si>
  <si>
    <t>Infos</t>
  </si>
  <si>
    <t>B7</t>
  </si>
  <si>
    <t>L19</t>
  </si>
  <si>
    <t>B9</t>
  </si>
  <si>
    <t>Solde à régler acompte déduit :</t>
  </si>
  <si>
    <t>Assurance : en attente</t>
  </si>
  <si>
    <t>IBAN : FR76 13106 00500 30019026414 24</t>
  </si>
  <si>
    <t>BIC : AGRIFRPP831</t>
  </si>
  <si>
    <t>B15</t>
  </si>
  <si>
    <t>Plage_1</t>
  </si>
  <si>
    <t>Modalités</t>
  </si>
  <si>
    <t>Validité</t>
  </si>
  <si>
    <t>Signature</t>
  </si>
  <si>
    <t>B25</t>
  </si>
  <si>
    <t>Montant total net de la TVA retenue :</t>
  </si>
  <si>
    <t>Valable jusqu'au :</t>
  </si>
  <si>
    <t>Modalités de règlement :</t>
  </si>
  <si>
    <t>è</t>
  </si>
  <si>
    <t>Acompte de 30 % à la commande,</t>
  </si>
  <si>
    <t>soit :</t>
  </si>
  <si>
    <t>Situation en cours de travaux,</t>
  </si>
  <si>
    <t>Solde à la fin du chantier.</t>
  </si>
  <si>
    <t>Signature du client, précédé de la mention : "Lu et approuvé, bon pour accord":</t>
  </si>
  <si>
    <t>Tableau3</t>
  </si>
  <si>
    <t>Toulouse</t>
  </si>
  <si>
    <t>Nouveau client</t>
  </si>
  <si>
    <t>TESTA</t>
  </si>
  <si>
    <t>22 boulevard Ney</t>
  </si>
  <si>
    <t>Résidence haute</t>
  </si>
  <si>
    <t>Deuxième</t>
  </si>
  <si>
    <t>Carton d'emballage</t>
  </si>
  <si>
    <t>C1</t>
  </si>
  <si>
    <t>Carton and Co</t>
  </si>
  <si>
    <t>Nouvelle</t>
  </si>
  <si>
    <t>SOMMAIRE AIDE</t>
  </si>
  <si>
    <t>Retour Sommaire</t>
  </si>
  <si>
    <t>COMPTABILITÉ</t>
  </si>
  <si>
    <t>Cette page récupère les montants des factures de l'année mois par mois</t>
  </si>
  <si>
    <t>Cliquer sur le bouton :</t>
  </si>
  <si>
    <r>
      <t>Ces données sont issues de la page "</t>
    </r>
    <r>
      <rPr>
        <b/>
        <sz val="10"/>
        <color rgb="FFFF0000"/>
        <rFont val="Arial"/>
        <family val="2"/>
      </rPr>
      <t>Enregistrement des Factures émises</t>
    </r>
    <r>
      <rPr>
        <sz val="10"/>
        <rFont val="Arial"/>
        <family val="2"/>
      </rPr>
      <t>".</t>
    </r>
  </si>
  <si>
    <t>Pour obtenir les données d'une autre année, la sélectionner dans la liste déroulante :</t>
  </si>
  <si>
    <t>Cliquer en premier lieu sur le bouton "FACTURE"</t>
  </si>
  <si>
    <t>ä</t>
  </si>
  <si>
    <t>sous le nom du client en cliquant sur la disquette bleue :</t>
  </si>
  <si>
    <t xml:space="preserve">En attendant que le devis soit signé par le client, il faut enregistrer le classeur </t>
  </si>
  <si>
    <t>Enregistrer la facture d'un client :</t>
  </si>
  <si>
    <t>Facture-NOM CLIENT-jj-mm-aaaa</t>
  </si>
  <si>
    <t>Exemple : Facture-BARRAUD-14-02-2022</t>
  </si>
  <si>
    <t>Cliquer sur la disquette verte :</t>
  </si>
  <si>
    <t>Cliquer en premier lieu sur le bouton "DEVIS"</t>
  </si>
  <si>
    <t>G2</t>
  </si>
  <si>
    <t>2022-5-31-TES-5</t>
  </si>
  <si>
    <t>VERSION2</t>
  </si>
  <si>
    <t>rue de la lune</t>
  </si>
  <si>
    <t>Plouc</t>
  </si>
  <si>
    <t>2022-4-14-VER-8</t>
  </si>
  <si>
    <t>2022-5-24-BAR-7</t>
  </si>
  <si>
    <t>NE PAS EFFACER</t>
  </si>
  <si>
    <t>Comptabilité</t>
  </si>
  <si>
    <t>AVANT UNE PREMIÈRE UTILISATION</t>
  </si>
  <si>
    <t>Ce sous-dossier va permettre à l'application d'enregistrer de façon semi</t>
  </si>
  <si>
    <r>
      <t xml:space="preserve">  2-Créer un sous-dossier </t>
    </r>
    <r>
      <rPr>
        <b/>
        <sz val="11"/>
        <rFont val="Arial"/>
        <family val="2"/>
      </rPr>
      <t>"DEVIS"</t>
    </r>
    <r>
      <rPr>
        <sz val="11"/>
        <rFont val="Arial"/>
        <family val="2"/>
      </rPr>
      <t xml:space="preserve"> dans ce même dossier documents</t>
    </r>
  </si>
  <si>
    <t>automatique nles devis et factures réalisés.</t>
  </si>
  <si>
    <r>
      <t xml:space="preserve">  1-Placer l'application dans le dossier </t>
    </r>
    <r>
      <rPr>
        <b/>
        <sz val="11"/>
        <rFont val="Arial"/>
        <family val="2"/>
      </rPr>
      <t>"Documents"</t>
    </r>
    <r>
      <rPr>
        <sz val="11"/>
        <rFont val="Arial"/>
        <family val="2"/>
      </rPr>
      <t xml:space="preserve"> de l'explorateur</t>
    </r>
  </si>
  <si>
    <t>AA</t>
  </si>
  <si>
    <t>BB</t>
  </si>
  <si>
    <t>CC</t>
  </si>
  <si>
    <t>DD</t>
  </si>
  <si>
    <t>EE</t>
  </si>
  <si>
    <t>FF</t>
  </si>
  <si>
    <t>GG</t>
  </si>
  <si>
    <t>HH</t>
  </si>
  <si>
    <t>TT</t>
  </si>
  <si>
    <t>6 allée des mimosas</t>
  </si>
  <si>
    <t>7 allée des mimosas</t>
  </si>
  <si>
    <t>8 allée des mimosas</t>
  </si>
  <si>
    <t>9 allée des mimosas</t>
  </si>
  <si>
    <t>10 allée des mimosas</t>
  </si>
  <si>
    <t>11 allée des mimosas</t>
  </si>
  <si>
    <t>12 allée des mimosas</t>
  </si>
  <si>
    <t>13 allée des mimosas</t>
  </si>
  <si>
    <t>03001</t>
  </si>
  <si>
    <t>03002</t>
  </si>
  <si>
    <t>03003</t>
  </si>
  <si>
    <t>02995</t>
  </si>
  <si>
    <t>02996</t>
  </si>
  <si>
    <t>02997</t>
  </si>
  <si>
    <t>02998</t>
  </si>
  <si>
    <t>02999</t>
  </si>
  <si>
    <t>XX</t>
  </si>
  <si>
    <t>Charpentier</t>
  </si>
  <si>
    <t>c</t>
  </si>
  <si>
    <t>Téléphone :</t>
  </si>
  <si>
    <t xml:space="preserve">Courriel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</si>
</sst>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\ [$€-80C];[Red]\-#,##0.00\ [$€-80C]"/>
    <numFmt numFmtId="165" formatCode="d\ mmmm\ yyyy"/>
    <numFmt numFmtId="166" formatCode="#,##0.00\ [$€-40C];[Red]\-#,##0.00\ [$€-40C]"/>
    <numFmt numFmtId="167" formatCode="@&quot;  &quot;"/>
    <numFmt numFmtId="168" formatCode="* #,##0.00\ ;* \(#,##0.00\);* \-#\ ;@\ "/>
    <numFmt numFmtId="169" formatCode="d/mm/yyyy"/>
    <numFmt numFmtId="170" formatCode="0#&quot; &quot;##&quot; &quot;##&quot; &quot;##&quot; &quot;##"/>
    <numFmt numFmtId="171" formatCode="#,##0.00\ &quot;€&quot;"/>
    <numFmt numFmtId="172" formatCode="0.0%"/>
    <numFmt numFmtId="173" formatCode="m/d/yyyy"/>
  </numFmts>
  <fonts count="93" x14ac:knownFonts="1">
    <font>
      <sz val="10"/>
      <name val="Arial"/>
      <family val="2"/>
    </font>
    <font>
      <sz val="10"/>
      <color rgb="FF333333"/>
      <name val="Arial"/>
      <family val="2"/>
    </font>
    <font>
      <sz val="9"/>
      <name val="Arial"/>
      <family val="2"/>
    </font>
    <font>
      <i/>
      <sz val="36"/>
      <color rgb="FF00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i/>
      <sz val="9"/>
      <color rgb="FF969696"/>
      <name val="Arial"/>
      <family val="2"/>
    </font>
    <font>
      <sz val="9"/>
      <color rgb="FF333333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i/>
      <sz val="10"/>
      <name val="Arial"/>
      <family val="2"/>
    </font>
    <font>
      <b/>
      <sz val="10"/>
      <color rgb="FF333333"/>
      <name val="Arial"/>
      <family val="2"/>
    </font>
    <font>
      <b/>
      <sz val="12"/>
      <color rgb="FF333333"/>
      <name val="Arial"/>
      <family val="2"/>
    </font>
    <font>
      <sz val="9"/>
      <color rgb="FF000000"/>
      <name val="Arial"/>
      <family val="2"/>
    </font>
    <font>
      <sz val="12"/>
      <color rgb="FF333333"/>
      <name val="Arial"/>
      <family val="2"/>
    </font>
    <font>
      <sz val="9"/>
      <color rgb="FFFFFFFF"/>
      <name val="Arial"/>
      <family val="2"/>
    </font>
    <font>
      <b/>
      <i/>
      <sz val="9"/>
      <color rgb="FF80808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9"/>
      <color rgb="FF333333"/>
      <name val="Arial"/>
      <family val="2"/>
    </font>
    <font>
      <i/>
      <sz val="9"/>
      <color rgb="FF7030A0"/>
      <name val="Calibri"/>
      <family val="2"/>
      <scheme val="minor"/>
    </font>
    <font>
      <sz val="12"/>
      <color rgb="FF0070C0"/>
      <name val="Arial"/>
      <family val="2"/>
    </font>
    <font>
      <sz val="11"/>
      <name val="Arial"/>
      <family val="2"/>
    </font>
    <font>
      <sz val="12"/>
      <color theme="9" tint="-0.249977111117893"/>
      <name val="Arial"/>
      <family val="2"/>
    </font>
    <font>
      <sz val="11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9"/>
      <color theme="9" tint="-0.249977111117893"/>
      <name val="Arial"/>
      <family val="2"/>
    </font>
    <font>
      <b/>
      <sz val="14"/>
      <color rgb="FF333333"/>
      <name val="Arial"/>
      <family val="2"/>
    </font>
    <font>
      <b/>
      <sz val="11"/>
      <color rgb="FF0000FF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b/>
      <sz val="12"/>
      <color rgb="FF7030A0"/>
      <name val="Arial"/>
      <family val="2"/>
    </font>
    <font>
      <b/>
      <sz val="12"/>
      <color rgb="FFFF0000"/>
      <name val="Arial"/>
      <family val="2"/>
    </font>
    <font>
      <b/>
      <sz val="14"/>
      <color rgb="FF7030A0"/>
      <name val="Arial"/>
      <family val="2"/>
    </font>
    <font>
      <b/>
      <sz val="11"/>
      <name val="Arial"/>
      <family val="2"/>
    </font>
    <font>
      <b/>
      <sz val="24"/>
      <color rgb="FF7030A0"/>
      <name val="Arial"/>
      <family val="2"/>
    </font>
    <font>
      <b/>
      <sz val="10"/>
      <color rgb="FFFF0000"/>
      <name val="Arial"/>
      <family val="2"/>
    </font>
    <font>
      <b/>
      <sz val="16"/>
      <color rgb="FF7030A0"/>
      <name val="Arial"/>
      <family val="2"/>
    </font>
    <font>
      <sz val="10"/>
      <color rgb="FF7030A0"/>
      <name val="Arial"/>
      <family val="2"/>
    </font>
    <font>
      <b/>
      <i/>
      <sz val="10"/>
      <color theme="9" tint="-0.24997711111789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7030A0"/>
      <name val="Arial"/>
      <family val="2"/>
    </font>
    <font>
      <b/>
      <sz val="10"/>
      <color rgb="FF00B050"/>
      <name val="Arial"/>
      <family val="2"/>
    </font>
    <font>
      <b/>
      <sz val="10"/>
      <color rgb="FF0070C0"/>
      <name val="Arial"/>
      <family val="2"/>
    </font>
    <font>
      <b/>
      <i/>
      <sz val="26"/>
      <color rgb="FF00B050"/>
      <name val="Arial"/>
      <family val="2"/>
    </font>
    <font>
      <b/>
      <sz val="10"/>
      <color rgb="FF002060"/>
      <name val="Arial"/>
      <family val="2"/>
    </font>
    <font>
      <b/>
      <sz val="12"/>
      <color theme="0"/>
      <name val="Arial"/>
      <family val="2"/>
    </font>
    <font>
      <sz val="10"/>
      <color rgb="FF0070C0"/>
      <name val="Arial"/>
      <family val="2"/>
    </font>
    <font>
      <sz val="12"/>
      <color theme="0"/>
      <name val="Arial"/>
      <family val="2"/>
    </font>
    <font>
      <b/>
      <sz val="12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b/>
      <i/>
      <sz val="10"/>
      <color rgb="FF0070C0"/>
      <name val="Arial"/>
      <family val="2"/>
    </font>
    <font>
      <sz val="9"/>
      <color theme="9" tint="0.39997558519241921"/>
      <name val="Arial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sz val="9"/>
      <color rgb="FFFF0000"/>
      <name val="Arial"/>
      <family val="2"/>
    </font>
    <font>
      <b/>
      <sz val="10"/>
      <color rgb="FF3E0DF3"/>
      <name val="Arial"/>
      <family val="2"/>
    </font>
    <font>
      <b/>
      <sz val="10"/>
      <color theme="8" tint="-0.249977111117893"/>
      <name val="Arial"/>
      <family val="2"/>
    </font>
    <font>
      <sz val="9"/>
      <color rgb="FF7030A0"/>
      <name val="Arial"/>
      <family val="2"/>
    </font>
    <font>
      <sz val="10"/>
      <color theme="5" tint="0.59999389629810485"/>
      <name val="Arial"/>
      <family val="2"/>
    </font>
    <font>
      <b/>
      <sz val="9"/>
      <color rgb="FF7030A0"/>
      <name val="Arial"/>
      <family val="2"/>
    </font>
    <font>
      <b/>
      <sz val="12"/>
      <color rgb="FF0070C0"/>
      <name val="Arial"/>
      <family val="2"/>
    </font>
    <font>
      <b/>
      <sz val="14"/>
      <color rgb="FF0070C0"/>
      <name val="Arial"/>
      <family val="2"/>
    </font>
    <font>
      <sz val="12"/>
      <name val="Wingdings"/>
      <charset val="2"/>
    </font>
    <font>
      <sz val="10"/>
      <color theme="9" tint="0.39997558519241921"/>
      <name val="Arial"/>
      <family val="2"/>
    </font>
    <font>
      <b/>
      <sz val="10"/>
      <color theme="9" tint="0.39997558519241921"/>
      <name val="Arial"/>
      <family val="2"/>
    </font>
    <font>
      <b/>
      <sz val="10"/>
      <color rgb="FFC9211E"/>
      <name val="Arial"/>
      <family val="2"/>
    </font>
    <font>
      <b/>
      <sz val="9"/>
      <color rgb="FFC9211E"/>
      <name val="Arial"/>
      <family val="2"/>
    </font>
    <font>
      <b/>
      <sz val="16"/>
      <color theme="9" tint="-0.249977111117893"/>
      <name val="Arial"/>
      <family val="2"/>
    </font>
    <font>
      <b/>
      <sz val="9"/>
      <color theme="9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1"/>
      <color rgb="FF00B050"/>
      <name val="Arial"/>
      <family val="2"/>
    </font>
    <font>
      <b/>
      <sz val="16"/>
      <color rgb="FFCC6600"/>
      <name val="Calibri"/>
      <family val="2"/>
      <scheme val="minor"/>
    </font>
    <font>
      <sz val="14"/>
      <color rgb="FF0070C0"/>
      <name val="Wingdings 2"/>
      <family val="1"/>
      <charset val="2"/>
    </font>
    <font>
      <sz val="10"/>
      <name val="Arial"/>
      <family val="2"/>
    </font>
    <font>
      <sz val="9"/>
      <color rgb="FFFFFFCC"/>
      <name val="Arial"/>
      <family val="2"/>
    </font>
    <font>
      <sz val="9"/>
      <name val="Arial"/>
    </font>
    <font>
      <b/>
      <i/>
      <sz val="10"/>
      <color theme="9" tint="-0.249977111117893"/>
      <name val="Arial"/>
    </font>
    <font>
      <sz val="10"/>
      <name val="Arial"/>
    </font>
    <font>
      <sz val="10"/>
      <color theme="9" tint="-0.249977111117893"/>
      <name val="Arial"/>
    </font>
    <font>
      <sz val="10"/>
      <color theme="1"/>
      <name val="Arial"/>
    </font>
    <font>
      <b/>
      <sz val="10"/>
      <color theme="9" tint="-0.249977111117893"/>
      <name val="Arial"/>
    </font>
    <font>
      <sz val="10"/>
      <color theme="0"/>
      <name val="Arial"/>
    </font>
    <font>
      <b/>
      <sz val="10"/>
      <color theme="1"/>
      <name val="Arial"/>
    </font>
  </fonts>
  <fills count="24">
    <fill>
      <patternFill patternType="none"/>
    </fill>
    <fill>
      <patternFill patternType="gray125"/>
    </fill>
    <fill>
      <patternFill patternType="solid">
        <fgColor rgb="FFCC99FF"/>
        <bgColor rgb="FFFF99CC"/>
      </patternFill>
    </fill>
    <fill>
      <patternFill patternType="solid">
        <fgColor rgb="FFF2F2F2"/>
        <bgColor rgb="FFEEEEEE"/>
      </patternFill>
    </fill>
    <fill>
      <patternFill patternType="solid">
        <fgColor rgb="FFFFFF66"/>
        <bgColor rgb="FFFFFF9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9211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rgb="FFEEEEEE"/>
      </patternFill>
    </fill>
    <fill>
      <patternFill patternType="solid">
        <fgColor rgb="FFFFFFCC"/>
        <bgColor indexed="64"/>
      </patternFill>
    </fill>
    <fill>
      <patternFill patternType="solid">
        <fgColor rgb="FFF6F5F0"/>
        <bgColor indexed="64"/>
      </patternFill>
    </fill>
    <fill>
      <patternFill patternType="solid">
        <fgColor theme="8" tint="0.79998168889431442"/>
        <bgColor rgb="FFFFFF66"/>
      </patternFill>
    </fill>
    <fill>
      <patternFill patternType="solid">
        <fgColor theme="3" tint="0.39997558519241921"/>
        <bgColor rgb="FF96969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rgb="FF969696"/>
      </left>
      <right style="thin">
        <color rgb="FF969696"/>
      </right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">
        <color rgb="FF0070C0"/>
      </left>
      <right style="dashDot">
        <color rgb="FF0070C0"/>
      </right>
      <top/>
      <bottom style="dashDot">
        <color rgb="FF007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rgb="FF7030A0"/>
      </left>
      <right style="dotted">
        <color rgb="FF7030A0"/>
      </right>
      <top/>
      <bottom style="dotted">
        <color rgb="FF7030A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dotted">
        <color rgb="FF7030A0"/>
      </left>
      <right style="dotted">
        <color rgb="FF7030A0"/>
      </right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rgb="FF7030A0"/>
      </left>
      <right/>
      <top style="dotted">
        <color rgb="FF7030A0"/>
      </top>
      <bottom/>
      <diagonal/>
    </border>
    <border>
      <left/>
      <right/>
      <top style="dotted">
        <color rgb="FF7030A0"/>
      </top>
      <bottom/>
      <diagonal/>
    </border>
    <border>
      <left/>
      <right style="dotted">
        <color rgb="FF7030A0"/>
      </right>
      <top style="dotted">
        <color rgb="FF7030A0"/>
      </top>
      <bottom/>
      <diagonal/>
    </border>
    <border>
      <left style="dotted">
        <color rgb="FF7030A0"/>
      </left>
      <right/>
      <top/>
      <bottom/>
      <diagonal/>
    </border>
    <border>
      <left/>
      <right style="dotted">
        <color rgb="FF7030A0"/>
      </right>
      <top/>
      <bottom/>
      <diagonal/>
    </border>
    <border>
      <left style="dotted">
        <color rgb="FF7030A0"/>
      </left>
      <right/>
      <top/>
      <bottom style="dotted">
        <color rgb="FF7030A0"/>
      </bottom>
      <diagonal/>
    </border>
    <border>
      <left/>
      <right/>
      <top/>
      <bottom style="dotted">
        <color rgb="FF7030A0"/>
      </bottom>
      <diagonal/>
    </border>
    <border>
      <left/>
      <right style="dotted">
        <color rgb="FF7030A0"/>
      </right>
      <top/>
      <bottom style="dotted">
        <color rgb="FF7030A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tted">
        <color rgb="FF969696"/>
      </bottom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/>
      <right/>
      <top/>
      <bottom style="dotted">
        <color rgb="FFC9211E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rgb="FF7030A0"/>
      </left>
      <right style="dotted">
        <color rgb="FF7030A0"/>
      </right>
      <top style="dotted">
        <color rgb="FF7030A0"/>
      </top>
      <bottom style="dotted">
        <color rgb="FF7030A0"/>
      </bottom>
      <diagonal/>
    </border>
    <border>
      <left style="dotted">
        <color rgb="FF7030A0"/>
      </left>
      <right style="dotted">
        <color rgb="FF7030A0"/>
      </right>
      <top style="dotted">
        <color rgb="FF7030A0"/>
      </top>
      <bottom/>
      <diagonal/>
    </border>
  </borders>
  <cellStyleXfs count="3">
    <xf numFmtId="0" fontId="0" fillId="0" borderId="0"/>
    <xf numFmtId="164" fontId="2" fillId="2" borderId="1" applyProtection="0">
      <alignment horizontal="right"/>
    </xf>
    <xf numFmtId="0" fontId="58" fillId="0" borderId="0" applyNumberFormat="0" applyFill="0" applyBorder="0" applyAlignment="0" applyProtection="0"/>
  </cellStyleXfs>
  <cellXfs count="30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6" fontId="0" fillId="0" borderId="0" xfId="0" applyNumberForma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167" fontId="10" fillId="0" borderId="0" xfId="0" applyNumberFormat="1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170" fontId="19" fillId="4" borderId="0" xfId="0" applyNumberFormat="1" applyFont="1" applyFill="1" applyAlignment="1">
      <alignment horizontal="center" vertical="center"/>
    </xf>
    <xf numFmtId="171" fontId="18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4" fillId="5" borderId="3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171" fontId="0" fillId="0" borderId="0" xfId="0" applyNumberFormat="1" applyAlignment="1">
      <alignment vertical="center"/>
    </xf>
    <xf numFmtId="0" fontId="17" fillId="3" borderId="4" xfId="0" applyFont="1" applyFill="1" applyBorder="1" applyAlignment="1">
      <alignment horizontal="center" vertical="center"/>
    </xf>
    <xf numFmtId="171" fontId="17" fillId="3" borderId="4" xfId="0" applyNumberFormat="1" applyFont="1" applyFill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71" fontId="26" fillId="5" borderId="3" xfId="0" applyNumberFormat="1" applyFont="1" applyFill="1" applyBorder="1" applyAlignment="1">
      <alignment horizontal="center" vertical="center"/>
    </xf>
    <xf numFmtId="172" fontId="29" fillId="3" borderId="4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70" fontId="0" fillId="0" borderId="0" xfId="0" applyNumberFormat="1" applyAlignment="1">
      <alignment vertical="center"/>
    </xf>
    <xf numFmtId="170" fontId="0" fillId="0" borderId="0" xfId="0" applyNumberFormat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171" fontId="33" fillId="5" borderId="3" xfId="0" applyNumberFormat="1" applyFont="1" applyFill="1" applyBorder="1" applyAlignment="1">
      <alignment horizontal="center" vertical="center"/>
    </xf>
    <xf numFmtId="171" fontId="32" fillId="5" borderId="3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36" fillId="0" borderId="9" xfId="0" applyFont="1" applyBorder="1" applyAlignment="1">
      <alignment vertical="center"/>
    </xf>
    <xf numFmtId="0" fontId="21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38" fillId="6" borderId="0" xfId="0" applyFont="1" applyFill="1" applyAlignment="1">
      <alignment vertical="center"/>
    </xf>
    <xf numFmtId="0" fontId="34" fillId="4" borderId="7" xfId="0" applyFont="1" applyFill="1" applyBorder="1" applyAlignment="1">
      <alignment horizontal="center" vertical="center"/>
    </xf>
    <xf numFmtId="169" fontId="34" fillId="4" borderId="7" xfId="0" applyNumberFormat="1" applyFont="1" applyFill="1" applyBorder="1" applyAlignment="1">
      <alignment horizontal="center" vertical="center"/>
    </xf>
    <xf numFmtId="164" fontId="34" fillId="4" borderId="7" xfId="0" applyNumberFormat="1" applyFont="1" applyFill="1" applyBorder="1" applyAlignment="1">
      <alignment horizontal="center" vertical="center"/>
    </xf>
    <xf numFmtId="168" fontId="34" fillId="4" borderId="7" xfId="0" applyNumberFormat="1" applyFont="1" applyFill="1" applyBorder="1" applyAlignment="1">
      <alignment horizontal="center" vertical="center"/>
    </xf>
    <xf numFmtId="0" fontId="40" fillId="0" borderId="10" xfId="0" applyFont="1" applyBorder="1" applyAlignment="1">
      <alignment horizontal="left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0" applyFont="1" applyBorder="1" applyAlignment="1">
      <alignment vertical="center"/>
    </xf>
    <xf numFmtId="0" fontId="41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44" fillId="0" borderId="12" xfId="0" applyFont="1" applyBorder="1" applyAlignment="1">
      <alignment vertical="center"/>
    </xf>
    <xf numFmtId="171" fontId="28" fillId="0" borderId="14" xfId="0" applyNumberFormat="1" applyFont="1" applyBorder="1" applyAlignment="1">
      <alignment vertical="center"/>
    </xf>
    <xf numFmtId="0" fontId="44" fillId="0" borderId="18" xfId="0" applyFont="1" applyBorder="1" applyAlignment="1">
      <alignment vertical="center"/>
    </xf>
    <xf numFmtId="0" fontId="43" fillId="0" borderId="18" xfId="0" applyFont="1" applyBorder="1" applyAlignment="1">
      <alignment horizontal="center" vertical="center"/>
    </xf>
    <xf numFmtId="171" fontId="28" fillId="0" borderId="19" xfId="0" applyNumberFormat="1" applyFont="1" applyBorder="1" applyAlignment="1">
      <alignment vertical="center"/>
    </xf>
    <xf numFmtId="0" fontId="45" fillId="0" borderId="16" xfId="0" applyFont="1" applyBorder="1" applyAlignment="1">
      <alignment horizontal="center" vertical="center"/>
    </xf>
    <xf numFmtId="171" fontId="46" fillId="0" borderId="17" xfId="0" applyNumberFormat="1" applyFont="1" applyBorder="1" applyAlignment="1">
      <alignment vertical="center"/>
    </xf>
    <xf numFmtId="0" fontId="45" fillId="7" borderId="16" xfId="0" applyFont="1" applyFill="1" applyBorder="1" applyAlignment="1">
      <alignment horizontal="center" vertical="center"/>
    </xf>
    <xf numFmtId="171" fontId="46" fillId="7" borderId="17" xfId="0" applyNumberFormat="1" applyFont="1" applyFill="1" applyBorder="1" applyAlignment="1">
      <alignment vertical="center"/>
    </xf>
    <xf numFmtId="0" fontId="47" fillId="8" borderId="16" xfId="0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0" fontId="48" fillId="9" borderId="0" xfId="0" applyFont="1" applyFill="1" applyAlignment="1">
      <alignment vertical="center"/>
    </xf>
    <xf numFmtId="0" fontId="49" fillId="10" borderId="16" xfId="0" applyFont="1" applyFill="1" applyBorder="1" applyAlignment="1">
      <alignment vertical="center"/>
    </xf>
    <xf numFmtId="171" fontId="28" fillId="0" borderId="0" xfId="0" applyNumberFormat="1" applyFont="1" applyAlignment="1">
      <alignment horizontal="right" vertical="center"/>
    </xf>
    <xf numFmtId="164" fontId="25" fillId="0" borderId="20" xfId="0" applyNumberFormat="1" applyFont="1" applyBorder="1" applyAlignment="1">
      <alignment vertical="center"/>
    </xf>
    <xf numFmtId="0" fontId="0" fillId="0" borderId="21" xfId="0" applyBorder="1" applyAlignment="1">
      <alignment vertical="center"/>
    </xf>
    <xf numFmtId="0" fontId="40" fillId="0" borderId="22" xfId="0" applyFont="1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170" fontId="0" fillId="0" borderId="22" xfId="0" applyNumberForma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54" fillId="0" borderId="0" xfId="0" applyFont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165" fontId="22" fillId="0" borderId="38" xfId="0" applyNumberFormat="1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>
      <alignment horizontal="center" vertical="center"/>
    </xf>
    <xf numFmtId="0" fontId="50" fillId="0" borderId="0" xfId="0" applyFont="1" applyAlignment="1">
      <alignment horizontal="left"/>
    </xf>
    <xf numFmtId="49" fontId="25" fillId="0" borderId="0" xfId="0" applyNumberFormat="1" applyFont="1" applyAlignment="1" applyProtection="1">
      <alignment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171" fontId="25" fillId="0" borderId="0" xfId="0" applyNumberFormat="1" applyFont="1" applyAlignment="1" applyProtection="1">
      <alignment horizontal="right" vertical="center"/>
      <protection locked="0"/>
    </xf>
    <xf numFmtId="172" fontId="53" fillId="0" borderId="0" xfId="0" applyNumberFormat="1" applyFont="1" applyAlignment="1" applyProtection="1">
      <alignment horizontal="center" vertical="center"/>
      <protection locked="0"/>
    </xf>
    <xf numFmtId="171" fontId="27" fillId="0" borderId="0" xfId="0" applyNumberFormat="1" applyFont="1" applyAlignment="1" applyProtection="1">
      <alignment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0" fontId="49" fillId="0" borderId="0" xfId="0" applyFont="1" applyAlignment="1">
      <alignment vertical="top"/>
    </xf>
    <xf numFmtId="0" fontId="56" fillId="0" borderId="10" xfId="0" applyFont="1" applyBorder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17" fillId="3" borderId="8" xfId="0" applyFont="1" applyFill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 applyProtection="1">
      <alignment horizontal="left" vertical="center"/>
      <protection locked="0"/>
    </xf>
    <xf numFmtId="0" fontId="47" fillId="0" borderId="34" xfId="0" applyFont="1" applyBorder="1" applyAlignment="1">
      <alignment vertical="center"/>
    </xf>
    <xf numFmtId="0" fontId="47" fillId="0" borderId="3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60" fillId="0" borderId="0" xfId="0" applyFont="1"/>
    <xf numFmtId="0" fontId="17" fillId="3" borderId="36" xfId="0" applyFont="1" applyFill="1" applyBorder="1" applyAlignment="1">
      <alignment horizontal="left" vertical="center"/>
    </xf>
    <xf numFmtId="0" fontId="17" fillId="3" borderId="36" xfId="0" applyFont="1" applyFill="1" applyBorder="1" applyAlignment="1">
      <alignment horizontal="center" vertical="center"/>
    </xf>
    <xf numFmtId="164" fontId="61" fillId="2" borderId="1" xfId="1" applyFont="1" applyAlignment="1">
      <alignment horizontal="center" vertical="center"/>
    </xf>
    <xf numFmtId="0" fontId="28" fillId="6" borderId="0" xfId="0" applyFont="1" applyFill="1" applyAlignment="1">
      <alignment horizontal="left" vertical="center"/>
    </xf>
    <xf numFmtId="0" fontId="28" fillId="6" borderId="0" xfId="0" applyFont="1" applyFill="1" applyAlignment="1">
      <alignment horizontal="center" vertical="center"/>
    </xf>
    <xf numFmtId="171" fontId="28" fillId="6" borderId="0" xfId="0" applyNumberFormat="1" applyFont="1" applyFill="1" applyAlignment="1">
      <alignment vertical="center"/>
    </xf>
    <xf numFmtId="172" fontId="28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171" fontId="28" fillId="0" borderId="0" xfId="0" applyNumberFormat="1" applyFont="1" applyAlignment="1">
      <alignment vertical="center"/>
    </xf>
    <xf numFmtId="172" fontId="28" fillId="0" borderId="0" xfId="0" applyNumberFormat="1" applyFont="1" applyAlignment="1">
      <alignment horizontal="center" vertical="center"/>
    </xf>
    <xf numFmtId="171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1" fillId="0" borderId="0" xfId="0" applyFont="1" applyAlignment="1">
      <alignment horizontal="center" wrapText="1"/>
    </xf>
    <xf numFmtId="171" fontId="17" fillId="15" borderId="8" xfId="0" applyNumberFormat="1" applyFont="1" applyFill="1" applyBorder="1" applyAlignment="1">
      <alignment horizontal="center" vertical="center"/>
    </xf>
    <xf numFmtId="172" fontId="29" fillId="15" borderId="37" xfId="0" applyNumberFormat="1" applyFont="1" applyFill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171" fontId="0" fillId="0" borderId="14" xfId="0" applyNumberFormat="1" applyBorder="1" applyAlignment="1">
      <alignment horizontal="center" vertical="center"/>
    </xf>
    <xf numFmtId="171" fontId="43" fillId="0" borderId="18" xfId="0" applyNumberFormat="1" applyFon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47" fillId="0" borderId="0" xfId="0" applyFont="1" applyAlignment="1">
      <alignment vertical="center"/>
    </xf>
    <xf numFmtId="0" fontId="62" fillId="0" borderId="0" xfId="0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right" vertical="center"/>
    </xf>
    <xf numFmtId="171" fontId="28" fillId="6" borderId="0" xfId="0" applyNumberFormat="1" applyFont="1" applyFill="1" applyAlignment="1">
      <alignment horizontal="center" vertical="center"/>
    </xf>
    <xf numFmtId="0" fontId="60" fillId="0" borderId="0" xfId="0" applyFont="1" applyAlignment="1">
      <alignment horizontal="right" vertical="center"/>
    </xf>
    <xf numFmtId="0" fontId="2" fillId="14" borderId="0" xfId="0" applyFont="1" applyFill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63" fillId="7" borderId="15" xfId="0" applyFont="1" applyFill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21" fillId="16" borderId="0" xfId="0" applyFont="1" applyFill="1" applyAlignment="1">
      <alignment vertical="center"/>
    </xf>
    <xf numFmtId="0" fontId="64" fillId="0" borderId="0" xfId="0" applyFont="1" applyAlignment="1">
      <alignment horizontal="right" vertical="center"/>
    </xf>
    <xf numFmtId="0" fontId="30" fillId="18" borderId="0" xfId="0" applyFont="1" applyFill="1" applyAlignment="1" applyProtection="1">
      <alignment vertical="center"/>
      <protection locked="0"/>
    </xf>
    <xf numFmtId="0" fontId="13" fillId="18" borderId="0" xfId="0" applyFont="1" applyFill="1" applyAlignment="1" applyProtection="1">
      <alignment horizontal="center" vertical="center"/>
      <protection locked="0"/>
    </xf>
    <xf numFmtId="0" fontId="15" fillId="18" borderId="0" xfId="0" applyFont="1" applyFill="1" applyAlignment="1" applyProtection="1">
      <alignment horizontal="left" vertical="center"/>
      <protection locked="0"/>
    </xf>
    <xf numFmtId="0" fontId="2" fillId="18" borderId="0" xfId="0" applyFont="1" applyFill="1" applyAlignment="1" applyProtection="1">
      <alignment vertical="center"/>
      <protection locked="0"/>
    </xf>
    <xf numFmtId="0" fontId="7" fillId="18" borderId="0" xfId="0" applyFont="1" applyFill="1" applyAlignment="1" applyProtection="1">
      <alignment horizontal="left" vertical="center"/>
      <protection locked="0"/>
    </xf>
    <xf numFmtId="0" fontId="0" fillId="18" borderId="0" xfId="0" applyFill="1" applyAlignment="1" applyProtection="1">
      <alignment vertical="center"/>
      <protection locked="0"/>
    </xf>
    <xf numFmtId="0" fontId="65" fillId="0" borderId="0" xfId="0" applyFont="1" applyAlignment="1">
      <alignment horizontal="right" vertical="center"/>
    </xf>
    <xf numFmtId="0" fontId="3" fillId="19" borderId="0" xfId="0" applyFont="1" applyFill="1" applyAlignment="1">
      <alignment horizontal="center" vertical="center"/>
    </xf>
    <xf numFmtId="171" fontId="46" fillId="20" borderId="0" xfId="0" applyNumberFormat="1" applyFont="1" applyFill="1" applyAlignment="1">
      <alignment horizontal="center" vertical="center"/>
    </xf>
    <xf numFmtId="0" fontId="66" fillId="0" borderId="0" xfId="0" applyFont="1" applyAlignment="1">
      <alignment horizontal="left"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horizontal="left" vertical="center"/>
    </xf>
    <xf numFmtId="49" fontId="16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2" fillId="21" borderId="0" xfId="0" applyFont="1" applyFill="1" applyAlignment="1">
      <alignment horizontal="center" vertical="center"/>
    </xf>
    <xf numFmtId="0" fontId="23" fillId="0" borderId="0" xfId="0" quotePrefix="1" applyFont="1" applyAlignment="1">
      <alignment vertical="center"/>
    </xf>
    <xf numFmtId="171" fontId="47" fillId="0" borderId="35" xfId="0" applyNumberFormat="1" applyFont="1" applyBorder="1" applyAlignment="1">
      <alignment horizontal="center" vertical="center"/>
    </xf>
    <xf numFmtId="0" fontId="48" fillId="0" borderId="0" xfId="0" applyFont="1" applyAlignment="1">
      <alignment horizontal="right" vertical="center"/>
    </xf>
    <xf numFmtId="0" fontId="0" fillId="22" borderId="0" xfId="0" applyFill="1" applyAlignment="1">
      <alignment vertical="center"/>
    </xf>
    <xf numFmtId="0" fontId="62" fillId="22" borderId="0" xfId="0" applyFont="1" applyFill="1" applyAlignment="1">
      <alignment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43" fillId="0" borderId="12" xfId="0" applyFont="1" applyBorder="1" applyAlignment="1">
      <alignment horizontal="center" vertical="center"/>
    </xf>
    <xf numFmtId="171" fontId="43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right" vertical="center"/>
    </xf>
    <xf numFmtId="1" fontId="68" fillId="16" borderId="0" xfId="0" applyNumberFormat="1" applyFont="1" applyFill="1" applyAlignment="1">
      <alignment horizontal="center" vertical="center"/>
    </xf>
    <xf numFmtId="0" fontId="36" fillId="0" borderId="0" xfId="0" applyFont="1" applyAlignment="1">
      <alignment vertical="center"/>
    </xf>
    <xf numFmtId="0" fontId="35" fillId="0" borderId="0" xfId="0" applyFont="1" applyAlignment="1">
      <alignment horizontal="right" vertical="center"/>
    </xf>
    <xf numFmtId="0" fontId="39" fillId="16" borderId="0" xfId="0" applyFont="1" applyFill="1" applyAlignment="1">
      <alignment vertical="center"/>
    </xf>
    <xf numFmtId="0" fontId="69" fillId="16" borderId="0" xfId="0" applyFont="1" applyFill="1" applyAlignment="1">
      <alignment vertical="center"/>
    </xf>
    <xf numFmtId="0" fontId="0" fillId="0" borderId="0" xfId="0" quotePrefix="1" applyAlignment="1">
      <alignment vertical="center"/>
    </xf>
    <xf numFmtId="0" fontId="70" fillId="5" borderId="9" xfId="0" applyFont="1" applyFill="1" applyBorder="1" applyAlignment="1">
      <alignment vertical="center"/>
    </xf>
    <xf numFmtId="0" fontId="53" fillId="5" borderId="10" xfId="0" applyFont="1" applyFill="1" applyBorder="1" applyAlignment="1">
      <alignment vertical="center"/>
    </xf>
    <xf numFmtId="0" fontId="53" fillId="5" borderId="11" xfId="0" applyFont="1" applyFill="1" applyBorder="1" applyAlignment="1">
      <alignment vertical="center"/>
    </xf>
    <xf numFmtId="0" fontId="70" fillId="5" borderId="10" xfId="0" applyFont="1" applyFill="1" applyBorder="1" applyAlignment="1">
      <alignment vertical="center"/>
    </xf>
    <xf numFmtId="0" fontId="53" fillId="16" borderId="0" xfId="0" applyFont="1" applyFill="1" applyAlignment="1">
      <alignment vertical="center"/>
    </xf>
    <xf numFmtId="0" fontId="71" fillId="0" borderId="0" xfId="0" applyFont="1" applyAlignment="1">
      <alignment horizontal="right" vertical="center"/>
    </xf>
    <xf numFmtId="171" fontId="72" fillId="6" borderId="0" xfId="0" applyNumberFormat="1" applyFont="1" applyFill="1" applyAlignment="1">
      <alignment horizontal="center" vertical="center"/>
    </xf>
    <xf numFmtId="0" fontId="0" fillId="17" borderId="9" xfId="0" applyFill="1" applyBorder="1" applyAlignment="1">
      <alignment vertical="center"/>
    </xf>
    <xf numFmtId="171" fontId="28" fillId="0" borderId="10" xfId="0" applyNumberFormat="1" applyFont="1" applyBorder="1" applyAlignment="1">
      <alignment horizontal="center" vertical="center"/>
    </xf>
    <xf numFmtId="0" fontId="73" fillId="0" borderId="0" xfId="0" applyFont="1" applyAlignment="1">
      <alignment horizontal="left"/>
    </xf>
    <xf numFmtId="0" fontId="74" fillId="0" borderId="40" xfId="0" applyFont="1" applyBorder="1" applyAlignment="1">
      <alignment horizontal="center" vertical="center"/>
    </xf>
    <xf numFmtId="165" fontId="75" fillId="0" borderId="40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6" fillId="0" borderId="10" xfId="0" applyFont="1" applyBorder="1" applyAlignment="1">
      <alignment horizontal="left" vertical="center"/>
    </xf>
    <xf numFmtId="171" fontId="77" fillId="0" borderId="42" xfId="0" applyNumberFormat="1" applyFont="1" applyBorder="1" applyAlignment="1">
      <alignment horizontal="center" vertical="center"/>
    </xf>
    <xf numFmtId="0" fontId="0" fillId="16" borderId="42" xfId="0" applyFill="1" applyBorder="1" applyAlignment="1">
      <alignment horizontal="center" vertical="center"/>
    </xf>
    <xf numFmtId="0" fontId="39" fillId="6" borderId="0" xfId="0" applyFont="1" applyFill="1" applyAlignment="1">
      <alignment horizontal="center" vertical="center"/>
    </xf>
    <xf numFmtId="0" fontId="72" fillId="0" borderId="10" xfId="0" applyFont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21" fillId="6" borderId="42" xfId="0" applyFont="1" applyFill="1" applyBorder="1" applyAlignment="1">
      <alignment horizontal="center" vertical="center"/>
    </xf>
    <xf numFmtId="171" fontId="79" fillId="6" borderId="42" xfId="0" applyNumberFormat="1" applyFont="1" applyFill="1" applyBorder="1" applyAlignment="1">
      <alignment horizontal="center" vertical="center"/>
    </xf>
    <xf numFmtId="0" fontId="40" fillId="0" borderId="10" xfId="0" applyFont="1" applyBorder="1" applyAlignment="1">
      <alignment horizontal="left" vertical="top"/>
    </xf>
    <xf numFmtId="170" fontId="72" fillId="0" borderId="23" xfId="0" applyNumberFormat="1" applyFont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1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3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9" fillId="0" borderId="0" xfId="0" applyFont="1" applyBorder="1" applyAlignment="1">
      <alignment vertical="center"/>
    </xf>
    <xf numFmtId="0" fontId="82" fillId="0" borderId="0" xfId="0" applyFont="1" applyAlignment="1">
      <alignment horizontal="right" vertical="center"/>
    </xf>
    <xf numFmtId="0" fontId="39" fillId="6" borderId="0" xfId="0" applyFont="1" applyFill="1" applyAlignment="1">
      <alignment horizontal="right" vertical="center"/>
    </xf>
    <xf numFmtId="0" fontId="18" fillId="0" borderId="9" xfId="0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vertical="center"/>
    </xf>
    <xf numFmtId="0" fontId="25" fillId="0" borderId="43" xfId="0" applyFont="1" applyBorder="1" applyAlignment="1">
      <alignment vertical="center"/>
    </xf>
    <xf numFmtId="172" fontId="25" fillId="0" borderId="20" xfId="0" applyNumberFormat="1" applyFont="1" applyBorder="1" applyAlignment="1">
      <alignment horizontal="center" vertical="center"/>
    </xf>
    <xf numFmtId="171" fontId="25" fillId="0" borderId="20" xfId="0" applyNumberFormat="1" applyFont="1" applyBorder="1" applyAlignment="1">
      <alignment vertical="center"/>
    </xf>
    <xf numFmtId="14" fontId="25" fillId="0" borderId="20" xfId="0" applyNumberFormat="1" applyFont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vertical="center"/>
    </xf>
    <xf numFmtId="0" fontId="25" fillId="0" borderId="43" xfId="0" applyFont="1" applyFill="1" applyBorder="1" applyAlignment="1">
      <alignment vertical="center"/>
    </xf>
    <xf numFmtId="172" fontId="25" fillId="0" borderId="20" xfId="0" applyNumberFormat="1" applyFont="1" applyFill="1" applyBorder="1" applyAlignment="1">
      <alignment horizontal="center" vertical="center"/>
    </xf>
    <xf numFmtId="171" fontId="25" fillId="0" borderId="20" xfId="0" applyNumberFormat="1" applyFont="1" applyFill="1" applyBorder="1" applyAlignment="1">
      <alignment vertical="center"/>
    </xf>
    <xf numFmtId="14" fontId="25" fillId="0" borderId="20" xfId="0" applyNumberFormat="1" applyFont="1" applyFill="1" applyBorder="1" applyAlignment="1">
      <alignment horizontal="center" vertical="center"/>
    </xf>
    <xf numFmtId="164" fontId="25" fillId="0" borderId="20" xfId="0" applyNumberFormat="1" applyFont="1" applyFill="1" applyBorder="1" applyAlignment="1">
      <alignment vertical="center"/>
    </xf>
    <xf numFmtId="173" fontId="25" fillId="0" borderId="2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2" fontId="2" fillId="0" borderId="0" xfId="0" applyNumberFormat="1" applyFont="1" applyFill="1" applyBorder="1" applyAlignment="1">
      <alignment horizontal="center" vertical="center"/>
    </xf>
    <xf numFmtId="171" fontId="2" fillId="0" borderId="0" xfId="0" applyNumberFormat="1" applyFont="1" applyFill="1" applyBorder="1" applyAlignment="1">
      <alignment vertical="center"/>
    </xf>
    <xf numFmtId="171" fontId="42" fillId="0" borderId="0" xfId="0" applyNumberFormat="1" applyFont="1" applyFill="1" applyBorder="1" applyAlignment="1">
      <alignment vertical="center"/>
    </xf>
    <xf numFmtId="171" fontId="83" fillId="0" borderId="0" xfId="0" applyNumberFormat="1" applyFont="1" applyFill="1" applyBorder="1" applyAlignment="1">
      <alignment vertical="center"/>
    </xf>
    <xf numFmtId="0" fontId="83" fillId="0" borderId="0" xfId="0" applyNumberFormat="1" applyFont="1" applyFill="1" applyBorder="1" applyAlignment="1">
      <alignment vertical="center"/>
    </xf>
    <xf numFmtId="0" fontId="83" fillId="0" borderId="0" xfId="0" applyNumberFormat="1" applyFont="1" applyFill="1" applyBorder="1" applyAlignment="1">
      <alignment horizontal="center" vertical="center"/>
    </xf>
    <xf numFmtId="14" fontId="0" fillId="0" borderId="43" xfId="0" applyNumberFormat="1" applyFont="1" applyFill="1" applyBorder="1" applyAlignment="1">
      <alignment horizontal="center" vertical="center"/>
    </xf>
    <xf numFmtId="14" fontId="0" fillId="0" borderId="43" xfId="0" applyNumberFormat="1" applyFont="1" applyBorder="1" applyAlignment="1">
      <alignment horizontal="center" vertical="center"/>
    </xf>
    <xf numFmtId="0" fontId="84" fillId="16" borderId="0" xfId="0" applyFont="1" applyFill="1" applyAlignment="1">
      <alignment vertic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72" fillId="0" borderId="0" xfId="0" applyFont="1" applyAlignment="1">
      <alignment horizontal="left" vertical="center"/>
    </xf>
    <xf numFmtId="0" fontId="0" fillId="16" borderId="0" xfId="0" applyFill="1" applyAlignment="1">
      <alignment horizontal="center" vertical="center"/>
    </xf>
    <xf numFmtId="0" fontId="39" fillId="16" borderId="0" xfId="0" applyFont="1" applyFill="1" applyAlignment="1"/>
    <xf numFmtId="0" fontId="85" fillId="0" borderId="0" xfId="0" applyNumberFormat="1" applyFont="1" applyFill="1" applyBorder="1" applyAlignment="1">
      <alignment vertical="center"/>
    </xf>
    <xf numFmtId="0" fontId="85" fillId="0" borderId="0" xfId="0" applyNumberFormat="1" applyFont="1" applyFill="1" applyBorder="1" applyAlignment="1">
      <alignment horizontal="center" vertical="center"/>
    </xf>
    <xf numFmtId="0" fontId="85" fillId="0" borderId="0" xfId="0" applyFont="1" applyFill="1" applyBorder="1" applyAlignment="1">
      <alignment vertical="center"/>
    </xf>
    <xf numFmtId="0" fontId="85" fillId="0" borderId="0" xfId="0" applyFont="1" applyFill="1" applyBorder="1" applyAlignment="1">
      <alignment horizontal="center" vertical="center"/>
    </xf>
    <xf numFmtId="172" fontId="85" fillId="0" borderId="0" xfId="0" applyNumberFormat="1" applyFont="1" applyFill="1" applyBorder="1" applyAlignment="1">
      <alignment horizontal="center" vertical="center"/>
    </xf>
    <xf numFmtId="171" fontId="85" fillId="0" borderId="0" xfId="0" applyNumberFormat="1" applyFont="1" applyFill="1" applyBorder="1" applyAlignment="1">
      <alignment vertical="center"/>
    </xf>
    <xf numFmtId="171" fontId="86" fillId="0" borderId="0" xfId="0" applyNumberFormat="1" applyFont="1" applyFill="1" applyBorder="1" applyAlignment="1">
      <alignment vertical="center"/>
    </xf>
    <xf numFmtId="171" fontId="87" fillId="0" borderId="41" xfId="0" applyNumberFormat="1" applyFont="1" applyFill="1" applyBorder="1" applyAlignment="1">
      <alignment vertical="center"/>
    </xf>
    <xf numFmtId="0" fontId="87" fillId="0" borderId="41" xfId="0" applyNumberFormat="1" applyFont="1" applyFill="1" applyBorder="1" applyAlignment="1">
      <alignment vertical="center"/>
    </xf>
    <xf numFmtId="0" fontId="87" fillId="0" borderId="41" xfId="0" applyNumberFormat="1" applyFont="1" applyFill="1" applyBorder="1" applyAlignment="1">
      <alignment horizontal="center" vertical="center"/>
    </xf>
    <xf numFmtId="0" fontId="88" fillId="0" borderId="5" xfId="0" applyNumberFormat="1" applyFont="1" applyFill="1" applyBorder="1" applyAlignment="1">
      <alignment horizontal="center" vertical="center"/>
    </xf>
    <xf numFmtId="0" fontId="89" fillId="0" borderId="5" xfId="0" applyFont="1" applyFill="1" applyBorder="1" applyAlignment="1">
      <alignment vertical="center"/>
    </xf>
    <xf numFmtId="0" fontId="89" fillId="0" borderId="5" xfId="0" applyNumberFormat="1" applyFont="1" applyFill="1" applyBorder="1" applyAlignment="1">
      <alignment horizontal="center" vertical="center"/>
    </xf>
    <xf numFmtId="171" fontId="90" fillId="0" borderId="5" xfId="0" applyNumberFormat="1" applyFont="1" applyFill="1" applyBorder="1" applyAlignment="1">
      <alignment vertical="center"/>
    </xf>
    <xf numFmtId="0" fontId="91" fillId="22" borderId="5" xfId="0" applyFont="1" applyFill="1" applyBorder="1" applyAlignment="1">
      <alignment horizontal="center" vertical="center"/>
    </xf>
    <xf numFmtId="0" fontId="92" fillId="22" borderId="5" xfId="0" applyFont="1" applyFill="1" applyBorder="1" applyAlignment="1">
      <alignment vertical="center"/>
    </xf>
    <xf numFmtId="0" fontId="89" fillId="22" borderId="5" xfId="0" applyFont="1" applyFill="1" applyBorder="1" applyAlignment="1">
      <alignment horizontal="center" vertical="center"/>
    </xf>
    <xf numFmtId="171" fontId="89" fillId="22" borderId="5" xfId="0" applyNumberFormat="1" applyFont="1" applyFill="1" applyBorder="1" applyAlignment="1">
      <alignment vertical="center"/>
    </xf>
    <xf numFmtId="171" fontId="90" fillId="22" borderId="5" xfId="0" applyNumberFormat="1" applyFont="1" applyFill="1" applyBorder="1" applyAlignment="1">
      <alignment vertical="center"/>
    </xf>
    <xf numFmtId="0" fontId="25" fillId="6" borderId="0" xfId="0" applyFont="1" applyFill="1" applyAlignment="1">
      <alignment vertical="center"/>
    </xf>
    <xf numFmtId="0" fontId="37" fillId="6" borderId="0" xfId="0" applyFont="1" applyFill="1" applyAlignment="1">
      <alignment vertical="center"/>
    </xf>
    <xf numFmtId="0" fontId="53" fillId="6" borderId="0" xfId="0" applyFont="1" applyFill="1" applyAlignment="1">
      <alignment vertical="center"/>
    </xf>
    <xf numFmtId="0" fontId="59" fillId="6" borderId="0" xfId="2" applyFont="1" applyFill="1" applyAlignment="1">
      <alignment vertical="center"/>
    </xf>
    <xf numFmtId="0" fontId="59" fillId="6" borderId="0" xfId="0" applyFont="1" applyFill="1" applyAlignment="1">
      <alignment vertical="center"/>
    </xf>
    <xf numFmtId="0" fontId="42" fillId="6" borderId="0" xfId="0" applyFont="1" applyFill="1" applyAlignment="1">
      <alignment vertical="center"/>
    </xf>
    <xf numFmtId="0" fontId="42" fillId="6" borderId="0" xfId="2" applyFont="1" applyFill="1" applyAlignment="1">
      <alignment vertical="center"/>
    </xf>
    <xf numFmtId="0" fontId="52" fillId="11" borderId="6" xfId="0" applyFont="1" applyFill="1" applyBorder="1" applyAlignment="1">
      <alignment horizontal="center" vertical="center"/>
    </xf>
    <xf numFmtId="0" fontId="52" fillId="11" borderId="8" xfId="0" applyFont="1" applyFill="1" applyBorder="1" applyAlignment="1">
      <alignment horizontal="center" vertical="center"/>
    </xf>
    <xf numFmtId="0" fontId="52" fillId="11" borderId="4" xfId="0" applyFont="1" applyFill="1" applyBorder="1" applyAlignment="1">
      <alignment horizontal="center" vertical="center"/>
    </xf>
    <xf numFmtId="0" fontId="52" fillId="14" borderId="6" xfId="0" applyFont="1" applyFill="1" applyBorder="1" applyAlignment="1">
      <alignment horizontal="center" vertical="center"/>
    </xf>
    <xf numFmtId="0" fontId="52" fillId="14" borderId="4" xfId="0" applyFont="1" applyFill="1" applyBorder="1" applyAlignment="1">
      <alignment horizontal="center" vertical="center"/>
    </xf>
    <xf numFmtId="0" fontId="52" fillId="13" borderId="6" xfId="0" applyFont="1" applyFill="1" applyBorder="1" applyAlignment="1">
      <alignment horizontal="center" vertical="center"/>
    </xf>
    <xf numFmtId="0" fontId="52" fillId="13" borderId="4" xfId="0" applyFont="1" applyFill="1" applyBorder="1" applyAlignment="1">
      <alignment horizontal="center" vertical="center"/>
    </xf>
    <xf numFmtId="0" fontId="52" fillId="12" borderId="6" xfId="0" applyFont="1" applyFill="1" applyBorder="1" applyAlignment="1">
      <alignment horizontal="center" vertical="center"/>
    </xf>
    <xf numFmtId="0" fontId="52" fillId="12" borderId="8" xfId="0" applyFont="1" applyFill="1" applyBorder="1" applyAlignment="1">
      <alignment horizontal="center" vertical="center"/>
    </xf>
    <xf numFmtId="0" fontId="52" fillId="12" borderId="4" xfId="0" applyFont="1" applyFill="1" applyBorder="1" applyAlignment="1">
      <alignment horizontal="center" vertical="center"/>
    </xf>
    <xf numFmtId="0" fontId="55" fillId="23" borderId="6" xfId="0" applyFont="1" applyFill="1" applyBorder="1" applyAlignment="1">
      <alignment horizontal="center" vertical="center"/>
    </xf>
    <xf numFmtId="0" fontId="55" fillId="23" borderId="4" xfId="0" applyFont="1" applyFill="1" applyBorder="1" applyAlignment="1">
      <alignment horizontal="center" vertical="center"/>
    </xf>
    <xf numFmtId="0" fontId="35" fillId="6" borderId="0" xfId="0" applyFon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Texte explicatif" xfId="1" builtinId="53" customBuiltin="1"/>
  </cellStyles>
  <dxfs count="99">
    <dxf>
      <font>
        <color theme="0"/>
      </font>
    </dxf>
    <dxf>
      <font>
        <color theme="0"/>
      </font>
    </dxf>
    <dxf>
      <font>
        <color theme="0"/>
      </font>
    </dxf>
    <dxf>
      <font>
        <b/>
        <strike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alignment horizontal="right" vertical="center" textRotation="0" wrapText="0" indent="0" justifyLastLine="0" shrinkToFit="0" readingOrder="0"/>
    </dxf>
    <dxf>
      <numFmt numFmtId="171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alignment horizontal="general" vertical="center" textRotation="0" wrapText="0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 style="thin">
          <color theme="8"/>
        </bottom>
        <vertical/>
        <horizontal/>
      </border>
    </dxf>
    <dxf>
      <numFmt numFmtId="171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8"/>
        </right>
        <top style="thin">
          <color theme="8"/>
        </top>
        <bottom style="thin">
          <color theme="8"/>
        </bottom>
      </border>
    </dxf>
    <dxf>
      <border outline="0">
        <top style="thin">
          <color theme="8"/>
        </top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 style="thin">
          <color theme="8"/>
        </bottom>
        <vertical/>
        <horizontal/>
      </border>
    </dxf>
    <dxf>
      <numFmt numFmtId="171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8"/>
        </right>
        <top style="thin">
          <color theme="8"/>
        </top>
        <bottom style="thin">
          <color theme="8"/>
        </bottom>
      </border>
    </dxf>
    <dxf>
      <border outline="0">
        <top style="thin">
          <color theme="8"/>
        </top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border outline="0">
        <bottom style="thin">
          <color theme="8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border outline="0">
        <top style="dotted">
          <color auto="1"/>
        </top>
      </border>
    </dxf>
    <dxf>
      <border outline="0">
        <top style="thin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808080"/>
        <name val="Arial"/>
        <scheme val="none"/>
      </font>
      <fill>
        <patternFill patternType="solid">
          <fgColor rgb="FFEEEEEE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/>
        <strike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font>
        <b/>
        <i/>
        <strike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72" formatCode="0.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scheme val="none"/>
      </font>
      <numFmt numFmtId="171" formatCode="#,##0.00\ &quot;€&quot;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"/>
        <scheme val="none"/>
      </font>
      <numFmt numFmtId="172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#,##0.00\ &quot;€&quot;"/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top style="dashDot">
          <color rgb="FF0070C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border outline="0">
        <bottom style="dashDot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"/>
        <scheme val="none"/>
      </font>
      <numFmt numFmtId="171" formatCode="#,##0.0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dashDot">
          <color rgb="FF0070C0"/>
        </left>
        <right style="dashDot">
          <color rgb="FF0070C0"/>
        </right>
        <top/>
        <bottom/>
      </border>
    </dxf>
    <dxf>
      <font>
        <color theme="7" tint="0.79998168889431442"/>
      </font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72" formatCode="0.0%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rgb="FFFFFF99"/>
          <bgColor rgb="FFFFFF6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#,##0.00\ &quot;€&quot;"/>
      <alignment horizontal="general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3" formatCode="m/d/yyyy"/>
      <alignment horizontal="center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#,##0.00\ &quot;€&quot;"/>
      <alignment horizontal="general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2" formatCode="0.0%"/>
      <alignment horizontal="center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sz val="11"/>
      </font>
      <numFmt numFmtId="164" formatCode="#,##0.00\ [$€-80C];[Red]\-#,##0.00\ [$€-80C]"/>
      <alignment horizontal="general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 style="dotted">
          <color rgb="FF7030A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dotted">
          <color rgb="FF7030A0"/>
        </left>
        <right style="dotted">
          <color rgb="FF7030A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m/d/yyyy"/>
      <alignment horizontal="center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 style="dotted">
          <color rgb="FF7030A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7030A0"/>
        </left>
        <right style="dotted">
          <color rgb="FF7030A0"/>
        </right>
        <top/>
        <bottom/>
      </border>
    </dxf>
    <dxf>
      <border>
        <bottom style="dotted">
          <color rgb="FF7030A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"/>
        <scheme val="none"/>
      </font>
      <fill>
        <patternFill patternType="solid">
          <fgColor rgb="FFFFFF99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rgb="FF7030A0"/>
        </left>
        <right style="dotted">
          <color rgb="FF7030A0"/>
        </right>
        <top/>
        <bottom/>
        <vertical style="dotted">
          <color rgb="FF7030A0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71" formatCode="#,##0.00\ &quot;€&quot;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1" formatCode="#,##0.00\ &quot;€&quot;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border outline="0">
        <top style="thin">
          <color auto="1"/>
        </top>
        <bottom style="dotted">
          <color auto="1"/>
        </bottom>
      </border>
    </dxf>
    <dxf>
      <fill>
        <patternFill patternType="solid">
          <fgColor indexed="64"/>
          <bgColor rgb="FFFFFFFF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808080"/>
        <name val="Arial"/>
        <scheme val="none"/>
      </font>
      <fill>
        <patternFill patternType="solid">
          <fgColor rgb="FFEEEEEE"/>
          <bgColor rgb="FFF2F2F2"/>
        </patternFill>
      </fill>
      <alignment horizontal="center" vertical="center" textRotation="0" wrapText="0" indent="0" justifyLastLine="0" shrinkToFit="0" readingOrder="0"/>
    </dxf>
    <dxf>
      <font>
        <color rgb="FFFFFF00"/>
      </font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66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729FCF"/>
      <rgbColor rgb="FF993366"/>
      <rgbColor rgb="FFFFFFCC"/>
      <rgbColor rgb="FFEEEEEE"/>
      <rgbColor rgb="FF660066"/>
      <rgbColor rgb="FFFF8080"/>
      <rgbColor rgb="FF0070C0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F2F2F2"/>
      <rgbColor rgb="FFCCFFCC"/>
      <rgbColor rgb="FFFFFF99"/>
      <rgbColor rgb="FFC5E0B4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  <color rgb="FFFFFFCC"/>
      <color rgb="FFE9E6D7"/>
      <color rgb="FFF8FAF4"/>
      <color rgb="FFCC6600"/>
      <color rgb="FFFF99FF"/>
      <color rgb="FFFFFFFF"/>
      <color rgb="FFFF9933"/>
      <color rgb="FF3E0DF3"/>
      <color rgb="FFC921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Chiffre</a:t>
            </a:r>
            <a:r>
              <a:rPr lang="fr-FR" baseline="0"/>
              <a:t> d'affaires</a:t>
            </a:r>
          </a:p>
        </c:rich>
      </c:tx>
      <c:layout>
        <c:manualLayout>
          <c:xMode val="edge"/>
          <c:yMode val="edge"/>
          <c:x val="0.4098472222222222"/>
          <c:y val="6.9444444444444448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4"/>
          <c:order val="0"/>
          <c:spPr>
            <a:solidFill>
              <a:srgbClr val="F79646">
                <a:lumMod val="20000"/>
                <a:lumOff val="8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Comptes!$C$5:$N$5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Comptes!$C$7:$N$7</c:f>
              <c:numCache>
                <c:formatCode>#,##0.00\ "€"</c:formatCode>
                <c:ptCount val="12"/>
                <c:pt idx="0">
                  <c:v>0</c:v>
                </c:pt>
                <c:pt idx="1">
                  <c:v>893.15</c:v>
                </c:pt>
                <c:pt idx="2">
                  <c:v>1286.32</c:v>
                </c:pt>
                <c:pt idx="3">
                  <c:v>3058.7750000000005</c:v>
                </c:pt>
                <c:pt idx="4">
                  <c:v>6658.1900000000005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1B9-4C7C-AF21-58646D21B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47779712"/>
        <c:axId val="254124800"/>
      </c:barChart>
      <c:catAx>
        <c:axId val="2477797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4124800"/>
        <c:crosses val="autoZero"/>
        <c:auto val="1"/>
        <c:lblAlgn val="ctr"/>
        <c:lblOffset val="100"/>
        <c:noMultiLvlLbl val="0"/>
      </c:catAx>
      <c:valAx>
        <c:axId val="254124800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crossAx val="24777971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evis!A3"/><Relationship Id="rId3" Type="http://schemas.openxmlformats.org/officeDocument/2006/relationships/hyperlink" Target="#Listes!A1"/><Relationship Id="rId7" Type="http://schemas.openxmlformats.org/officeDocument/2006/relationships/hyperlink" Target="#Facturation!E3"/><Relationship Id="rId2" Type="http://schemas.openxmlformats.org/officeDocument/2006/relationships/image" Target="../media/image2.png"/><Relationship Id="rId1" Type="http://schemas.openxmlformats.org/officeDocument/2006/relationships/hyperlink" Target="#Sommaire_Aide!A2"/><Relationship Id="rId6" Type="http://schemas.openxmlformats.org/officeDocument/2006/relationships/hyperlink" Target="#Factures!A1"/><Relationship Id="rId11" Type="http://schemas.openxmlformats.org/officeDocument/2006/relationships/image" Target="../media/image4.JPG"/><Relationship Id="rId5" Type="http://schemas.openxmlformats.org/officeDocument/2006/relationships/hyperlink" Target="#Produits!A1"/><Relationship Id="rId10" Type="http://schemas.openxmlformats.org/officeDocument/2006/relationships/hyperlink" Target="#Comptes!A1"/><Relationship Id="rId4" Type="http://schemas.openxmlformats.org/officeDocument/2006/relationships/image" Target="../media/image3.png"/><Relationship Id="rId9" Type="http://schemas.openxmlformats.org/officeDocument/2006/relationships/hyperlink" Target="#Client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6.JPG"/><Relationship Id="rId7" Type="http://schemas.openxmlformats.org/officeDocument/2006/relationships/image" Target="../media/image9.jpeg"/><Relationship Id="rId2" Type="http://schemas.openxmlformats.org/officeDocument/2006/relationships/hyperlink" Target="#Devis!A2"/><Relationship Id="rId1" Type="http://schemas.openxmlformats.org/officeDocument/2006/relationships/image" Target="../media/image5.jpeg"/><Relationship Id="rId6" Type="http://schemas.openxmlformats.org/officeDocument/2006/relationships/hyperlink" Target="#Garde!A1"/><Relationship Id="rId5" Type="http://schemas.openxmlformats.org/officeDocument/2006/relationships/image" Target="../media/image8.JPG"/><Relationship Id="rId4" Type="http://schemas.openxmlformats.org/officeDocument/2006/relationships/image" Target="../media/image7.jpeg"/><Relationship Id="rId9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14.png"/><Relationship Id="rId2" Type="http://schemas.openxmlformats.org/officeDocument/2006/relationships/image" Target="../media/image9.jpeg"/><Relationship Id="rId1" Type="http://schemas.openxmlformats.org/officeDocument/2006/relationships/hyperlink" Target="#Garde!A1"/><Relationship Id="rId6" Type="http://schemas.openxmlformats.org/officeDocument/2006/relationships/hyperlink" Target="#Comptes!A1"/><Relationship Id="rId5" Type="http://schemas.openxmlformats.org/officeDocument/2006/relationships/image" Target="../media/image13.jpeg"/><Relationship Id="rId4" Type="http://schemas.openxmlformats.org/officeDocument/2006/relationships/image" Target="../media/image1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jpeg"/><Relationship Id="rId1" Type="http://schemas.openxmlformats.org/officeDocument/2006/relationships/hyperlink" Target="#Garde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jpeg"/><Relationship Id="rId1" Type="http://schemas.openxmlformats.org/officeDocument/2006/relationships/hyperlink" Target="#Garde!A1"/><Relationship Id="rId5" Type="http://schemas.openxmlformats.org/officeDocument/2006/relationships/image" Target="../media/image13.jpeg"/><Relationship Id="rId4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jpeg"/><Relationship Id="rId3" Type="http://schemas.openxmlformats.org/officeDocument/2006/relationships/image" Target="../media/image15.jpeg"/><Relationship Id="rId7" Type="http://schemas.openxmlformats.org/officeDocument/2006/relationships/image" Target="../media/image17.png"/><Relationship Id="rId2" Type="http://schemas.openxmlformats.org/officeDocument/2006/relationships/hyperlink" Target="#Facturation!A1"/><Relationship Id="rId1" Type="http://schemas.openxmlformats.org/officeDocument/2006/relationships/image" Target="../media/image11.png"/><Relationship Id="rId6" Type="http://schemas.openxmlformats.org/officeDocument/2006/relationships/image" Target="../media/image10.jpeg"/><Relationship Id="rId5" Type="http://schemas.openxmlformats.org/officeDocument/2006/relationships/image" Target="../media/image16.png"/><Relationship Id="rId10" Type="http://schemas.openxmlformats.org/officeDocument/2006/relationships/image" Target="../media/image9.jpeg"/><Relationship Id="rId4" Type="http://schemas.openxmlformats.org/officeDocument/2006/relationships/hyperlink" Target="#Devis!A3"/><Relationship Id="rId9" Type="http://schemas.openxmlformats.org/officeDocument/2006/relationships/hyperlink" Target="#Garde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Factures!A1"/><Relationship Id="rId2" Type="http://schemas.openxmlformats.org/officeDocument/2006/relationships/image" Target="../media/image9.jpeg"/><Relationship Id="rId1" Type="http://schemas.openxmlformats.org/officeDocument/2006/relationships/hyperlink" Target="#Garde!A1"/><Relationship Id="rId6" Type="http://schemas.openxmlformats.org/officeDocument/2006/relationships/image" Target="../media/image4.JPG"/><Relationship Id="rId5" Type="http://schemas.openxmlformats.org/officeDocument/2006/relationships/chart" Target="../charts/chart1.xml"/><Relationship Id="rId4" Type="http://schemas.openxmlformats.org/officeDocument/2006/relationships/image" Target="../media/image1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9.jpeg"/><Relationship Id="rId1" Type="http://schemas.openxmlformats.org/officeDocument/2006/relationships/hyperlink" Target="#Gard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hyperlink" Target="#Aide!A111"/><Relationship Id="rId7" Type="http://schemas.openxmlformats.org/officeDocument/2006/relationships/hyperlink" Target="#Garde!A1"/><Relationship Id="rId2" Type="http://schemas.openxmlformats.org/officeDocument/2006/relationships/hyperlink" Target="#Aide!A76"/><Relationship Id="rId1" Type="http://schemas.openxmlformats.org/officeDocument/2006/relationships/hyperlink" Target="#Aide!A3"/><Relationship Id="rId6" Type="http://schemas.openxmlformats.org/officeDocument/2006/relationships/hyperlink" Target="#Aide!A299"/><Relationship Id="rId11" Type="http://schemas.openxmlformats.org/officeDocument/2006/relationships/image" Target="../media/image21.JPG"/><Relationship Id="rId5" Type="http://schemas.openxmlformats.org/officeDocument/2006/relationships/hyperlink" Target="#Aide!A232"/><Relationship Id="rId10" Type="http://schemas.openxmlformats.org/officeDocument/2006/relationships/image" Target="../media/image20.png"/><Relationship Id="rId4" Type="http://schemas.openxmlformats.org/officeDocument/2006/relationships/hyperlink" Target="#Aide!A144"/><Relationship Id="rId9" Type="http://schemas.openxmlformats.org/officeDocument/2006/relationships/hyperlink" Target="#Aide!A337"/></Relationships>
</file>

<file path=xl/drawings/_rels/drawing10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1.JPG"/><Relationship Id="rId18" Type="http://schemas.openxmlformats.org/officeDocument/2006/relationships/image" Target="../media/image34.JPG"/><Relationship Id="rId26" Type="http://schemas.openxmlformats.org/officeDocument/2006/relationships/image" Target="../media/image42.JPG"/><Relationship Id="rId39" Type="http://schemas.openxmlformats.org/officeDocument/2006/relationships/image" Target="../media/image55.JPG"/><Relationship Id="rId3" Type="http://schemas.openxmlformats.org/officeDocument/2006/relationships/image" Target="../media/image24.JPG"/><Relationship Id="rId21" Type="http://schemas.openxmlformats.org/officeDocument/2006/relationships/image" Target="../media/image37.JPG"/><Relationship Id="rId34" Type="http://schemas.openxmlformats.org/officeDocument/2006/relationships/image" Target="../media/image50.JPG"/><Relationship Id="rId42" Type="http://schemas.openxmlformats.org/officeDocument/2006/relationships/image" Target="../media/image58.JPG"/><Relationship Id="rId47" Type="http://schemas.openxmlformats.org/officeDocument/2006/relationships/image" Target="../media/image62.JPG"/><Relationship Id="rId7" Type="http://schemas.openxmlformats.org/officeDocument/2006/relationships/image" Target="../media/image26.JPG"/><Relationship Id="rId12" Type="http://schemas.openxmlformats.org/officeDocument/2006/relationships/image" Target="../media/image6.JPG"/><Relationship Id="rId17" Type="http://schemas.openxmlformats.org/officeDocument/2006/relationships/image" Target="../media/image2.png"/><Relationship Id="rId25" Type="http://schemas.openxmlformats.org/officeDocument/2006/relationships/image" Target="../media/image41.JPG"/><Relationship Id="rId33" Type="http://schemas.openxmlformats.org/officeDocument/2006/relationships/image" Target="../media/image49.JPG"/><Relationship Id="rId38" Type="http://schemas.openxmlformats.org/officeDocument/2006/relationships/image" Target="../media/image54.JPG"/><Relationship Id="rId46" Type="http://schemas.openxmlformats.org/officeDocument/2006/relationships/image" Target="../media/image61.JPG"/><Relationship Id="rId2" Type="http://schemas.openxmlformats.org/officeDocument/2006/relationships/image" Target="../media/image23.JPG"/><Relationship Id="rId16" Type="http://schemas.openxmlformats.org/officeDocument/2006/relationships/image" Target="../media/image33.JPG"/><Relationship Id="rId20" Type="http://schemas.openxmlformats.org/officeDocument/2006/relationships/image" Target="../media/image36.JPG"/><Relationship Id="rId29" Type="http://schemas.openxmlformats.org/officeDocument/2006/relationships/image" Target="../media/image45.JPG"/><Relationship Id="rId41" Type="http://schemas.openxmlformats.org/officeDocument/2006/relationships/image" Target="../media/image57.JPG"/><Relationship Id="rId1" Type="http://schemas.openxmlformats.org/officeDocument/2006/relationships/image" Target="../media/image22.JPG"/><Relationship Id="rId6" Type="http://schemas.openxmlformats.org/officeDocument/2006/relationships/image" Target="../media/image16.png"/><Relationship Id="rId11" Type="http://schemas.openxmlformats.org/officeDocument/2006/relationships/image" Target="../media/image30.jpeg"/><Relationship Id="rId24" Type="http://schemas.openxmlformats.org/officeDocument/2006/relationships/image" Target="../media/image40.jpeg"/><Relationship Id="rId32" Type="http://schemas.openxmlformats.org/officeDocument/2006/relationships/image" Target="../media/image48.JPG"/><Relationship Id="rId37" Type="http://schemas.openxmlformats.org/officeDocument/2006/relationships/image" Target="../media/image53.JPG"/><Relationship Id="rId40" Type="http://schemas.openxmlformats.org/officeDocument/2006/relationships/image" Target="../media/image56.JPG"/><Relationship Id="rId45" Type="http://schemas.openxmlformats.org/officeDocument/2006/relationships/image" Target="../media/image60.JPG"/><Relationship Id="rId5" Type="http://schemas.openxmlformats.org/officeDocument/2006/relationships/hyperlink" Target="#Aide!A2"/><Relationship Id="rId15" Type="http://schemas.openxmlformats.org/officeDocument/2006/relationships/image" Target="../media/image32.JPG"/><Relationship Id="rId23" Type="http://schemas.openxmlformats.org/officeDocument/2006/relationships/image" Target="../media/image39.JPG"/><Relationship Id="rId28" Type="http://schemas.openxmlformats.org/officeDocument/2006/relationships/image" Target="../media/image44.JPG"/><Relationship Id="rId36" Type="http://schemas.openxmlformats.org/officeDocument/2006/relationships/image" Target="../media/image52.JPG"/><Relationship Id="rId49" Type="http://schemas.openxmlformats.org/officeDocument/2006/relationships/image" Target="../media/image64.JPG"/><Relationship Id="rId10" Type="http://schemas.openxmlformats.org/officeDocument/2006/relationships/image" Target="../media/image29.JPG"/><Relationship Id="rId19" Type="http://schemas.openxmlformats.org/officeDocument/2006/relationships/image" Target="../media/image35.JPG"/><Relationship Id="rId31" Type="http://schemas.openxmlformats.org/officeDocument/2006/relationships/image" Target="../media/image47.JPG"/><Relationship Id="rId44" Type="http://schemas.openxmlformats.org/officeDocument/2006/relationships/image" Target="../media/image59.png"/><Relationship Id="rId4" Type="http://schemas.openxmlformats.org/officeDocument/2006/relationships/image" Target="../media/image25.JPG"/><Relationship Id="rId9" Type="http://schemas.openxmlformats.org/officeDocument/2006/relationships/image" Target="../media/image28.JPG"/><Relationship Id="rId14" Type="http://schemas.openxmlformats.org/officeDocument/2006/relationships/image" Target="../media/image3.png"/><Relationship Id="rId22" Type="http://schemas.openxmlformats.org/officeDocument/2006/relationships/image" Target="../media/image38.JPG"/><Relationship Id="rId27" Type="http://schemas.openxmlformats.org/officeDocument/2006/relationships/image" Target="../media/image43.JPG"/><Relationship Id="rId30" Type="http://schemas.openxmlformats.org/officeDocument/2006/relationships/image" Target="../media/image46.JPG"/><Relationship Id="rId35" Type="http://schemas.openxmlformats.org/officeDocument/2006/relationships/image" Target="../media/image51.JPG"/><Relationship Id="rId43" Type="http://schemas.openxmlformats.org/officeDocument/2006/relationships/hyperlink" Target="#Sommaire_Aide!A1"/><Relationship Id="rId48" Type="http://schemas.openxmlformats.org/officeDocument/2006/relationships/image" Target="../media/image63.JPG"/><Relationship Id="rId8" Type="http://schemas.openxmlformats.org/officeDocument/2006/relationships/image" Target="../media/image27.JP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Garde!A1"/><Relationship Id="rId2" Type="http://schemas.openxmlformats.org/officeDocument/2006/relationships/image" Target="../media/image65.jpeg"/><Relationship Id="rId1" Type="http://schemas.openxmlformats.org/officeDocument/2006/relationships/hyperlink" Target="#Facturation!A1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723900</xdr:colOff>
      <xdr:row>13</xdr:row>
      <xdr:rowOff>152399</xdr:rowOff>
    </xdr:from>
    <xdr:to>
      <xdr:col>16</xdr:col>
      <xdr:colOff>361950</xdr:colOff>
      <xdr:row>14</xdr:row>
      <xdr:rowOff>228600</xdr:rowOff>
    </xdr:to>
    <xdr:sp macro="" textlink="">
      <xdr:nvSpPr>
        <xdr:cNvPr id="10" name="ZoneTexte 2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125200" y="3609974"/>
          <a:ext cx="1162050" cy="323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rgbClr val="0070C0"/>
              </a:solidFill>
            </a:rPr>
            <a:t>Page d'aide</a:t>
          </a:r>
        </a:p>
      </xdr:txBody>
    </xdr:sp>
    <xdr:clientData fPrintsWithSheet="0"/>
  </xdr:twoCellAnchor>
  <xdr:twoCellAnchor editAs="oneCell">
    <xdr:from>
      <xdr:col>15</xdr:col>
      <xdr:colOff>0</xdr:colOff>
      <xdr:row>10</xdr:row>
      <xdr:rowOff>0</xdr:rowOff>
    </xdr:from>
    <xdr:to>
      <xdr:col>16</xdr:col>
      <xdr:colOff>246000</xdr:colOff>
      <xdr:row>14</xdr:row>
      <xdr:rowOff>17400</xdr:rowOff>
    </xdr:to>
    <xdr:pic>
      <xdr:nvPicPr>
        <xdr:cNvPr id="15" name="Image 2">
          <a:hlinkClick xmlns:r="http://schemas.openxmlformats.org/officeDocument/2006/relationships" r:id="rId1" tooltip="Mode d'emploi - Aide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3300" y="2771775"/>
          <a:ext cx="1008000" cy="1008000"/>
        </a:xfrm>
        <a:prstGeom prst="rect">
          <a:avLst/>
        </a:prstGeom>
      </xdr:spPr>
    </xdr:pic>
    <xdr:clientData/>
  </xdr:twoCellAnchor>
  <xdr:twoCellAnchor>
    <xdr:from>
      <xdr:col>15</xdr:col>
      <xdr:colOff>0</xdr:colOff>
      <xdr:row>8</xdr:row>
      <xdr:rowOff>0</xdr:rowOff>
    </xdr:from>
    <xdr:to>
      <xdr:col>16</xdr:col>
      <xdr:colOff>246000</xdr:colOff>
      <xdr:row>9</xdr:row>
      <xdr:rowOff>190500</xdr:rowOff>
    </xdr:to>
    <xdr:sp macro="" textlink="">
      <xdr:nvSpPr>
        <xdr:cNvPr id="14" name="ZoneTexte 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1163300" y="2276475"/>
          <a:ext cx="10080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Listes</a:t>
          </a:r>
        </a:p>
      </xdr:txBody>
    </xdr:sp>
    <xdr:clientData/>
  </xdr:twoCellAnchor>
  <xdr:twoCellAnchor editAs="oneCell">
    <xdr:from>
      <xdr:col>15</xdr:col>
      <xdr:colOff>0</xdr:colOff>
      <xdr:row>5</xdr:row>
      <xdr:rowOff>0</xdr:rowOff>
    </xdr:from>
    <xdr:to>
      <xdr:col>16</xdr:col>
      <xdr:colOff>246000</xdr:colOff>
      <xdr:row>8</xdr:row>
      <xdr:rowOff>83137</xdr:rowOff>
    </xdr:to>
    <xdr:pic>
      <xdr:nvPicPr>
        <xdr:cNvPr id="2" name="Image 1">
          <a:hlinkClick xmlns:r="http://schemas.openxmlformats.org/officeDocument/2006/relationships" r:id="rId3" tooltip="Listes déroulantes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3300" y="1533525"/>
          <a:ext cx="1008000" cy="826087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19</xdr:row>
      <xdr:rowOff>0</xdr:rowOff>
    </xdr:from>
    <xdr:to>
      <xdr:col>6</xdr:col>
      <xdr:colOff>276225</xdr:colOff>
      <xdr:row>21</xdr:row>
      <xdr:rowOff>0</xdr:rowOff>
    </xdr:to>
    <xdr:sp macro="" textlink="">
      <xdr:nvSpPr>
        <xdr:cNvPr id="5" name="Compléter">
          <a:hlinkClick xmlns:r="http://schemas.openxmlformats.org/officeDocument/2006/relationships" r:id="rId5" tooltip="Produits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743200" y="5000625"/>
          <a:ext cx="2286000" cy="4953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Compléter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10</xdr:col>
      <xdr:colOff>0</xdr:colOff>
      <xdr:row>18</xdr:row>
      <xdr:rowOff>0</xdr:rowOff>
    </xdr:to>
    <xdr:sp macro="[0]!Lancer_Modifs_Produits" textlink="">
      <xdr:nvSpPr>
        <xdr:cNvPr id="12" name="Mise à jour Produits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514975" y="4257675"/>
          <a:ext cx="2286000" cy="495300"/>
        </a:xfrm>
        <a:prstGeom prst="round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Mise à jour - Suppression</a:t>
          </a:r>
          <a:endParaRPr lang="fr-FR" sz="1800">
            <a:effectLst/>
          </a:endParaRPr>
        </a:p>
      </xdr:txBody>
    </xdr:sp>
    <xdr:clientData/>
  </xdr:twoCellAnchor>
  <xdr:twoCellAnchor>
    <xdr:from>
      <xdr:col>3</xdr:col>
      <xdr:colOff>0</xdr:colOff>
      <xdr:row>16</xdr:row>
      <xdr:rowOff>0</xdr:rowOff>
    </xdr:from>
    <xdr:to>
      <xdr:col>6</xdr:col>
      <xdr:colOff>276225</xdr:colOff>
      <xdr:row>18</xdr:row>
      <xdr:rowOff>0</xdr:rowOff>
    </xdr:to>
    <xdr:sp macro="[0]!Lancer_Création_Produits" textlink="">
      <xdr:nvSpPr>
        <xdr:cNvPr id="11" name="Création Produits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2743200" y="4257675"/>
          <a:ext cx="2286000" cy="495300"/>
        </a:xfrm>
        <a:prstGeom prst="round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Création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6</xdr:col>
      <xdr:colOff>276225</xdr:colOff>
      <xdr:row>12</xdr:row>
      <xdr:rowOff>0</xdr:rowOff>
    </xdr:to>
    <xdr:sp macro="[0]!Lancer_Creation" textlink="">
      <xdr:nvSpPr>
        <xdr:cNvPr id="4" name="Création Clients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3505200" y="2771775"/>
          <a:ext cx="2286000" cy="495300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Création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0</xdr:colOff>
      <xdr:row>7</xdr:row>
      <xdr:rowOff>1</xdr:rowOff>
    </xdr:from>
    <xdr:to>
      <xdr:col>6</xdr:col>
      <xdr:colOff>276225</xdr:colOff>
      <xdr:row>9</xdr:row>
      <xdr:rowOff>0</xdr:rowOff>
    </xdr:to>
    <xdr:sp macro="[0]!Ouvre_devis" textlink="">
      <xdr:nvSpPr>
        <xdr:cNvPr id="3" name="Réaliser Devis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505200" y="2028826"/>
          <a:ext cx="2286000" cy="495299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Mise à zéro</a:t>
          </a:r>
          <a:r>
            <a:rPr lang="fr-FR" sz="1400" b="1" baseline="0">
              <a:solidFill>
                <a:srgbClr val="FFFF00"/>
              </a:solidFill>
            </a:rPr>
            <a:t> et r</a:t>
          </a:r>
          <a:r>
            <a:rPr lang="fr-FR" sz="1400" b="1">
              <a:solidFill>
                <a:srgbClr val="FFFF00"/>
              </a:solidFill>
            </a:rPr>
            <a:t>éaliser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10</xdr:col>
      <xdr:colOff>0</xdr:colOff>
      <xdr:row>12</xdr:row>
      <xdr:rowOff>0</xdr:rowOff>
    </xdr:to>
    <xdr:sp macro="[0]!Lancer_Modification" textlink="">
      <xdr:nvSpPr>
        <xdr:cNvPr id="7" name="Mise à jour Clients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514975" y="2771775"/>
          <a:ext cx="2286000" cy="495300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Mise à jour - Suppression</a:t>
          </a:r>
        </a:p>
      </xdr:txBody>
    </xdr:sp>
    <xdr:clientData/>
  </xdr:twoCellAnchor>
  <xdr:twoCellAnchor>
    <xdr:from>
      <xdr:col>7</xdr:col>
      <xdr:colOff>0</xdr:colOff>
      <xdr:row>4</xdr:row>
      <xdr:rowOff>1</xdr:rowOff>
    </xdr:from>
    <xdr:to>
      <xdr:col>10</xdr:col>
      <xdr:colOff>0</xdr:colOff>
      <xdr:row>6</xdr:row>
      <xdr:rowOff>0</xdr:rowOff>
    </xdr:to>
    <xdr:sp macro="" textlink="">
      <xdr:nvSpPr>
        <xdr:cNvPr id="9" name="Enregistrements">
          <a:hlinkClick xmlns:r="http://schemas.openxmlformats.org/officeDocument/2006/relationships" r:id="rId6" tooltip="Permet de visualiser et/ou  rechercher les factures enregistrées.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5514975" y="1285876"/>
          <a:ext cx="2286000" cy="495299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Les</a:t>
          </a:r>
          <a:r>
            <a:rPr lang="fr-FR" sz="1400" b="1" baseline="0">
              <a:solidFill>
                <a:schemeClr val="bg1"/>
              </a:solidFill>
            </a:rPr>
            <a:t> e</a:t>
          </a:r>
          <a:r>
            <a:rPr lang="fr-FR" sz="1400" b="1">
              <a:solidFill>
                <a:schemeClr val="bg1"/>
              </a:solidFill>
            </a:rPr>
            <a:t>nregistrements</a:t>
          </a:r>
          <a:endParaRPr lang="fr-FR" sz="105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6</xdr:col>
      <xdr:colOff>276225</xdr:colOff>
      <xdr:row>6</xdr:row>
      <xdr:rowOff>0</xdr:rowOff>
    </xdr:to>
    <xdr:sp macro="" textlink="">
      <xdr:nvSpPr>
        <xdr:cNvPr id="6" name="Voir factures enregistrées">
          <a:hlinkClick xmlns:r="http://schemas.openxmlformats.org/officeDocument/2006/relationships" r:id="rId7" tooltip="Permet d'accéder au Devis et/ou Facturation."/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2743200" y="1285875"/>
          <a:ext cx="2286000" cy="495300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Voir</a:t>
          </a:r>
          <a:endParaRPr lang="fr-FR" sz="1100" b="1"/>
        </a:p>
      </xdr:txBody>
    </xdr:sp>
    <xdr:clientData/>
  </xdr:twoCellAnchor>
  <xdr:twoCellAnchor>
    <xdr:from>
      <xdr:col>7</xdr:col>
      <xdr:colOff>0</xdr:colOff>
      <xdr:row>7</xdr:row>
      <xdr:rowOff>0</xdr:rowOff>
    </xdr:from>
    <xdr:to>
      <xdr:col>10</xdr:col>
      <xdr:colOff>0</xdr:colOff>
      <xdr:row>8</xdr:row>
      <xdr:rowOff>247649</xdr:rowOff>
    </xdr:to>
    <xdr:sp macro="" textlink="">
      <xdr:nvSpPr>
        <xdr:cNvPr id="19" name="Réaliser Devis">
          <a:hlinkClick xmlns:r="http://schemas.openxmlformats.org/officeDocument/2006/relationships" r:id="rId8" tooltip="Onglet Devis"/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514975" y="2028825"/>
          <a:ext cx="2286000" cy="495299"/>
        </a:xfrm>
        <a:prstGeom prst="snip2SameRect">
          <a:avLst/>
        </a:prstGeom>
        <a:solidFill>
          <a:srgbClr val="C00000">
            <a:alpha val="50000"/>
          </a:srgbClr>
        </a:solidFill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Accéder à l'onglet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0</xdr:colOff>
      <xdr:row>13</xdr:row>
      <xdr:rowOff>0</xdr:rowOff>
    </xdr:from>
    <xdr:to>
      <xdr:col>6</xdr:col>
      <xdr:colOff>276225</xdr:colOff>
      <xdr:row>15</xdr:row>
      <xdr:rowOff>0</xdr:rowOff>
    </xdr:to>
    <xdr:sp macro="" textlink="">
      <xdr:nvSpPr>
        <xdr:cNvPr id="22" name="Compléter">
          <a:hlinkClick xmlns:r="http://schemas.openxmlformats.org/officeDocument/2006/relationships" r:id="rId9" tooltip="Clients"/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/>
      </xdr:nvSpPr>
      <xdr:spPr>
        <a:xfrm>
          <a:off x="2743200" y="3514725"/>
          <a:ext cx="2286000" cy="4953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Compléter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761999</xdr:colOff>
      <xdr:row>25</xdr:row>
      <xdr:rowOff>0</xdr:rowOff>
    </xdr:from>
    <xdr:to>
      <xdr:col>9</xdr:col>
      <xdr:colOff>761999</xdr:colOff>
      <xdr:row>27</xdr:row>
      <xdr:rowOff>0</xdr:rowOff>
    </xdr:to>
    <xdr:sp macro="[0]!quitter_appli" textlink="">
      <xdr:nvSpPr>
        <xdr:cNvPr id="25" name="Mise à jour Produits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2743199" y="6238875"/>
          <a:ext cx="5057775" cy="495300"/>
        </a:xfrm>
        <a:prstGeom prst="roundRect">
          <a:avLst/>
        </a:prstGeom>
        <a:solidFill>
          <a:schemeClr val="bg1">
            <a:lumMod val="85000"/>
          </a:schemeClr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>
                  <a:lumMod val="65000"/>
                </a:schemeClr>
              </a:solidFill>
              <a:effectLst/>
              <a:latin typeface="+mn-lt"/>
              <a:ea typeface="+mn-ea"/>
              <a:cs typeface="+mn-cs"/>
            </a:rPr>
            <a:t>Quitter </a:t>
          </a:r>
        </a:p>
      </xdr:txBody>
    </xdr:sp>
    <xdr:clientData/>
  </xdr:twoCellAnchor>
  <xdr:twoCellAnchor>
    <xdr:from>
      <xdr:col>3</xdr:col>
      <xdr:colOff>0</xdr:colOff>
      <xdr:row>22</xdr:row>
      <xdr:rowOff>0</xdr:rowOff>
    </xdr:from>
    <xdr:to>
      <xdr:col>6</xdr:col>
      <xdr:colOff>276225</xdr:colOff>
      <xdr:row>24</xdr:row>
      <xdr:rowOff>0</xdr:rowOff>
    </xdr:to>
    <xdr:sp macro="" textlink="">
      <xdr:nvSpPr>
        <xdr:cNvPr id="26" name="Compléter">
          <a:hlinkClick xmlns:r="http://schemas.openxmlformats.org/officeDocument/2006/relationships" r:id="rId10" tooltip="Comptabilité"/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2743200" y="5495925"/>
          <a:ext cx="2286000" cy="4953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Comptabilité</a:t>
          </a:r>
          <a:endParaRPr lang="fr-FR" sz="14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14</xdr:col>
      <xdr:colOff>490365</xdr:colOff>
      <xdr:row>17</xdr:row>
      <xdr:rowOff>171450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5" y="1228725"/>
          <a:ext cx="2328690" cy="3390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22</xdr:row>
      <xdr:rowOff>190500</xdr:rowOff>
    </xdr:from>
    <xdr:to>
      <xdr:col>7</xdr:col>
      <xdr:colOff>752475</xdr:colOff>
      <xdr:row>25</xdr:row>
      <xdr:rowOff>0</xdr:rowOff>
    </xdr:to>
    <xdr:sp macro="[0]!Supprime_Toutes_Lignes_Devis" textlink="">
      <xdr:nvSpPr>
        <xdr:cNvPr id="100" name="Texte corbeille devis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 txBox="1"/>
      </xdr:nvSpPr>
      <xdr:spPr>
        <a:xfrm>
          <a:off x="8001000" y="5229225"/>
          <a:ext cx="151447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7030A0"/>
              </a:solidFill>
            </a:rPr>
            <a:t>Devis</a:t>
          </a:r>
          <a:endParaRPr lang="fr-FR" sz="1050" b="1">
            <a:solidFill>
              <a:srgbClr val="7030A0"/>
            </a:solidFill>
          </a:endParaRPr>
        </a:p>
        <a:p>
          <a:pPr algn="ctr"/>
          <a:r>
            <a:rPr lang="fr-FR" sz="1050">
              <a:solidFill>
                <a:srgbClr val="FF0000"/>
              </a:solidFill>
            </a:rPr>
            <a:t>Supprimer les </a:t>
          </a:r>
          <a:r>
            <a:rPr lang="fr-FR" sz="1050" b="1">
              <a:solidFill>
                <a:srgbClr val="FF0000"/>
              </a:solidFill>
            </a:rPr>
            <a:t>données</a:t>
          </a:r>
        </a:p>
      </xdr:txBody>
    </xdr:sp>
    <xdr:clientData/>
  </xdr:twoCellAnchor>
  <xdr:twoCellAnchor>
    <xdr:from>
      <xdr:col>6</xdr:col>
      <xdr:colOff>466726</xdr:colOff>
      <xdr:row>19</xdr:row>
      <xdr:rowOff>209550</xdr:rowOff>
    </xdr:from>
    <xdr:to>
      <xdr:col>7</xdr:col>
      <xdr:colOff>238126</xdr:colOff>
      <xdr:row>22</xdr:row>
      <xdr:rowOff>191940</xdr:rowOff>
    </xdr:to>
    <xdr:pic macro="[0]!Supprime_Toutes_Lignes_Devis">
      <xdr:nvPicPr>
        <xdr:cNvPr id="29" name="Corbeille devis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726" y="4562475"/>
          <a:ext cx="533400" cy="668190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17</xdr:row>
      <xdr:rowOff>180975</xdr:rowOff>
    </xdr:from>
    <xdr:ext cx="1524000" cy="276225"/>
    <xdr:sp macro="" textlink="">
      <xdr:nvSpPr>
        <xdr:cNvPr id="15" name="Texte acces Devis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8001000" y="4076700"/>
          <a:ext cx="15240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/>
            <a:t>Accès devis</a:t>
          </a:r>
        </a:p>
      </xdr:txBody>
    </xdr:sp>
    <xdr:clientData fLocksWithSheet="0" fPrintsWithSheet="0"/>
  </xdr:oneCellAnchor>
  <xdr:oneCellAnchor>
    <xdr:from>
      <xdr:col>6</xdr:col>
      <xdr:colOff>371475</xdr:colOff>
      <xdr:row>14</xdr:row>
      <xdr:rowOff>47625</xdr:rowOff>
    </xdr:from>
    <xdr:ext cx="770768" cy="828000"/>
    <xdr:pic>
      <xdr:nvPicPr>
        <xdr:cNvPr id="14" name="Acces Devis">
          <a:hlinkClick xmlns:r="http://schemas.openxmlformats.org/officeDocument/2006/relationships" r:id="rId2" tooltip="Accès devis"/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3295650"/>
          <a:ext cx="770768" cy="828000"/>
        </a:xfrm>
        <a:prstGeom prst="rect">
          <a:avLst/>
        </a:prstGeom>
      </xdr:spPr>
    </xdr:pic>
    <xdr:clientData fLocksWithSheet="0" fPrintsWithSheet="0"/>
  </xdr:oneCellAnchor>
  <xdr:oneCellAnchor>
    <xdr:from>
      <xdr:col>6</xdr:col>
      <xdr:colOff>0</xdr:colOff>
      <xdr:row>10</xdr:row>
      <xdr:rowOff>52650</xdr:rowOff>
    </xdr:from>
    <xdr:ext cx="1524000" cy="576000"/>
    <xdr:sp macro="" textlink="">
      <xdr:nvSpPr>
        <xdr:cNvPr id="7" name="Texte imprimante devis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8001000" y="1490925"/>
          <a:ext cx="1524000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/>
            <a:t>Générer un Pdf</a:t>
          </a:r>
        </a:p>
        <a:p>
          <a:pPr algn="ctr"/>
          <a:r>
            <a:rPr lang="fr-FR" sz="1050" b="1">
              <a:solidFill>
                <a:srgbClr val="7030A0"/>
              </a:solidFill>
            </a:rPr>
            <a:t>Devis</a:t>
          </a:r>
        </a:p>
      </xdr:txBody>
    </xdr:sp>
    <xdr:clientData fLocksWithSheet="0" fPrintsWithSheet="0"/>
  </xdr:oneCellAnchor>
  <xdr:oneCellAnchor>
    <xdr:from>
      <xdr:col>6</xdr:col>
      <xdr:colOff>361950</xdr:colOff>
      <xdr:row>8</xdr:row>
      <xdr:rowOff>1</xdr:rowOff>
    </xdr:from>
    <xdr:ext cx="813216" cy="571500"/>
    <xdr:pic macro="[0]!Imprime1">
      <xdr:nvPicPr>
        <xdr:cNvPr id="4" name="Imprimante devis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2950" y="1819276"/>
          <a:ext cx="813216" cy="571500"/>
        </a:xfrm>
        <a:prstGeom prst="rect">
          <a:avLst/>
        </a:prstGeom>
      </xdr:spPr>
    </xdr:pic>
    <xdr:clientData fLocksWithSheet="0" fPrintsWithSheet="0"/>
  </xdr:oneCellAnchor>
  <xdr:twoCellAnchor editAs="absolute">
    <xdr:from>
      <xdr:col>6</xdr:col>
      <xdr:colOff>1</xdr:colOff>
      <xdr:row>7</xdr:row>
      <xdr:rowOff>9525</xdr:rowOff>
    </xdr:from>
    <xdr:to>
      <xdr:col>8</xdr:col>
      <xdr:colOff>0</xdr:colOff>
      <xdr:row>26</xdr:row>
      <xdr:rowOff>9525</xdr:rowOff>
    </xdr:to>
    <xdr:sp macro="" textlink="" fLocksText="0">
      <xdr:nvSpPr>
        <xdr:cNvPr id="13" name="Cadre rouge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8001001" y="1857375"/>
          <a:ext cx="1523999" cy="4095750"/>
        </a:xfrm>
        <a:prstGeom prst="rect">
          <a:avLst/>
        </a:prstGeom>
        <a:noFill/>
        <a:ln w="28575">
          <a:solidFill>
            <a:schemeClr val="accent6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9</xdr:col>
      <xdr:colOff>0</xdr:colOff>
      <xdr:row>22</xdr:row>
      <xdr:rowOff>189000</xdr:rowOff>
    </xdr:from>
    <xdr:to>
      <xdr:col>10</xdr:col>
      <xdr:colOff>752475</xdr:colOff>
      <xdr:row>25</xdr:row>
      <xdr:rowOff>0</xdr:rowOff>
    </xdr:to>
    <xdr:sp macro="[0]!Supprime_Toutes_Lignes_Facture" textlink="">
      <xdr:nvSpPr>
        <xdr:cNvPr id="9" name="Texte corbeille factur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839325" y="5227725"/>
          <a:ext cx="1514475" cy="49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Facture</a:t>
          </a:r>
          <a:endParaRPr lang="fr-FR" sz="1050" b="1">
            <a:solidFill>
              <a:srgbClr val="00B050"/>
            </a:solidFill>
          </a:endParaRPr>
        </a:p>
        <a:p>
          <a:pPr algn="ctr"/>
          <a:r>
            <a:rPr lang="fr-FR" sz="1050">
              <a:solidFill>
                <a:srgbClr val="FF0000"/>
              </a:solidFill>
            </a:rPr>
            <a:t>Supprimer les </a:t>
          </a:r>
          <a:r>
            <a:rPr lang="fr-FR" sz="1050" b="1">
              <a:solidFill>
                <a:srgbClr val="FF0000"/>
              </a:solidFill>
            </a:rPr>
            <a:t>données</a:t>
          </a:r>
        </a:p>
      </xdr:txBody>
    </xdr:sp>
    <xdr:clientData/>
  </xdr:twoCellAnchor>
  <xdr:twoCellAnchor>
    <xdr:from>
      <xdr:col>9</xdr:col>
      <xdr:colOff>476250</xdr:colOff>
      <xdr:row>19</xdr:row>
      <xdr:rowOff>209550</xdr:rowOff>
    </xdr:from>
    <xdr:to>
      <xdr:col>10</xdr:col>
      <xdr:colOff>247650</xdr:colOff>
      <xdr:row>22</xdr:row>
      <xdr:rowOff>191940</xdr:rowOff>
    </xdr:to>
    <xdr:pic macro="[0]!Supprime_Toutes_Lignes_Facture">
      <xdr:nvPicPr>
        <xdr:cNvPr id="101" name="Corbeille facture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4562475"/>
          <a:ext cx="533400" cy="66819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17</xdr:row>
      <xdr:rowOff>180975</xdr:rowOff>
    </xdr:from>
    <xdr:ext cx="1485901" cy="276225"/>
    <xdr:sp macro="" textlink="">
      <xdr:nvSpPr>
        <xdr:cNvPr id="8" name="Texte disquette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9839325" y="4076700"/>
          <a:ext cx="1485901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/>
            <a:t>Sauvegarde factures</a:t>
          </a:r>
        </a:p>
      </xdr:txBody>
    </xdr:sp>
    <xdr:clientData fLocksWithSheet="0" fPrintsWithSheet="0"/>
  </xdr:oneCellAnchor>
  <xdr:oneCellAnchor>
    <xdr:from>
      <xdr:col>9</xdr:col>
      <xdr:colOff>400051</xdr:colOff>
      <xdr:row>14</xdr:row>
      <xdr:rowOff>19050</xdr:rowOff>
    </xdr:from>
    <xdr:ext cx="776959" cy="828000"/>
    <xdr:pic macro="[0]!Enregistre_facture">
      <xdr:nvPicPr>
        <xdr:cNvPr id="5" name="Disquette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39376" y="3267075"/>
          <a:ext cx="776959" cy="828000"/>
        </a:xfrm>
        <a:prstGeom prst="rect">
          <a:avLst/>
        </a:prstGeom>
      </xdr:spPr>
    </xdr:pic>
    <xdr:clientData fLocksWithSheet="0" fPrintsWithSheet="0"/>
  </xdr:oneCellAnchor>
  <xdr:twoCellAnchor editAs="absolute">
    <xdr:from>
      <xdr:col>9</xdr:col>
      <xdr:colOff>0</xdr:colOff>
      <xdr:row>10</xdr:row>
      <xdr:rowOff>66675</xdr:rowOff>
    </xdr:from>
    <xdr:to>
      <xdr:col>11</xdr:col>
      <xdr:colOff>0</xdr:colOff>
      <xdr:row>13</xdr:row>
      <xdr:rowOff>71175</xdr:rowOff>
    </xdr:to>
    <xdr:sp macro="" textlink="" fLocksText="0">
      <xdr:nvSpPr>
        <xdr:cNvPr id="20" name="Texte imprimante facture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9839325" y="2543175"/>
          <a:ext cx="1524000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/>
            <a:t>Générer un Pdf</a:t>
          </a:r>
        </a:p>
        <a:p>
          <a:pPr algn="ctr"/>
          <a:r>
            <a:rPr lang="fr-FR" sz="1050" b="1">
              <a:solidFill>
                <a:srgbClr val="00B050"/>
              </a:solidFill>
            </a:rPr>
            <a:t>Facture</a:t>
          </a:r>
        </a:p>
      </xdr:txBody>
    </xdr:sp>
    <xdr:clientData fLocksWithSheet="0" fPrintsWithSheet="0"/>
  </xdr:twoCellAnchor>
  <xdr:twoCellAnchor editAs="absolute">
    <xdr:from>
      <xdr:col>9</xdr:col>
      <xdr:colOff>371475</xdr:colOff>
      <xdr:row>8</xdr:row>
      <xdr:rowOff>9525</xdr:rowOff>
    </xdr:from>
    <xdr:to>
      <xdr:col>10</xdr:col>
      <xdr:colOff>422691</xdr:colOff>
      <xdr:row>11</xdr:row>
      <xdr:rowOff>9525</xdr:rowOff>
    </xdr:to>
    <xdr:pic macro="[0]!Imprime2">
      <xdr:nvPicPr>
        <xdr:cNvPr id="17" name="Imprimante facture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2105025"/>
          <a:ext cx="813216" cy="571500"/>
        </a:xfrm>
        <a:prstGeom prst="rect">
          <a:avLst/>
        </a:prstGeom>
      </xdr:spPr>
    </xdr:pic>
    <xdr:clientData fLocksWithSheet="0" fPrintsWithSheet="0"/>
  </xdr:twoCellAnchor>
  <xdr:twoCellAnchor editAs="absolute">
    <xdr:from>
      <xdr:col>9</xdr:col>
      <xdr:colOff>1</xdr:colOff>
      <xdr:row>7</xdr:row>
      <xdr:rowOff>9525</xdr:rowOff>
    </xdr:from>
    <xdr:to>
      <xdr:col>11</xdr:col>
      <xdr:colOff>0</xdr:colOff>
      <xdr:row>26</xdr:row>
      <xdr:rowOff>9525</xdr:rowOff>
    </xdr:to>
    <xdr:sp macro="" textlink="" fLocksText="0">
      <xdr:nvSpPr>
        <xdr:cNvPr id="103" name="Cadre vert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/>
      </xdr:nvSpPr>
      <xdr:spPr>
        <a:xfrm>
          <a:off x="9839326" y="1857375"/>
          <a:ext cx="1523999" cy="4095750"/>
        </a:xfrm>
        <a:prstGeom prst="rect">
          <a:avLst/>
        </a:prstGeom>
        <a:noFill/>
        <a:ln w="28575">
          <a:solidFill>
            <a:srgbClr val="00B05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absoluteAnchor>
    <xdr:pos x="8322398" y="380999"/>
    <xdr:ext cx="840651" cy="463339"/>
    <xdr:pic>
      <xdr:nvPicPr>
        <xdr:cNvPr id="3" name="Fleche retour">
          <a:hlinkClick xmlns:r="http://schemas.openxmlformats.org/officeDocument/2006/relationships" r:id="rId6" tooltip="Retour Garde"/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2398" y="380999"/>
          <a:ext cx="840651" cy="463339"/>
        </a:xfrm>
        <a:prstGeom prst="rect">
          <a:avLst/>
        </a:prstGeom>
      </xdr:spPr>
    </xdr:pic>
    <xdr:clientData fLocksWithSheet="0" fPrintsWithSheet="0"/>
  </xdr:absoluteAnchor>
  <xdr:oneCellAnchor>
    <xdr:from>
      <xdr:col>9</xdr:col>
      <xdr:colOff>0</xdr:colOff>
      <xdr:row>2</xdr:row>
      <xdr:rowOff>276225</xdr:rowOff>
    </xdr:from>
    <xdr:ext cx="1524000" cy="457200"/>
    <xdr:sp macro="" textlink="">
      <xdr:nvSpPr>
        <xdr:cNvPr id="21" name="Texte gomme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9839325" y="1009650"/>
          <a:ext cx="152400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>
              <a:solidFill>
                <a:srgbClr val="7030A0"/>
              </a:solidFill>
            </a:rPr>
            <a:t>Effacer date,</a:t>
          </a:r>
          <a:r>
            <a:rPr lang="fr-FR" sz="1100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N°</a:t>
          </a:r>
          <a:r>
            <a:rPr lang="fr-FR" sz="1100" baseline="0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et</a:t>
          </a:r>
          <a:endParaRPr lang="fr-FR" sz="1050">
            <a:solidFill>
              <a:srgbClr val="7030A0"/>
            </a:solidFill>
            <a:effectLst/>
          </a:endParaRPr>
        </a:p>
        <a:p>
          <a:pPr algn="ctr"/>
          <a:r>
            <a:rPr lang="fr-FR" sz="1050">
              <a:solidFill>
                <a:srgbClr val="7030A0"/>
              </a:solidFill>
            </a:rPr>
            <a:t> </a:t>
          </a:r>
          <a:r>
            <a:rPr lang="fr-FR" sz="1100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coordonnées</a:t>
          </a:r>
          <a:endParaRPr lang="fr-FR" sz="1050">
            <a:solidFill>
              <a:srgbClr val="7030A0"/>
            </a:solidFill>
          </a:endParaRPr>
        </a:p>
      </xdr:txBody>
    </xdr:sp>
    <xdr:clientData fLocksWithSheet="0" fPrintsWithSheet="0"/>
  </xdr:oneCellAnchor>
  <xdr:oneCellAnchor>
    <xdr:from>
      <xdr:col>9</xdr:col>
      <xdr:colOff>381000</xdr:colOff>
      <xdr:row>1</xdr:row>
      <xdr:rowOff>333375</xdr:rowOff>
    </xdr:from>
    <xdr:ext cx="762000" cy="547756"/>
    <xdr:pic macro="[0]!Macro_Gomme">
      <xdr:nvPicPr>
        <xdr:cNvPr id="18" name="Gomme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0325" y="495300"/>
          <a:ext cx="762000" cy="547756"/>
        </a:xfrm>
        <a:prstGeom prst="rect">
          <a:avLst/>
        </a:prstGeom>
      </xdr:spPr>
    </xdr:pic>
    <xdr:clientData fLocksWithSheet="0" fPrintsWithSheet="0"/>
  </xdr:oneCellAnchor>
  <xdr:twoCellAnchor editAs="absolute">
    <xdr:from>
      <xdr:col>6</xdr:col>
      <xdr:colOff>1</xdr:colOff>
      <xdr:row>1</xdr:row>
      <xdr:rowOff>66675</xdr:rowOff>
    </xdr:from>
    <xdr:to>
      <xdr:col>11</xdr:col>
      <xdr:colOff>0</xdr:colOff>
      <xdr:row>5</xdr:row>
      <xdr:rowOff>0</xdr:rowOff>
    </xdr:to>
    <xdr:sp macro="" textlink="" fLocksText="0">
      <xdr:nvSpPr>
        <xdr:cNvPr id="102" name="Cadre bleu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/>
      </xdr:nvSpPr>
      <xdr:spPr>
        <a:xfrm>
          <a:off x="8001001" y="228600"/>
          <a:ext cx="3362324" cy="1238250"/>
        </a:xfrm>
        <a:prstGeom prst="rect">
          <a:avLst/>
        </a:prstGeom>
        <a:noFill/>
        <a:ln w="28575">
          <a:solidFill>
            <a:srgbClr val="7030A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1</xdr:col>
      <xdr:colOff>0</xdr:colOff>
      <xdr:row>1</xdr:row>
      <xdr:rowOff>0</xdr:rowOff>
    </xdr:from>
    <xdr:to>
      <xdr:col>2</xdr:col>
      <xdr:colOff>19050</xdr:colOff>
      <xdr:row>2</xdr:row>
      <xdr:rowOff>0</xdr:rowOff>
    </xdr:to>
    <xdr:sp macro="" textlink="">
      <xdr:nvSpPr>
        <xdr:cNvPr id="19" name="TexteFacture" hidden="1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781050" y="161925"/>
          <a:ext cx="346710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0" i="1">
              <a:latin typeface="Arial" panose="020B0604020202020204" pitchFamily="34" charset="0"/>
              <a:cs typeface="Arial" panose="020B0604020202020204" pitchFamily="34" charset="0"/>
            </a:rPr>
            <a:t>Facture</a:t>
          </a:r>
        </a:p>
      </xdr:txBody>
    </xdr:sp>
    <xdr:clientData/>
  </xdr:twoCellAnchor>
  <xdr:twoCellAnchor>
    <xdr:from>
      <xdr:col>0</xdr:col>
      <xdr:colOff>762000</xdr:colOff>
      <xdr:row>1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16" name="TexteDevis" hidden="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762000" y="171450"/>
          <a:ext cx="346710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0" i="1">
              <a:latin typeface="Arial" panose="020B0604020202020204" pitchFamily="34" charset="0"/>
              <a:cs typeface="Arial" panose="020B0604020202020204" pitchFamily="34" charset="0"/>
            </a:rPr>
            <a:t>Devis</a:t>
          </a:r>
        </a:p>
      </xdr:txBody>
    </xdr:sp>
    <xdr:clientData/>
  </xdr:twoCellAnchor>
  <xdr:twoCellAnchor editAs="oneCell">
    <xdr:from>
      <xdr:col>1</xdr:col>
      <xdr:colOff>2305050</xdr:colOff>
      <xdr:row>2</xdr:row>
      <xdr:rowOff>240966</xdr:rowOff>
    </xdr:from>
    <xdr:to>
      <xdr:col>1</xdr:col>
      <xdr:colOff>3238500</xdr:colOff>
      <xdr:row>9</xdr:row>
      <xdr:rowOff>47625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974391"/>
          <a:ext cx="933450" cy="13592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152399</xdr:colOff>
      <xdr:row>12</xdr:row>
      <xdr:rowOff>114300</xdr:rowOff>
    </xdr:from>
    <xdr:to>
      <xdr:col>14</xdr:col>
      <xdr:colOff>657224</xdr:colOff>
      <xdr:row>19</xdr:row>
      <xdr:rowOff>171450</xdr:rowOff>
    </xdr:to>
    <xdr:sp macro="" textlink="" fLocksText="0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14354174" y="3219450"/>
          <a:ext cx="2028825" cy="16573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rgbClr val="0070C0"/>
              </a:solidFill>
            </a:rPr>
            <a:t>Par défaut =) Date</a:t>
          </a:r>
        </a:p>
      </xdr:txBody>
    </xdr:sp>
    <xdr:clientData fLocksWithSheet="0" fPrintsWithSheet="0"/>
  </xdr:twoCellAnchor>
  <xdr:twoCellAnchor editAs="absolute">
    <xdr:from>
      <xdr:col>12</xdr:col>
      <xdr:colOff>85724</xdr:colOff>
      <xdr:row>0</xdr:row>
      <xdr:rowOff>123824</xdr:rowOff>
    </xdr:from>
    <xdr:to>
      <xdr:col>13</xdr:col>
      <xdr:colOff>101393</xdr:colOff>
      <xdr:row>1</xdr:row>
      <xdr:rowOff>114299</xdr:rowOff>
    </xdr:to>
    <xdr:pic>
      <xdr:nvPicPr>
        <xdr:cNvPr id="2" name="Image 1">
          <a:hlinkClick xmlns:r="http://schemas.openxmlformats.org/officeDocument/2006/relationships" r:id="rId1" tooltip="Retour Garde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499" y="123824"/>
          <a:ext cx="777669" cy="428625"/>
        </a:xfrm>
        <a:prstGeom prst="rect">
          <a:avLst/>
        </a:prstGeom>
      </xdr:spPr>
    </xdr:pic>
    <xdr:clientData/>
  </xdr:twoCellAnchor>
  <xdr:twoCellAnchor editAs="absolute">
    <xdr:from>
      <xdr:col>12</xdr:col>
      <xdr:colOff>142875</xdr:colOff>
      <xdr:row>2</xdr:row>
      <xdr:rowOff>190501</xdr:rowOff>
    </xdr:from>
    <xdr:to>
      <xdr:col>16</xdr:col>
      <xdr:colOff>142875</xdr:colOff>
      <xdr:row>6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4344650" y="1009651"/>
          <a:ext cx="3048000" cy="8953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 cmpd="sng">
          <a:solidFill>
            <a:srgbClr val="0070C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Supprimer </a:t>
          </a:r>
          <a:r>
            <a:rPr lang="fr-FR" sz="1100" b="1" baseline="0">
              <a:solidFill>
                <a:srgbClr val="FF0000"/>
              </a:solidFill>
            </a:rPr>
            <a:t> une </a:t>
          </a:r>
          <a:r>
            <a:rPr lang="fr-FR" sz="1100" b="1">
              <a:solidFill>
                <a:srgbClr val="FF0000"/>
              </a:solidFill>
            </a:rPr>
            <a:t>ligne de</a:t>
          </a:r>
          <a:r>
            <a:rPr lang="fr-FR" sz="1100" b="1" baseline="0">
              <a:solidFill>
                <a:srgbClr val="FF0000"/>
              </a:solidFill>
            </a:rPr>
            <a:t> la Base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-Sélectionner la cellule concernée dans la colonne "</a:t>
          </a:r>
          <a:r>
            <a:rPr lang="fr-FR" sz="1100" baseline="0">
              <a:solidFill>
                <a:srgbClr val="FF0000"/>
              </a:solidFill>
            </a:rPr>
            <a:t>Code</a:t>
          </a:r>
          <a:r>
            <a:rPr lang="fr-FR" sz="1100" baseline="0">
              <a:solidFill>
                <a:srgbClr val="0070C0"/>
              </a:solidFill>
            </a:rPr>
            <a:t>"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-Cliquer sur le bouton vert    </a:t>
          </a:r>
        </a:p>
        <a:p>
          <a:pPr algn="ctr"/>
          <a:endParaRPr lang="fr-FR" sz="1100" baseline="0">
            <a:solidFill>
              <a:srgbClr val="0070C0"/>
            </a:solidFill>
          </a:endParaRPr>
        </a:p>
      </xdr:txBody>
    </xdr:sp>
    <xdr:clientData fLocksWithSheet="0" fPrintsWithSheet="0"/>
  </xdr:twoCellAnchor>
  <xdr:twoCellAnchor editAs="absolute">
    <xdr:from>
      <xdr:col>14</xdr:col>
      <xdr:colOff>695325</xdr:colOff>
      <xdr:row>5</xdr:row>
      <xdr:rowOff>38100</xdr:rowOff>
    </xdr:from>
    <xdr:to>
      <xdr:col>15</xdr:col>
      <xdr:colOff>238125</xdr:colOff>
      <xdr:row>6</xdr:row>
      <xdr:rowOff>114300</xdr:rowOff>
    </xdr:to>
    <xdr:pic macro="[0]!Supprimer_ligne_Factures">
      <xdr:nvPicPr>
        <xdr:cNvPr id="4" name="Image 3" descr="C:\Users\ebarraud\AppData\Local\Microsoft\Windows\Temporary Internet Files\IE\E1EXQUFP\check-24849_960_720[1].png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21100" y="154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 editAs="absolute">
    <xdr:from>
      <xdr:col>12</xdr:col>
      <xdr:colOff>142875</xdr:colOff>
      <xdr:row>7</xdr:row>
      <xdr:rowOff>171450</xdr:rowOff>
    </xdr:from>
    <xdr:to>
      <xdr:col>16</xdr:col>
      <xdr:colOff>142875</xdr:colOff>
      <xdr:row>12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4344650" y="2133600"/>
          <a:ext cx="3048000" cy="1028700"/>
        </a:xfrm>
        <a:prstGeom prst="rect">
          <a:avLst/>
        </a:prstGeom>
        <a:solidFill>
          <a:schemeClr val="bg1">
            <a:lumMod val="95000"/>
          </a:schemeClr>
        </a:solidFill>
        <a:ln w="6350" cmpd="sng">
          <a:solidFill>
            <a:schemeClr val="bg1">
              <a:lumMod val="85000"/>
            </a:schemeClr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Protection de la page</a:t>
          </a:r>
          <a:endParaRPr lang="fr-FR" sz="1100" b="1" baseline="0">
            <a:solidFill>
              <a:srgbClr val="FF0000"/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-Pour ôter la protection :</a:t>
          </a:r>
        </a:p>
        <a:p>
          <a:pPr algn="l"/>
          <a:endParaRPr lang="fr-FR" sz="1100" baseline="0">
            <a:solidFill>
              <a:schemeClr val="accent6">
                <a:lumMod val="75000"/>
              </a:schemeClr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-Pour protéger la page :</a:t>
          </a:r>
        </a:p>
        <a:p>
          <a:pPr algn="l"/>
          <a:endParaRPr lang="fr-FR" sz="1100" baseline="0">
            <a:solidFill>
              <a:schemeClr val="accent6">
                <a:lumMod val="75000"/>
              </a:schemeClr>
            </a:solidFill>
          </a:endParaRPr>
        </a:p>
      </xdr:txBody>
    </xdr:sp>
    <xdr:clientData fLocksWithSheet="0" fPrintsWithSheet="0"/>
  </xdr:twoCellAnchor>
  <xdr:twoCellAnchor editAs="absolute">
    <xdr:from>
      <xdr:col>12</xdr:col>
      <xdr:colOff>400051</xdr:colOff>
      <xdr:row>13</xdr:row>
      <xdr:rowOff>9525</xdr:rowOff>
    </xdr:from>
    <xdr:to>
      <xdr:col>14</xdr:col>
      <xdr:colOff>400051</xdr:colOff>
      <xdr:row>14</xdr:row>
      <xdr:rowOff>104775</xdr:rowOff>
    </xdr:to>
    <xdr:sp macro="[0]!Tri_Date" textlink="" fLocksText="0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14601826" y="3343275"/>
          <a:ext cx="1524000" cy="3238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par date</a:t>
          </a:r>
        </a:p>
      </xdr:txBody>
    </xdr:sp>
    <xdr:clientData fLocksWithSheet="0" fPrintsWithSheet="0"/>
  </xdr:twoCellAnchor>
  <xdr:twoCellAnchor editAs="absolute">
    <xdr:from>
      <xdr:col>12</xdr:col>
      <xdr:colOff>400051</xdr:colOff>
      <xdr:row>15</xdr:row>
      <xdr:rowOff>9525</xdr:rowOff>
    </xdr:from>
    <xdr:to>
      <xdr:col>14</xdr:col>
      <xdr:colOff>400051</xdr:colOff>
      <xdr:row>16</xdr:row>
      <xdr:rowOff>104775</xdr:rowOff>
    </xdr:to>
    <xdr:sp macro="[0]!Tri_factures" textlink="" fLocksText="0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14601826" y="3800475"/>
          <a:ext cx="1524000" cy="3238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Par N° facture</a:t>
          </a:r>
        </a:p>
      </xdr:txBody>
    </xdr:sp>
    <xdr:clientData fLocksWithSheet="0" fPrintsWithSheet="0"/>
  </xdr:twoCellAnchor>
  <xdr:twoCellAnchor editAs="absolute">
    <xdr:from>
      <xdr:col>12</xdr:col>
      <xdr:colOff>409575</xdr:colOff>
      <xdr:row>17</xdr:row>
      <xdr:rowOff>19050</xdr:rowOff>
    </xdr:from>
    <xdr:to>
      <xdr:col>14</xdr:col>
      <xdr:colOff>409575</xdr:colOff>
      <xdr:row>18</xdr:row>
      <xdr:rowOff>114300</xdr:rowOff>
    </xdr:to>
    <xdr:sp macro="[0]!Tri_alpha" textlink="" fLocksText="0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14611350" y="4267200"/>
          <a:ext cx="1524000" cy="3238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 alphabétique</a:t>
          </a:r>
        </a:p>
      </xdr:txBody>
    </xdr:sp>
    <xdr:clientData fLocksWithSheet="0" fPrintsWithSheet="0"/>
  </xdr:twoCellAnchor>
  <xdr:twoCellAnchor editAs="absolute">
    <xdr:from>
      <xdr:col>14</xdr:col>
      <xdr:colOff>276225</xdr:colOff>
      <xdr:row>10</xdr:row>
      <xdr:rowOff>78600</xdr:rowOff>
    </xdr:from>
    <xdr:to>
      <xdr:col>14</xdr:col>
      <xdr:colOff>570165</xdr:colOff>
      <xdr:row>11</xdr:row>
      <xdr:rowOff>138000</xdr:rowOff>
    </xdr:to>
    <xdr:pic macro="[0]!Protection1"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0" y="2726550"/>
          <a:ext cx="293940" cy="288000"/>
        </a:xfrm>
        <a:prstGeom prst="rect">
          <a:avLst/>
        </a:prstGeom>
      </xdr:spPr>
    </xdr:pic>
    <xdr:clientData fLocksWithSheet="0" fPrintsWithSheet="0"/>
  </xdr:twoCellAnchor>
  <xdr:twoCellAnchor editAs="absolute">
    <xdr:from>
      <xdr:col>14</xdr:col>
      <xdr:colOff>711981</xdr:colOff>
      <xdr:row>9</xdr:row>
      <xdr:rowOff>47625</xdr:rowOff>
    </xdr:from>
    <xdr:to>
      <xdr:col>15</xdr:col>
      <xdr:colOff>265553</xdr:colOff>
      <xdr:row>10</xdr:row>
      <xdr:rowOff>107025</xdr:rowOff>
    </xdr:to>
    <xdr:pic macro="[0]!Protection2"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37756" y="2466975"/>
          <a:ext cx="315572" cy="288000"/>
        </a:xfrm>
        <a:prstGeom prst="rect">
          <a:avLst/>
        </a:prstGeom>
      </xdr:spPr>
    </xdr:pic>
    <xdr:clientData fLocksWithSheet="0" fPrintsWithSheet="0"/>
  </xdr:twoCellAnchor>
  <xdr:twoCellAnchor editAs="absolute">
    <xdr:from>
      <xdr:col>8</xdr:col>
      <xdr:colOff>0</xdr:colOff>
      <xdr:row>0</xdr:row>
      <xdr:rowOff>0</xdr:rowOff>
    </xdr:from>
    <xdr:to>
      <xdr:col>8</xdr:col>
      <xdr:colOff>447675</xdr:colOff>
      <xdr:row>1</xdr:row>
      <xdr:rowOff>9525</xdr:rowOff>
    </xdr:to>
    <xdr:pic>
      <xdr:nvPicPr>
        <xdr:cNvPr id="15" name="Image 14">
          <a:hlinkClick xmlns:r="http://schemas.openxmlformats.org/officeDocument/2006/relationships" r:id="rId6" tooltip="Chiffre d'affaires"/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1325" y="0"/>
          <a:ext cx="447675" cy="447675"/>
        </a:xfrm>
        <a:prstGeom prst="rect">
          <a:avLst/>
        </a:prstGeom>
      </xdr:spPr>
    </xdr:pic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514350</xdr:colOff>
      <xdr:row>2</xdr:row>
      <xdr:rowOff>180975</xdr:rowOff>
    </xdr:from>
    <xdr:to>
      <xdr:col>12</xdr:col>
      <xdr:colOff>514350</xdr:colOff>
      <xdr:row>5</xdr:row>
      <xdr:rowOff>0</xdr:rowOff>
    </xdr:to>
    <xdr:sp macro="[0]!Insere_première_Ligne_Client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13487400" y="942975"/>
          <a:ext cx="1524000" cy="5048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Nouvelle ligne</a:t>
          </a:r>
        </a:p>
      </xdr:txBody>
    </xdr:sp>
    <xdr:clientData/>
  </xdr:twoCellAnchor>
  <xdr:twoCellAnchor editAs="absolute">
    <xdr:from>
      <xdr:col>10</xdr:col>
      <xdr:colOff>514350</xdr:colOff>
      <xdr:row>5</xdr:row>
      <xdr:rowOff>180975</xdr:rowOff>
    </xdr:from>
    <xdr:to>
      <xdr:col>12</xdr:col>
      <xdr:colOff>514350</xdr:colOff>
      <xdr:row>8</xdr:row>
      <xdr:rowOff>0</xdr:rowOff>
    </xdr:to>
    <xdr:sp macro="[0]!Tri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3487400" y="1628775"/>
          <a:ext cx="1524000" cy="50482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Tri alphabétique</a:t>
          </a:r>
        </a:p>
      </xdr:txBody>
    </xdr:sp>
    <xdr:clientData/>
  </xdr:twoCellAnchor>
  <xdr:twoCellAnchor editAs="absolute">
    <xdr:from>
      <xdr:col>10</xdr:col>
      <xdr:colOff>410101</xdr:colOff>
      <xdr:row>0</xdr:row>
      <xdr:rowOff>209550</xdr:rowOff>
    </xdr:from>
    <xdr:to>
      <xdr:col>11</xdr:col>
      <xdr:colOff>447674</xdr:colOff>
      <xdr:row>1</xdr:row>
      <xdr:rowOff>269248</xdr:rowOff>
    </xdr:to>
    <xdr:pic>
      <xdr:nvPicPr>
        <xdr:cNvPr id="4" name="Image 3">
          <a:hlinkClick xmlns:r="http://schemas.openxmlformats.org/officeDocument/2006/relationships" r:id="rId1" tooltip="Retour Garde"/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3151" y="209550"/>
          <a:ext cx="799573" cy="440698"/>
        </a:xfrm>
        <a:prstGeom prst="rect">
          <a:avLst/>
        </a:prstGeom>
      </xdr:spPr>
    </xdr:pic>
    <xdr:clientData/>
  </xdr:twoCellAnchor>
  <xdr:twoCellAnchor editAs="absolute">
    <xdr:from>
      <xdr:col>10</xdr:col>
      <xdr:colOff>514351</xdr:colOff>
      <xdr:row>9</xdr:row>
      <xdr:rowOff>0</xdr:rowOff>
    </xdr:from>
    <xdr:to>
      <xdr:col>14</xdr:col>
      <xdr:colOff>676276</xdr:colOff>
      <xdr:row>12</xdr:row>
      <xdr:rowOff>209549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487401" y="2362200"/>
          <a:ext cx="2762250" cy="8953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 cmpd="sng">
          <a:solidFill>
            <a:srgbClr val="0070C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Supprimer </a:t>
          </a:r>
          <a:r>
            <a:rPr lang="fr-FR" sz="1100" b="1" baseline="0">
              <a:solidFill>
                <a:srgbClr val="FF0000"/>
              </a:solidFill>
            </a:rPr>
            <a:t> une </a:t>
          </a:r>
          <a:r>
            <a:rPr lang="fr-FR" sz="1100" b="1">
              <a:solidFill>
                <a:srgbClr val="FF0000"/>
              </a:solidFill>
            </a:rPr>
            <a:t>ligne de</a:t>
          </a:r>
          <a:r>
            <a:rPr lang="fr-FR" sz="1100" b="1" baseline="0">
              <a:solidFill>
                <a:srgbClr val="FF0000"/>
              </a:solidFill>
            </a:rPr>
            <a:t> la Base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-Sélectionner la cellule concernée dans la colonne "</a:t>
          </a:r>
          <a:r>
            <a:rPr lang="fr-FR" sz="1100" baseline="0">
              <a:solidFill>
                <a:srgbClr val="FF0000"/>
              </a:solidFill>
            </a:rPr>
            <a:t>Nom</a:t>
          </a:r>
          <a:r>
            <a:rPr lang="fr-FR" sz="1100" baseline="0">
              <a:solidFill>
                <a:srgbClr val="0070C0"/>
              </a:solidFill>
            </a:rPr>
            <a:t>"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-Cliquer sur le bouton vert    </a:t>
          </a:r>
        </a:p>
        <a:p>
          <a:pPr algn="ctr"/>
          <a:endParaRPr lang="fr-FR" sz="1100" baseline="0">
            <a:solidFill>
              <a:srgbClr val="0070C0"/>
            </a:solidFill>
          </a:endParaRPr>
        </a:p>
      </xdr:txBody>
    </xdr:sp>
    <xdr:clientData fLocksWithSheet="0" fPrintsWithSheet="0"/>
  </xdr:twoCellAnchor>
  <xdr:twoCellAnchor editAs="absolute">
    <xdr:from>
      <xdr:col>13</xdr:col>
      <xdr:colOff>257175</xdr:colOff>
      <xdr:row>11</xdr:row>
      <xdr:rowOff>66675</xdr:rowOff>
    </xdr:from>
    <xdr:to>
      <xdr:col>14</xdr:col>
      <xdr:colOff>247650</xdr:colOff>
      <xdr:row>12</xdr:row>
      <xdr:rowOff>142875</xdr:rowOff>
    </xdr:to>
    <xdr:pic macro="[0]!Supprimer_ligne">
      <xdr:nvPicPr>
        <xdr:cNvPr id="7" name="Image 6" descr="C:\Users\ebarraud\AppData\Local\Microsoft\Windows\Temporary Internet Files\IE\E1EXQUFP\check-24849_960_720[1].png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16225" y="2886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752475</xdr:colOff>
      <xdr:row>0</xdr:row>
      <xdr:rowOff>76199</xdr:rowOff>
    </xdr:from>
    <xdr:to>
      <xdr:col>10</xdr:col>
      <xdr:colOff>104775</xdr:colOff>
      <xdr:row>1</xdr:row>
      <xdr:rowOff>188686</xdr:rowOff>
    </xdr:to>
    <xdr:pic>
      <xdr:nvPicPr>
        <xdr:cNvPr id="2" name="Image 1">
          <a:hlinkClick xmlns:r="http://schemas.openxmlformats.org/officeDocument/2006/relationships" r:id="rId1" tooltip="Retour Garde"/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1325" y="76199"/>
          <a:ext cx="895350" cy="493487"/>
        </a:xfrm>
        <a:prstGeom prst="rect">
          <a:avLst/>
        </a:prstGeom>
      </xdr:spPr>
    </xdr:pic>
    <xdr:clientData fPrintsWithSheet="0"/>
  </xdr:twoCellAnchor>
  <xdr:twoCellAnchor editAs="absolute">
    <xdr:from>
      <xdr:col>8</xdr:col>
      <xdr:colOff>514350</xdr:colOff>
      <xdr:row>2</xdr:row>
      <xdr:rowOff>180975</xdr:rowOff>
    </xdr:from>
    <xdr:to>
      <xdr:col>10</xdr:col>
      <xdr:colOff>495300</xdr:colOff>
      <xdr:row>5</xdr:row>
      <xdr:rowOff>0</xdr:rowOff>
    </xdr:to>
    <xdr:sp macro="[0]!Création_ligne_produit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10363200" y="942975"/>
          <a:ext cx="1524000" cy="5048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Nouvelle ligne</a:t>
          </a:r>
        </a:p>
      </xdr:txBody>
    </xdr:sp>
    <xdr:clientData fLocksWithSheet="0" fPrintsWithSheet="0"/>
  </xdr:twoCellAnchor>
  <xdr:twoCellAnchor editAs="absolute">
    <xdr:from>
      <xdr:col>8</xdr:col>
      <xdr:colOff>514350</xdr:colOff>
      <xdr:row>11</xdr:row>
      <xdr:rowOff>133351</xdr:rowOff>
    </xdr:from>
    <xdr:to>
      <xdr:col>14</xdr:col>
      <xdr:colOff>133350</xdr:colOff>
      <xdr:row>15</xdr:row>
      <xdr:rowOff>114300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0363200" y="2952751"/>
          <a:ext cx="3762375" cy="8953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 cmpd="sng">
          <a:solidFill>
            <a:srgbClr val="0070C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Supprimer </a:t>
          </a:r>
          <a:r>
            <a:rPr lang="fr-FR" sz="1100" b="1" baseline="0">
              <a:solidFill>
                <a:srgbClr val="FF0000"/>
              </a:solidFill>
            </a:rPr>
            <a:t> une </a:t>
          </a:r>
          <a:r>
            <a:rPr lang="fr-FR" sz="1100" b="1">
              <a:solidFill>
                <a:srgbClr val="FF0000"/>
              </a:solidFill>
            </a:rPr>
            <a:t>ligne de</a:t>
          </a:r>
          <a:r>
            <a:rPr lang="fr-FR" sz="1100" b="1" baseline="0">
              <a:solidFill>
                <a:srgbClr val="FF0000"/>
              </a:solidFill>
            </a:rPr>
            <a:t> la Base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-Sélectionner la cellule concernée dans la colonne "</a:t>
          </a:r>
          <a:r>
            <a:rPr lang="fr-FR" sz="1100" baseline="0">
              <a:solidFill>
                <a:srgbClr val="FF0000"/>
              </a:solidFill>
            </a:rPr>
            <a:t>Code</a:t>
          </a:r>
          <a:r>
            <a:rPr lang="fr-FR" sz="1100" baseline="0">
              <a:solidFill>
                <a:srgbClr val="0070C0"/>
              </a:solidFill>
            </a:rPr>
            <a:t>"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-Cliquer sur le bouton vert    </a:t>
          </a:r>
        </a:p>
        <a:p>
          <a:pPr algn="ctr"/>
          <a:endParaRPr lang="fr-FR" sz="1100" baseline="0">
            <a:solidFill>
              <a:srgbClr val="0070C0"/>
            </a:solidFill>
          </a:endParaRPr>
        </a:p>
      </xdr:txBody>
    </xdr:sp>
    <xdr:clientData fLocksWithSheet="0" fPrintsWithSheet="0"/>
  </xdr:twoCellAnchor>
  <xdr:twoCellAnchor editAs="absolute">
    <xdr:from>
      <xdr:col>13</xdr:col>
      <xdr:colOff>0</xdr:colOff>
      <xdr:row>13</xdr:row>
      <xdr:rowOff>152401</xdr:rowOff>
    </xdr:from>
    <xdr:to>
      <xdr:col>13</xdr:col>
      <xdr:colOff>304800</xdr:colOff>
      <xdr:row>15</xdr:row>
      <xdr:rowOff>1</xdr:rowOff>
    </xdr:to>
    <xdr:pic macro="[0]!Supprimer_ligne_Produits">
      <xdr:nvPicPr>
        <xdr:cNvPr id="5" name="Image 4" descr="C:\Users\ebarraud\AppData\Local\Microsoft\Windows\Temporary Internet Files\IE\E1EXQUFP\check-24849_960_720[1]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0225" y="342900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 editAs="absolute">
    <xdr:from>
      <xdr:col>11</xdr:col>
      <xdr:colOff>47625</xdr:colOff>
      <xdr:row>2</xdr:row>
      <xdr:rowOff>180975</xdr:rowOff>
    </xdr:from>
    <xdr:to>
      <xdr:col>13</xdr:col>
      <xdr:colOff>495300</xdr:colOff>
      <xdr:row>5</xdr:row>
      <xdr:rowOff>0</xdr:rowOff>
    </xdr:to>
    <xdr:sp macro="[0]!Tri_Produits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12201525" y="942975"/>
          <a:ext cx="1524000" cy="50482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Tri </a:t>
          </a:r>
          <a:r>
            <a:rPr lang="fr-FR" sz="1200" b="1" baseline="0">
              <a:solidFill>
                <a:srgbClr val="FFFF00"/>
              </a:solidFill>
            </a:rPr>
            <a:t> par code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8</xdr:col>
      <xdr:colOff>514350</xdr:colOff>
      <xdr:row>6</xdr:row>
      <xdr:rowOff>0</xdr:rowOff>
    </xdr:from>
    <xdr:to>
      <xdr:col>13</xdr:col>
      <xdr:colOff>180975</xdr:colOff>
      <xdr:row>10</xdr:row>
      <xdr:rowOff>114300</xdr:rowOff>
    </xdr:to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10363200" y="1676400"/>
          <a:ext cx="3048000" cy="1028700"/>
        </a:xfrm>
        <a:prstGeom prst="rect">
          <a:avLst/>
        </a:prstGeom>
        <a:solidFill>
          <a:schemeClr val="bg1">
            <a:lumMod val="95000"/>
          </a:schemeClr>
        </a:solidFill>
        <a:ln w="6350" cmpd="sng">
          <a:solidFill>
            <a:schemeClr val="bg1">
              <a:lumMod val="85000"/>
            </a:schemeClr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Protection de la page</a:t>
          </a:r>
          <a:endParaRPr lang="fr-FR" sz="1100" b="1" baseline="0">
            <a:solidFill>
              <a:srgbClr val="FF0000"/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-Pour ôter la protection :</a:t>
          </a:r>
        </a:p>
        <a:p>
          <a:pPr algn="l"/>
          <a:endParaRPr lang="fr-FR" sz="1100" baseline="0">
            <a:solidFill>
              <a:schemeClr val="accent6">
                <a:lumMod val="75000"/>
              </a:schemeClr>
            </a:solidFill>
          </a:endParaRPr>
        </a:p>
        <a:p>
          <a:pPr algn="l"/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-Pour protéger la page :</a:t>
          </a:r>
        </a:p>
        <a:p>
          <a:pPr algn="l"/>
          <a:endParaRPr lang="fr-FR" sz="1100" baseline="0">
            <a:solidFill>
              <a:schemeClr val="accent6">
                <a:lumMod val="75000"/>
              </a:schemeClr>
            </a:solidFill>
          </a:endParaRPr>
        </a:p>
      </xdr:txBody>
    </xdr:sp>
    <xdr:clientData fLocksWithSheet="0" fPrintsWithSheet="0"/>
  </xdr:twoCellAnchor>
  <xdr:twoCellAnchor editAs="absolute">
    <xdr:from>
      <xdr:col>14</xdr:col>
      <xdr:colOff>47625</xdr:colOff>
      <xdr:row>2</xdr:row>
      <xdr:rowOff>180975</xdr:rowOff>
    </xdr:from>
    <xdr:to>
      <xdr:col>16</xdr:col>
      <xdr:colOff>495300</xdr:colOff>
      <xdr:row>5</xdr:row>
      <xdr:rowOff>0</xdr:rowOff>
    </xdr:to>
    <xdr:sp macro="[0]!Tri_Produits_alpha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/>
      </xdr:nvSpPr>
      <xdr:spPr>
        <a:xfrm>
          <a:off x="14039850" y="942975"/>
          <a:ext cx="1524000" cy="50482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Tri </a:t>
          </a:r>
          <a:r>
            <a:rPr lang="fr-FR" sz="1200" b="1" baseline="0">
              <a:solidFill>
                <a:srgbClr val="FFFF00"/>
              </a:solidFill>
            </a:rPr>
            <a:t> par description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11</xdr:col>
      <xdr:colOff>0</xdr:colOff>
      <xdr:row>8</xdr:row>
      <xdr:rowOff>107175</xdr:rowOff>
    </xdr:from>
    <xdr:to>
      <xdr:col>11</xdr:col>
      <xdr:colOff>293940</xdr:colOff>
      <xdr:row>9</xdr:row>
      <xdr:rowOff>166575</xdr:rowOff>
    </xdr:to>
    <xdr:pic macro="[0]!Protection1"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3900" y="2240775"/>
          <a:ext cx="293940" cy="288000"/>
        </a:xfrm>
        <a:prstGeom prst="rect">
          <a:avLst/>
        </a:prstGeom>
      </xdr:spPr>
    </xdr:pic>
    <xdr:clientData fLocksWithSheet="0" fPrintsWithSheet="0"/>
  </xdr:twoCellAnchor>
  <xdr:twoCellAnchor editAs="absolute">
    <xdr:from>
      <xdr:col>12</xdr:col>
      <xdr:colOff>121431</xdr:colOff>
      <xdr:row>7</xdr:row>
      <xdr:rowOff>76200</xdr:rowOff>
    </xdr:from>
    <xdr:to>
      <xdr:col>12</xdr:col>
      <xdr:colOff>437003</xdr:colOff>
      <xdr:row>8</xdr:row>
      <xdr:rowOff>135600</xdr:rowOff>
    </xdr:to>
    <xdr:pic macro="[0]!Protection2">
      <xdr:nvPicPr>
        <xdr:cNvPr id="15" name="Image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9656" y="1981200"/>
          <a:ext cx="315572" cy="288000"/>
        </a:xfrm>
        <a:prstGeom prst="rect">
          <a:avLst/>
        </a:prstGeom>
      </xdr:spPr>
    </xdr:pic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1057275</xdr:rowOff>
    </xdr:from>
    <xdr:to>
      <xdr:col>13</xdr:col>
      <xdr:colOff>0</xdr:colOff>
      <xdr:row>1</xdr:row>
      <xdr:rowOff>0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963275" y="1057275"/>
          <a:ext cx="3571875" cy="304800"/>
        </a:xfrm>
        <a:prstGeom prst="rect">
          <a:avLst/>
        </a:prstGeom>
        <a:solidFill>
          <a:srgbClr val="FFFFCC">
            <a:alpha val="4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absolute">
    <xdr:from>
      <xdr:col>8</xdr:col>
      <xdr:colOff>2438401</xdr:colOff>
      <xdr:row>0</xdr:row>
      <xdr:rowOff>161925</xdr:rowOff>
    </xdr:from>
    <xdr:to>
      <xdr:col>12</xdr:col>
      <xdr:colOff>133351</xdr:colOff>
      <xdr:row>0</xdr:row>
      <xdr:rowOff>1057274</xdr:rowOff>
    </xdr:to>
    <xdr:sp macro="" textlink="">
      <xdr:nvSpPr>
        <xdr:cNvPr id="9" name="Texte_Supprime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10687051" y="161925"/>
          <a:ext cx="3219450" cy="8953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 cmpd="sng">
          <a:solidFill>
            <a:srgbClr val="0070C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Supprimer </a:t>
          </a:r>
          <a:r>
            <a:rPr lang="fr-FR" sz="1100" b="1" baseline="0">
              <a:solidFill>
                <a:srgbClr val="FF0000"/>
              </a:solidFill>
            </a:rPr>
            <a:t> une </a:t>
          </a:r>
          <a:r>
            <a:rPr lang="fr-FR" sz="1100" b="1">
              <a:solidFill>
                <a:srgbClr val="FF0000"/>
              </a:solidFill>
            </a:rPr>
            <a:t>ligne de</a:t>
          </a:r>
          <a:r>
            <a:rPr lang="fr-FR" sz="1100" b="1" baseline="0">
              <a:solidFill>
                <a:srgbClr val="FF0000"/>
              </a:solidFill>
            </a:rPr>
            <a:t> la Base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-Sélectionner la cellule concernée dans une des colonnes "</a:t>
          </a:r>
          <a:r>
            <a:rPr lang="fr-FR" sz="1100" baseline="0">
              <a:solidFill>
                <a:srgbClr val="FF0000"/>
              </a:solidFill>
            </a:rPr>
            <a:t>Code</a:t>
          </a:r>
          <a:r>
            <a:rPr lang="fr-FR" sz="1100" baseline="0">
              <a:solidFill>
                <a:srgbClr val="0070C0"/>
              </a:solidFill>
            </a:rPr>
            <a:t>"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-Cliquer sur le bouton vert    </a:t>
          </a:r>
        </a:p>
        <a:p>
          <a:pPr algn="ctr"/>
          <a:endParaRPr lang="fr-FR" sz="1100" baseline="0">
            <a:solidFill>
              <a:srgbClr val="0070C0"/>
            </a:solidFill>
          </a:endParaRPr>
        </a:p>
      </xdr:txBody>
    </xdr:sp>
    <xdr:clientData fLocksWithSheet="0" fPrintsWithSheet="0"/>
  </xdr:twoCellAnchor>
  <xdr:twoCellAnchor editAs="absolute">
    <xdr:from>
      <xdr:col>11</xdr:col>
      <xdr:colOff>304800</xdr:colOff>
      <xdr:row>0</xdr:row>
      <xdr:rowOff>657225</xdr:rowOff>
    </xdr:from>
    <xdr:to>
      <xdr:col>11</xdr:col>
      <xdr:colOff>609600</xdr:colOff>
      <xdr:row>0</xdr:row>
      <xdr:rowOff>962025</xdr:rowOff>
    </xdr:to>
    <xdr:pic macro="[0]!Supprimer_ligne">
      <xdr:nvPicPr>
        <xdr:cNvPr id="10" name="Bouton_vert" descr="C:\Users\ebarraud\AppData\Local\Microsoft\Windows\Temporary Internet Files\IE\E1EXQUFP\check-24849_960_720[1].png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65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 editAs="absolute">
    <xdr:from>
      <xdr:col>8</xdr:col>
      <xdr:colOff>1028700</xdr:colOff>
      <xdr:row>0</xdr:row>
      <xdr:rowOff>847725</xdr:rowOff>
    </xdr:from>
    <xdr:to>
      <xdr:col>8</xdr:col>
      <xdr:colOff>2228850</xdr:colOff>
      <xdr:row>0</xdr:row>
      <xdr:rowOff>1123950</xdr:rowOff>
    </xdr:to>
    <xdr:sp macro="" textlink="">
      <xdr:nvSpPr>
        <xdr:cNvPr id="11" name="Texte_Facturation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9277350" y="847725"/>
          <a:ext cx="12001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/>
            <a:t>Accès Facturation</a:t>
          </a:r>
        </a:p>
      </xdr:txBody>
    </xdr:sp>
    <xdr:clientData fLocksWithSheet="0" fPrintsWithSheet="0"/>
  </xdr:twoCellAnchor>
  <xdr:twoCellAnchor editAs="absolute">
    <xdr:from>
      <xdr:col>8</xdr:col>
      <xdr:colOff>1257300</xdr:colOff>
      <xdr:row>0</xdr:row>
      <xdr:rowOff>66675</xdr:rowOff>
    </xdr:from>
    <xdr:to>
      <xdr:col>8</xdr:col>
      <xdr:colOff>2052514</xdr:colOff>
      <xdr:row>0</xdr:row>
      <xdr:rowOff>858675</xdr:rowOff>
    </xdr:to>
    <xdr:pic>
      <xdr:nvPicPr>
        <xdr:cNvPr id="7" name="Acces_Facturation">
          <a:hlinkClick xmlns:r="http://schemas.openxmlformats.org/officeDocument/2006/relationships" r:id="rId2" tooltip="Accès onglet Facturation"/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5950" y="66675"/>
          <a:ext cx="795214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7</xdr:col>
      <xdr:colOff>476250</xdr:colOff>
      <xdr:row>11</xdr:row>
      <xdr:rowOff>47625</xdr:rowOff>
    </xdr:to>
    <xdr:sp macro="[0]!Insere_Lignes_T80" textlink="" fLocksText="0">
      <xdr:nvSpPr>
        <xdr:cNvPr id="14" name="Nouvelle_Ligne_T80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/>
      </xdr:nvSpPr>
      <xdr:spPr>
        <a:xfrm>
          <a:off x="6486525" y="3343275"/>
          <a:ext cx="1524000" cy="5048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Nouvelle ligne</a:t>
          </a:r>
        </a:p>
      </xdr:txBody>
    </xdr:sp>
    <xdr:clientData fLocksWithSheet="0" fPrintsWithSheet="0"/>
  </xdr:twoCellAnchor>
  <xdr:twoCellAnchor editAs="absolute">
    <xdr:from>
      <xdr:col>2</xdr:col>
      <xdr:colOff>0</xdr:colOff>
      <xdr:row>0</xdr:row>
      <xdr:rowOff>602384</xdr:rowOff>
    </xdr:from>
    <xdr:to>
      <xdr:col>2</xdr:col>
      <xdr:colOff>1524000</xdr:colOff>
      <xdr:row>0</xdr:row>
      <xdr:rowOff>1107209</xdr:rowOff>
    </xdr:to>
    <xdr:sp macro="[0]!Insere_Lignes_T20" textlink="">
      <xdr:nvSpPr>
        <xdr:cNvPr id="3" name="Nouvelle_Ligne_T20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1295400" y="602384"/>
          <a:ext cx="1524000" cy="5048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Nouvelle ligne</a:t>
          </a:r>
        </a:p>
      </xdr:txBody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1524000</xdr:colOff>
      <xdr:row>39</xdr:row>
      <xdr:rowOff>47625</xdr:rowOff>
    </xdr:to>
    <xdr:sp macro="[0]!Copie_Devis_T7" textlink="" fLocksText="0">
      <xdr:nvSpPr>
        <xdr:cNvPr id="18" name="Collage_Devis_T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/>
      </xdr:nvSpPr>
      <xdr:spPr>
        <a:xfrm>
          <a:off x="1295400" y="11115675"/>
          <a:ext cx="1524000" cy="5048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Collage</a:t>
          </a:r>
          <a:r>
            <a:rPr lang="fr-FR" sz="1200" b="1" baseline="0">
              <a:solidFill>
                <a:srgbClr val="FFFF00"/>
              </a:solidFill>
            </a:rPr>
            <a:t> Devis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oneCell">
    <xdr:from>
      <xdr:col>2</xdr:col>
      <xdr:colOff>0</xdr:colOff>
      <xdr:row>29</xdr:row>
      <xdr:rowOff>0</xdr:rowOff>
    </xdr:from>
    <xdr:to>
      <xdr:col>2</xdr:col>
      <xdr:colOff>1524000</xdr:colOff>
      <xdr:row>31</xdr:row>
      <xdr:rowOff>47625</xdr:rowOff>
    </xdr:to>
    <xdr:sp macro="[0]!Copie_Devis_T6" textlink="" fLocksText="0">
      <xdr:nvSpPr>
        <xdr:cNvPr id="17" name="Collage_Devis_T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/>
      </xdr:nvSpPr>
      <xdr:spPr>
        <a:xfrm>
          <a:off x="1295400" y="9286875"/>
          <a:ext cx="1524000" cy="5048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Collage</a:t>
          </a:r>
          <a:r>
            <a:rPr lang="fr-FR" sz="1200" b="1" baseline="0">
              <a:solidFill>
                <a:srgbClr val="FFFF00"/>
              </a:solidFill>
            </a:rPr>
            <a:t> Devis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oneCell">
    <xdr:from>
      <xdr:col>2</xdr:col>
      <xdr:colOff>0</xdr:colOff>
      <xdr:row>20</xdr:row>
      <xdr:rowOff>0</xdr:rowOff>
    </xdr:from>
    <xdr:to>
      <xdr:col>2</xdr:col>
      <xdr:colOff>1524000</xdr:colOff>
      <xdr:row>22</xdr:row>
      <xdr:rowOff>47625</xdr:rowOff>
    </xdr:to>
    <xdr:sp macro="[0]!Copie_Devis_T5" textlink="" fLocksText="0">
      <xdr:nvSpPr>
        <xdr:cNvPr id="16" name="Collage_Devis_T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/>
      </xdr:nvSpPr>
      <xdr:spPr>
        <a:xfrm>
          <a:off x="1295400" y="7229475"/>
          <a:ext cx="1524000" cy="5048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Collage</a:t>
          </a:r>
          <a:r>
            <a:rPr lang="fr-FR" sz="12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Devis         </a:t>
          </a:r>
          <a:endParaRPr lang="fr-FR" sz="1400">
            <a:solidFill>
              <a:srgbClr val="FFFF00"/>
            </a:solidFill>
            <a:effectLst/>
          </a:endParaRPr>
        </a:p>
      </xdr:txBody>
    </xdr:sp>
    <xdr:clientData fLocksWithSheet="0" fPrintsWithSheet="0"/>
  </xdr:twoCellAnchor>
  <xdr:twoCellAnchor editAs="oneCell">
    <xdr:from>
      <xdr:col>2</xdr:col>
      <xdr:colOff>0</xdr:colOff>
      <xdr:row>9</xdr:row>
      <xdr:rowOff>0</xdr:rowOff>
    </xdr:from>
    <xdr:to>
      <xdr:col>2</xdr:col>
      <xdr:colOff>1524000</xdr:colOff>
      <xdr:row>11</xdr:row>
      <xdr:rowOff>47625</xdr:rowOff>
    </xdr:to>
    <xdr:sp macro="[0]!Copie_Devis_T80" textlink="" fLocksText="0">
      <xdr:nvSpPr>
        <xdr:cNvPr id="15" name="Collage_Devis_T80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/>
      </xdr:nvSpPr>
      <xdr:spPr>
        <a:xfrm>
          <a:off x="1295400" y="4714875"/>
          <a:ext cx="1524000" cy="50482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Collage</a:t>
          </a:r>
          <a:r>
            <a:rPr lang="fr-FR" sz="1200" b="1" baseline="0">
              <a:solidFill>
                <a:srgbClr val="FFFF00"/>
              </a:solidFill>
            </a:rPr>
            <a:t> Devis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13</xdr:col>
      <xdr:colOff>0</xdr:colOff>
      <xdr:row>2</xdr:row>
      <xdr:rowOff>0</xdr:rowOff>
    </xdr:from>
    <xdr:to>
      <xdr:col>15</xdr:col>
      <xdr:colOff>561975</xdr:colOff>
      <xdr:row>4</xdr:row>
      <xdr:rowOff>47625</xdr:rowOff>
    </xdr:to>
    <xdr:sp macro="[0]!Copie_Devis_T20" textlink="">
      <xdr:nvSpPr>
        <xdr:cNvPr id="12" name="Collage_Devis_T20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/>
      </xdr:nvSpPr>
      <xdr:spPr>
        <a:xfrm>
          <a:off x="14220825" y="1743075"/>
          <a:ext cx="1524000" cy="504825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Collage Devis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oneCell">
    <xdr:from>
      <xdr:col>15</xdr:col>
      <xdr:colOff>0</xdr:colOff>
      <xdr:row>35</xdr:row>
      <xdr:rowOff>0</xdr:rowOff>
    </xdr:from>
    <xdr:to>
      <xdr:col>15</xdr:col>
      <xdr:colOff>476250</xdr:colOff>
      <xdr:row>37</xdr:row>
      <xdr:rowOff>19050</xdr:rowOff>
    </xdr:to>
    <xdr:pic>
      <xdr:nvPicPr>
        <xdr:cNvPr id="19" name="TOP">
          <a:hlinkClick xmlns:r="http://schemas.openxmlformats.org/officeDocument/2006/relationships" r:id="rId4" tooltip="Haut de page"/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2850" y="9515475"/>
          <a:ext cx="476250" cy="476250"/>
        </a:xfrm>
        <a:prstGeom prst="rect">
          <a:avLst/>
        </a:prstGeom>
      </xdr:spPr>
    </xdr:pic>
    <xdr:clientData/>
  </xdr:twoCellAnchor>
  <xdr:twoCellAnchor>
    <xdr:from>
      <xdr:col>14</xdr:col>
      <xdr:colOff>9525</xdr:colOff>
      <xdr:row>0</xdr:row>
      <xdr:rowOff>714375</xdr:rowOff>
    </xdr:from>
    <xdr:to>
      <xdr:col>15</xdr:col>
      <xdr:colOff>762000</xdr:colOff>
      <xdr:row>0</xdr:row>
      <xdr:rowOff>990600</xdr:rowOff>
    </xdr:to>
    <xdr:sp macro="[0]!Supprime_Toutes_Lignes_T20" textlink="">
      <xdr:nvSpPr>
        <xdr:cNvPr id="26" name="Texte_Gomme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14430375" y="714375"/>
          <a:ext cx="15144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Supprimer les </a:t>
          </a:r>
          <a:r>
            <a:rPr lang="fr-FR" sz="1050" b="1">
              <a:solidFill>
                <a:srgbClr val="FF0000"/>
              </a:solidFill>
            </a:rPr>
            <a:t>données</a:t>
          </a:r>
        </a:p>
      </xdr:txBody>
    </xdr:sp>
    <xdr:clientData fLocksWithSheet="0" fPrintsWithSheet="0"/>
  </xdr:twoCellAnchor>
  <xdr:twoCellAnchor>
    <xdr:from>
      <xdr:col>14</xdr:col>
      <xdr:colOff>390526</xdr:colOff>
      <xdr:row>0</xdr:row>
      <xdr:rowOff>209550</xdr:rowOff>
    </xdr:from>
    <xdr:to>
      <xdr:col>15</xdr:col>
      <xdr:colOff>390526</xdr:colOff>
      <xdr:row>0</xdr:row>
      <xdr:rowOff>757306</xdr:rowOff>
    </xdr:to>
    <xdr:pic macro="[0]!Supprime_Toutes_Lignes_T20">
      <xdr:nvPicPr>
        <xdr:cNvPr id="22" name="Gomme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1376" y="209550"/>
          <a:ext cx="762000" cy="547756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8</xdr:col>
      <xdr:colOff>142875</xdr:colOff>
      <xdr:row>9</xdr:row>
      <xdr:rowOff>0</xdr:rowOff>
    </xdr:from>
    <xdr:to>
      <xdr:col>8</xdr:col>
      <xdr:colOff>1666875</xdr:colOff>
      <xdr:row>11</xdr:row>
      <xdr:rowOff>47625</xdr:rowOff>
    </xdr:to>
    <xdr:sp macro="[0]!Tri_Devis_Tableau80" textlink="" fLocksText="0">
      <xdr:nvSpPr>
        <xdr:cNvPr id="25" name="Tri_T80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/>
      </xdr:nvSpPr>
      <xdr:spPr>
        <a:xfrm>
          <a:off x="8391525" y="3343275"/>
          <a:ext cx="1524000" cy="504825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Tri </a:t>
          </a:r>
          <a:r>
            <a:rPr lang="fr-FR" sz="1200" b="1" baseline="0">
              <a:solidFill>
                <a:srgbClr val="FFFF00"/>
              </a:solidFill>
            </a:rPr>
            <a:t> par code            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2</xdr:col>
      <xdr:colOff>1905000</xdr:colOff>
      <xdr:row>0</xdr:row>
      <xdr:rowOff>602384</xdr:rowOff>
    </xdr:from>
    <xdr:to>
      <xdr:col>4</xdr:col>
      <xdr:colOff>0</xdr:colOff>
      <xdr:row>0</xdr:row>
      <xdr:rowOff>1107209</xdr:rowOff>
    </xdr:to>
    <xdr:sp macro="[0]!Tri_Devis_Tableau20" textlink="">
      <xdr:nvSpPr>
        <xdr:cNvPr id="8" name="Tri_T20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3200400" y="602384"/>
          <a:ext cx="1524000" cy="504825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Tri </a:t>
          </a:r>
          <a:r>
            <a:rPr lang="fr-FR" sz="1200" b="1" baseline="0">
              <a:solidFill>
                <a:srgbClr val="FFFF00"/>
              </a:solidFill>
            </a:rPr>
            <a:t> par code                     </a:t>
          </a:r>
          <a:endParaRPr lang="fr-FR" sz="1200" b="1">
            <a:solidFill>
              <a:srgbClr val="FFFF00"/>
            </a:solidFill>
          </a:endParaRPr>
        </a:p>
      </xdr:txBody>
    </xdr:sp>
    <xdr:clientData fPrintsWithSheet="0"/>
  </xdr:twoCellAnchor>
  <xdr:twoCellAnchor editAs="oneCell">
    <xdr:from>
      <xdr:col>2</xdr:col>
      <xdr:colOff>1905000</xdr:colOff>
      <xdr:row>37</xdr:row>
      <xdr:rowOff>0</xdr:rowOff>
    </xdr:from>
    <xdr:to>
      <xdr:col>4</xdr:col>
      <xdr:colOff>0</xdr:colOff>
      <xdr:row>39</xdr:row>
      <xdr:rowOff>47625</xdr:rowOff>
    </xdr:to>
    <xdr:sp macro="[0]!Copie_Facture_T7" textlink="" fLocksText="0">
      <xdr:nvSpPr>
        <xdr:cNvPr id="45" name="Collage_Facture_T7" hidden="1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/>
      </xdr:nvSpPr>
      <xdr:spPr>
        <a:xfrm>
          <a:off x="3200400" y="11115675"/>
          <a:ext cx="1524000" cy="504825"/>
        </a:xfrm>
        <a:prstGeom prst="roundRect">
          <a:avLst/>
        </a:prstGeom>
        <a:solidFill>
          <a:srgbClr val="FF660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Collage Facture  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oneCell">
    <xdr:from>
      <xdr:col>2</xdr:col>
      <xdr:colOff>1905000</xdr:colOff>
      <xdr:row>29</xdr:row>
      <xdr:rowOff>0</xdr:rowOff>
    </xdr:from>
    <xdr:to>
      <xdr:col>4</xdr:col>
      <xdr:colOff>0</xdr:colOff>
      <xdr:row>31</xdr:row>
      <xdr:rowOff>47625</xdr:rowOff>
    </xdr:to>
    <xdr:sp macro="[0]!Copie_Facture_T6" textlink="" fLocksText="0">
      <xdr:nvSpPr>
        <xdr:cNvPr id="44" name="Collage_Facture_T6" hidden="1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/>
      </xdr:nvSpPr>
      <xdr:spPr>
        <a:xfrm>
          <a:off x="3200400" y="9286875"/>
          <a:ext cx="1524000" cy="504825"/>
        </a:xfrm>
        <a:prstGeom prst="roundRect">
          <a:avLst/>
        </a:prstGeom>
        <a:solidFill>
          <a:srgbClr val="FF660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Collage Facture  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oneCell">
    <xdr:from>
      <xdr:col>2</xdr:col>
      <xdr:colOff>1905000</xdr:colOff>
      <xdr:row>20</xdr:row>
      <xdr:rowOff>0</xdr:rowOff>
    </xdr:from>
    <xdr:to>
      <xdr:col>4</xdr:col>
      <xdr:colOff>0</xdr:colOff>
      <xdr:row>22</xdr:row>
      <xdr:rowOff>47625</xdr:rowOff>
    </xdr:to>
    <xdr:sp macro="[0]!Copie_Facture_T5" textlink="" fLocksText="0">
      <xdr:nvSpPr>
        <xdr:cNvPr id="43" name="Collage_Facture_T5" hidden="1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/>
      </xdr:nvSpPr>
      <xdr:spPr>
        <a:xfrm>
          <a:off x="3200400" y="7229475"/>
          <a:ext cx="1524000" cy="504825"/>
        </a:xfrm>
        <a:prstGeom prst="roundRect">
          <a:avLst/>
        </a:prstGeom>
        <a:solidFill>
          <a:srgbClr val="FF660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Collage Facture  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oneCell">
    <xdr:from>
      <xdr:col>2</xdr:col>
      <xdr:colOff>1905000</xdr:colOff>
      <xdr:row>9</xdr:row>
      <xdr:rowOff>0</xdr:rowOff>
    </xdr:from>
    <xdr:to>
      <xdr:col>4</xdr:col>
      <xdr:colOff>0</xdr:colOff>
      <xdr:row>11</xdr:row>
      <xdr:rowOff>47625</xdr:rowOff>
    </xdr:to>
    <xdr:sp macro="[0]!Copie_Facture_T80" textlink="" fLocksText="0">
      <xdr:nvSpPr>
        <xdr:cNvPr id="42" name="Collage_Facture_T80" hidden="1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/>
      </xdr:nvSpPr>
      <xdr:spPr>
        <a:xfrm>
          <a:off x="3200400" y="4714875"/>
          <a:ext cx="1524000" cy="50482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Collage Facture  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13</xdr:col>
      <xdr:colOff>0</xdr:colOff>
      <xdr:row>5</xdr:row>
      <xdr:rowOff>0</xdr:rowOff>
    </xdr:from>
    <xdr:to>
      <xdr:col>15</xdr:col>
      <xdr:colOff>561975</xdr:colOff>
      <xdr:row>7</xdr:row>
      <xdr:rowOff>47625</xdr:rowOff>
    </xdr:to>
    <xdr:sp macro="[0]!Copie_Facture_T20" textlink="" fLocksText="0">
      <xdr:nvSpPr>
        <xdr:cNvPr id="40" name="Collage_Facture_T20" hidden="1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/>
      </xdr:nvSpPr>
      <xdr:spPr>
        <a:xfrm>
          <a:off x="14220825" y="2428875"/>
          <a:ext cx="1524000" cy="50482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Collage Facture           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13</xdr:col>
      <xdr:colOff>0</xdr:colOff>
      <xdr:row>8</xdr:row>
      <xdr:rowOff>4732</xdr:rowOff>
    </xdr:from>
    <xdr:to>
      <xdr:col>14</xdr:col>
      <xdr:colOff>303975</xdr:colOff>
      <xdr:row>10</xdr:row>
      <xdr:rowOff>51532</xdr:rowOff>
    </xdr:to>
    <xdr:pic macro="[0]!Nom_Client">
      <xdr:nvPicPr>
        <xdr:cNvPr id="27" name="Disquette bleue" descr="C:\Users\ebarraud\AppData\Local\Microsoft\Windows\Temporary Internet Files\IE\E1EXQUFP\floppy-35952_640[1].png" hidden="1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0825" y="3119407"/>
          <a:ext cx="504000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  <xdr:twoCellAnchor editAs="absolute">
    <xdr:from>
      <xdr:col>14</xdr:col>
      <xdr:colOff>352425</xdr:colOff>
      <xdr:row>8</xdr:row>
      <xdr:rowOff>0</xdr:rowOff>
    </xdr:from>
    <xdr:to>
      <xdr:col>16</xdr:col>
      <xdr:colOff>885825</xdr:colOff>
      <xdr:row>10</xdr:row>
      <xdr:rowOff>46800</xdr:rowOff>
    </xdr:to>
    <xdr:sp macro="" textlink="" fLocksText="0">
      <xdr:nvSpPr>
        <xdr:cNvPr id="4" name="Texte_bleue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4773275" y="3114675"/>
          <a:ext cx="2200275" cy="50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 l'application au format :</a:t>
          </a:r>
        </a:p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Devis-NOM-jj-mm-aaaa</a:t>
          </a:r>
        </a:p>
      </xdr:txBody>
    </xdr:sp>
    <xdr:clientData fLocksWithSheet="0" fPrintsWithSheet="0"/>
  </xdr:twoCellAnchor>
  <xdr:twoCellAnchor editAs="absolute">
    <xdr:from>
      <xdr:col>13</xdr:col>
      <xdr:colOff>0</xdr:colOff>
      <xdr:row>15</xdr:row>
      <xdr:rowOff>0</xdr:rowOff>
    </xdr:from>
    <xdr:to>
      <xdr:col>17</xdr:col>
      <xdr:colOff>1</xdr:colOff>
      <xdr:row>17</xdr:row>
      <xdr:rowOff>82800</xdr:rowOff>
    </xdr:to>
    <xdr:sp macro="[0]!Close_RAZ" textlink="">
      <xdr:nvSpPr>
        <xdr:cNvPr id="33" name="Bt_QUITTER2" hidden="1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/>
      </xdr:nvSpPr>
      <xdr:spPr>
        <a:xfrm>
          <a:off x="14220825" y="4714875"/>
          <a:ext cx="2762251" cy="540000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QUITTER L'APPLICATION et Excel</a:t>
          </a:r>
        </a:p>
      </xdr:txBody>
    </xdr:sp>
    <xdr:clientData fLocksWithSheet="0"/>
  </xdr:twoCellAnchor>
  <xdr:twoCellAnchor editAs="absolute">
    <xdr:from>
      <xdr:col>13</xdr:col>
      <xdr:colOff>0</xdr:colOff>
      <xdr:row>14</xdr:row>
      <xdr:rowOff>0</xdr:rowOff>
    </xdr:from>
    <xdr:to>
      <xdr:col>17</xdr:col>
      <xdr:colOff>1</xdr:colOff>
      <xdr:row>16</xdr:row>
      <xdr:rowOff>82800</xdr:rowOff>
    </xdr:to>
    <xdr:sp macro="[0]!Close_save" textlink="">
      <xdr:nvSpPr>
        <xdr:cNvPr id="29" name="Bt_QUITTER" hidden="1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/>
      </xdr:nvSpPr>
      <xdr:spPr>
        <a:xfrm>
          <a:off x="14220825" y="4486275"/>
          <a:ext cx="2762251" cy="540000"/>
        </a:xfrm>
        <a:prstGeom prst="round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QUITTER L'APPLICATION et Excel</a:t>
          </a:r>
        </a:p>
      </xdr:txBody>
    </xdr:sp>
    <xdr:clientData fLocksWithSheet="0"/>
  </xdr:twoCellAnchor>
  <xdr:twoCellAnchor editAs="absolute">
    <xdr:from>
      <xdr:col>13</xdr:col>
      <xdr:colOff>0</xdr:colOff>
      <xdr:row>8</xdr:row>
      <xdr:rowOff>0</xdr:rowOff>
    </xdr:from>
    <xdr:to>
      <xdr:col>14</xdr:col>
      <xdr:colOff>309666</xdr:colOff>
      <xdr:row>10</xdr:row>
      <xdr:rowOff>46800</xdr:rowOff>
    </xdr:to>
    <xdr:pic macro="[0]!Nom_Client2">
      <xdr:nvPicPr>
        <xdr:cNvPr id="13" name="Disquette verte" hidden="1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4220825" y="3114675"/>
          <a:ext cx="509691" cy="504000"/>
        </a:xfrm>
        <a:prstGeom prst="rect">
          <a:avLst/>
        </a:prstGeom>
      </xdr:spPr>
    </xdr:pic>
    <xdr:clientData/>
  </xdr:twoCellAnchor>
  <xdr:twoCellAnchor editAs="absolute">
    <xdr:from>
      <xdr:col>14</xdr:col>
      <xdr:colOff>361950</xdr:colOff>
      <xdr:row>8</xdr:row>
      <xdr:rowOff>0</xdr:rowOff>
    </xdr:from>
    <xdr:to>
      <xdr:col>17</xdr:col>
      <xdr:colOff>0</xdr:colOff>
      <xdr:row>10</xdr:row>
      <xdr:rowOff>46800</xdr:rowOff>
    </xdr:to>
    <xdr:sp macro="" textlink="" fLocksText="0">
      <xdr:nvSpPr>
        <xdr:cNvPr id="31" name="Texte_verte" hidden="1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 txBox="1"/>
      </xdr:nvSpPr>
      <xdr:spPr>
        <a:xfrm>
          <a:off x="14782800" y="3114675"/>
          <a:ext cx="2200275" cy="50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 l'application au format :</a:t>
          </a:r>
        </a:p>
        <a:p>
          <a:r>
            <a:rPr lang="fr-FR" sz="1100">
              <a:solidFill>
                <a:srgbClr val="00B050"/>
              </a:solidFill>
            </a:rPr>
            <a:t>Facture-NOM-jj-mm-aaaa</a:t>
          </a:r>
        </a:p>
      </xdr:txBody>
    </xdr:sp>
    <xdr:clientData fLocksWithSheet="0" fPrintsWithSheet="0"/>
  </xdr:twoCellAnchor>
  <xdr:twoCellAnchor editAs="absolute">
    <xdr:from>
      <xdr:col>6</xdr:col>
      <xdr:colOff>142875</xdr:colOff>
      <xdr:row>0</xdr:row>
      <xdr:rowOff>161925</xdr:rowOff>
    </xdr:from>
    <xdr:to>
      <xdr:col>7</xdr:col>
      <xdr:colOff>619125</xdr:colOff>
      <xdr:row>0</xdr:row>
      <xdr:rowOff>666750</xdr:rowOff>
    </xdr:to>
    <xdr:sp macro="[0]!Affiche_Disk_bleue" textlink="" fLocksText="0">
      <xdr:nvSpPr>
        <xdr:cNvPr id="34" name="Devis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/>
      </xdr:nvSpPr>
      <xdr:spPr>
        <a:xfrm>
          <a:off x="6629400" y="161925"/>
          <a:ext cx="1524000" cy="504825"/>
        </a:xfrm>
        <a:prstGeom prst="snip2Same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DEVIS</a:t>
          </a:r>
        </a:p>
      </xdr:txBody>
    </xdr:sp>
    <xdr:clientData fLocksWithSheet="0" fPrintsWithSheet="0"/>
  </xdr:twoCellAnchor>
  <xdr:twoCellAnchor editAs="absolute">
    <xdr:from>
      <xdr:col>6</xdr:col>
      <xdr:colOff>142875</xdr:colOff>
      <xdr:row>0</xdr:row>
      <xdr:rowOff>781050</xdr:rowOff>
    </xdr:from>
    <xdr:to>
      <xdr:col>7</xdr:col>
      <xdr:colOff>619125</xdr:colOff>
      <xdr:row>0</xdr:row>
      <xdr:rowOff>1285875</xdr:rowOff>
    </xdr:to>
    <xdr:sp macro="[0]!Affiche_Disk_verte" textlink="" fLocksText="0">
      <xdr:nvSpPr>
        <xdr:cNvPr id="35" name="Facture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/>
      </xdr:nvSpPr>
      <xdr:spPr>
        <a:xfrm>
          <a:off x="6629400" y="781050"/>
          <a:ext cx="1524000" cy="504825"/>
        </a:xfrm>
        <a:prstGeom prst="snip2Same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rgbClr val="FFFF00"/>
              </a:solidFill>
            </a:rPr>
            <a:t>FACTURE</a:t>
          </a:r>
          <a:endParaRPr lang="fr-FR" sz="1200" b="1">
            <a:solidFill>
              <a:srgbClr val="FFFF00"/>
            </a:solidFill>
          </a:endParaRPr>
        </a:p>
      </xdr:txBody>
    </xdr:sp>
    <xdr:clientData fLocksWithSheet="0" fPrintsWithSheet="0"/>
  </xdr:twoCellAnchor>
  <xdr:twoCellAnchor editAs="absolute">
    <xdr:from>
      <xdr:col>0</xdr:col>
      <xdr:colOff>85725</xdr:colOff>
      <xdr:row>0</xdr:row>
      <xdr:rowOff>85726</xdr:rowOff>
    </xdr:from>
    <xdr:to>
      <xdr:col>1</xdr:col>
      <xdr:colOff>339115</xdr:colOff>
      <xdr:row>0</xdr:row>
      <xdr:rowOff>619126</xdr:rowOff>
    </xdr:to>
    <xdr:pic>
      <xdr:nvPicPr>
        <xdr:cNvPr id="2" name="Fleche_Retour">
          <a:hlinkClick xmlns:r="http://schemas.openxmlformats.org/officeDocument/2006/relationships" r:id="rId9" tooltip="Retour Garde"/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85726"/>
          <a:ext cx="967765" cy="53340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0</xdr:row>
      <xdr:rowOff>0</xdr:rowOff>
    </xdr:from>
    <xdr:to>
      <xdr:col>6</xdr:col>
      <xdr:colOff>0</xdr:colOff>
      <xdr:row>0</xdr:row>
      <xdr:rowOff>447675</xdr:rowOff>
    </xdr:to>
    <xdr:sp macro="" textlink="" fLocksText="0">
      <xdr:nvSpPr>
        <xdr:cNvPr id="6" name="Titre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295400" y="0"/>
          <a:ext cx="5191125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7030A0"/>
              </a:solidFill>
            </a:rPr>
            <a:t>Aide à la réalisation de devis et/ou de facture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438150</xdr:colOff>
      <xdr:row>0</xdr:row>
      <xdr:rowOff>0</xdr:rowOff>
    </xdr:from>
    <xdr:to>
      <xdr:col>1</xdr:col>
      <xdr:colOff>453819</xdr:colOff>
      <xdr:row>0</xdr:row>
      <xdr:rowOff>428625</xdr:rowOff>
    </xdr:to>
    <xdr:pic>
      <xdr:nvPicPr>
        <xdr:cNvPr id="2" name="Image 1">
          <a:hlinkClick xmlns:r="http://schemas.openxmlformats.org/officeDocument/2006/relationships" r:id="rId1" tooltip="Retour Garde"/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0"/>
          <a:ext cx="777669" cy="428625"/>
        </a:xfrm>
        <a:prstGeom prst="rect">
          <a:avLst/>
        </a:prstGeom>
      </xdr:spPr>
    </xdr:pic>
    <xdr:clientData/>
  </xdr:twoCellAnchor>
  <xdr:twoCellAnchor editAs="oneCell">
    <xdr:from>
      <xdr:col>9</xdr:col>
      <xdr:colOff>314325</xdr:colOff>
      <xdr:row>0</xdr:row>
      <xdr:rowOff>0</xdr:rowOff>
    </xdr:from>
    <xdr:to>
      <xdr:col>10</xdr:col>
      <xdr:colOff>0</xdr:colOff>
      <xdr:row>1</xdr:row>
      <xdr:rowOff>9525</xdr:rowOff>
    </xdr:to>
    <xdr:pic>
      <xdr:nvPicPr>
        <xdr:cNvPr id="6" name="Image 5">
          <a:hlinkClick xmlns:r="http://schemas.openxmlformats.org/officeDocument/2006/relationships" r:id="rId3" tooltip="Enregistrements des factures"/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325" y="0"/>
          <a:ext cx="447675" cy="44767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14</xdr:col>
      <xdr:colOff>0</xdr:colOff>
      <xdr:row>20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180975</xdr:colOff>
      <xdr:row>9</xdr:row>
      <xdr:rowOff>171450</xdr:rowOff>
    </xdr:from>
    <xdr:to>
      <xdr:col>1</xdr:col>
      <xdr:colOff>504825</xdr:colOff>
      <xdr:row>16</xdr:row>
      <xdr:rowOff>152400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2305050"/>
          <a:ext cx="1085850" cy="1581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1</xdr:row>
      <xdr:rowOff>85725</xdr:rowOff>
    </xdr:from>
    <xdr:to>
      <xdr:col>0</xdr:col>
      <xdr:colOff>1209676</xdr:colOff>
      <xdr:row>3</xdr:row>
      <xdr:rowOff>5165</xdr:rowOff>
    </xdr:to>
    <xdr:pic>
      <xdr:nvPicPr>
        <xdr:cNvPr id="2" name="Image 1">
          <a:hlinkClick xmlns:r="http://schemas.openxmlformats.org/officeDocument/2006/relationships" r:id="rId1" tooltip="Retour Garde"/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523875"/>
          <a:ext cx="752476" cy="414740"/>
        </a:xfrm>
        <a:prstGeom prst="rect">
          <a:avLst/>
        </a:prstGeom>
      </xdr:spPr>
    </xdr:pic>
    <xdr:clientData/>
  </xdr:twoCellAnchor>
  <xdr:twoCellAnchor editAs="absolute">
    <xdr:from>
      <xdr:col>1</xdr:col>
      <xdr:colOff>542925</xdr:colOff>
      <xdr:row>0</xdr:row>
      <xdr:rowOff>38100</xdr:rowOff>
    </xdr:from>
    <xdr:to>
      <xdr:col>1</xdr:col>
      <xdr:colOff>897786</xdr:colOff>
      <xdr:row>0</xdr:row>
      <xdr:rowOff>392961</xdr:rowOff>
    </xdr:to>
    <xdr:pic macro="[0]!Tri_Unité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590800" y="38100"/>
          <a:ext cx="354861" cy="354861"/>
        </a:xfrm>
        <a:prstGeom prst="rect">
          <a:avLst/>
        </a:prstGeom>
        <a:scene3d>
          <a:camera prst="orthographicFront">
            <a:rot lat="0" lon="0" rev="0"/>
          </a:camera>
          <a:lightRig rig="threePt" dir="t"/>
        </a:scene3d>
      </xdr:spPr>
    </xdr:pic>
    <xdr:clientData/>
  </xdr:twoCellAnchor>
  <xdr:twoCellAnchor editAs="absolute">
    <xdr:from>
      <xdr:col>3</xdr:col>
      <xdr:colOff>923925</xdr:colOff>
      <xdr:row>0</xdr:row>
      <xdr:rowOff>28575</xdr:rowOff>
    </xdr:from>
    <xdr:to>
      <xdr:col>3</xdr:col>
      <xdr:colOff>1278786</xdr:colOff>
      <xdr:row>0</xdr:row>
      <xdr:rowOff>383436</xdr:rowOff>
    </xdr:to>
    <xdr:pic macro="[0]!Tri_Domaines"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400550" y="28575"/>
          <a:ext cx="354861" cy="354861"/>
        </a:xfrm>
        <a:prstGeom prst="rect">
          <a:avLst/>
        </a:prstGeom>
        <a:scene3d>
          <a:camera prst="orthographicFront">
            <a:rot lat="0" lon="0" rev="0"/>
          </a:camera>
          <a:lightRig rig="threePt" dir="t"/>
        </a:scene3d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18</xdr:row>
      <xdr:rowOff>0</xdr:rowOff>
    </xdr:from>
    <xdr:to>
      <xdr:col>7</xdr:col>
      <xdr:colOff>1</xdr:colOff>
      <xdr:row>20</xdr:row>
      <xdr:rowOff>0</xdr:rowOff>
    </xdr:to>
    <xdr:sp macro="" textlink="">
      <xdr:nvSpPr>
        <xdr:cNvPr id="2" name="ZoneTexte 1">
          <a:hlinkClick xmlns:r="http://schemas.openxmlformats.org/officeDocument/2006/relationships" r:id="rId1" tooltip="Accès FACTURATION"/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524001" y="4324350"/>
          <a:ext cx="3048000" cy="4572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7030A0"/>
              </a:solidFill>
            </a:rPr>
            <a:t>FACTURATION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12</xdr:col>
      <xdr:colOff>0</xdr:colOff>
      <xdr:row>20</xdr:row>
      <xdr:rowOff>0</xdr:rowOff>
    </xdr:to>
    <xdr:sp macro="" textlink="">
      <xdr:nvSpPr>
        <xdr:cNvPr id="3" name="ZoneTexte 2">
          <a:hlinkClick xmlns:r="http://schemas.openxmlformats.org/officeDocument/2006/relationships" r:id="rId2" tooltip="Accès CLIENTS"/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34000" y="4324350"/>
          <a:ext cx="3048000" cy="457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CLIENTS</a:t>
          </a:r>
        </a:p>
      </xdr:txBody>
    </xdr:sp>
    <xdr:clientData/>
  </xdr:twoCellAnchor>
  <xdr:twoCellAnchor>
    <xdr:from>
      <xdr:col>8</xdr:col>
      <xdr:colOff>0</xdr:colOff>
      <xdr:row>21</xdr:row>
      <xdr:rowOff>0</xdr:rowOff>
    </xdr:from>
    <xdr:to>
      <xdr:col>12</xdr:col>
      <xdr:colOff>0</xdr:colOff>
      <xdr:row>23</xdr:row>
      <xdr:rowOff>0</xdr:rowOff>
    </xdr:to>
    <xdr:sp macro="" textlink="">
      <xdr:nvSpPr>
        <xdr:cNvPr id="4" name="ZoneTexte 3">
          <a:hlinkClick xmlns:r="http://schemas.openxmlformats.org/officeDocument/2006/relationships" r:id="rId3" tooltip="Accès PRODUITS"/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5334000" y="5010150"/>
          <a:ext cx="3048000" cy="457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PRODUITS</a:t>
          </a: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5" name="ZoneTexte 4">
          <a:hlinkClick xmlns:r="http://schemas.openxmlformats.org/officeDocument/2006/relationships" r:id="rId4" tooltip="Accès DEVIS"/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1524000" y="5010150"/>
          <a:ext cx="3048000" cy="4572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7030A0"/>
              </a:solidFill>
            </a:rPr>
            <a:t>DEVIS</a:t>
          </a:r>
        </a:p>
      </xdr:txBody>
    </xdr:sp>
    <xdr:clientData/>
  </xdr:twoCellAnchor>
  <xdr:twoCellAnchor>
    <xdr:from>
      <xdr:col>3</xdr:col>
      <xdr:colOff>0</xdr:colOff>
      <xdr:row>24</xdr:row>
      <xdr:rowOff>0</xdr:rowOff>
    </xdr:from>
    <xdr:to>
      <xdr:col>7</xdr:col>
      <xdr:colOff>0</xdr:colOff>
      <xdr:row>26</xdr:row>
      <xdr:rowOff>0</xdr:rowOff>
    </xdr:to>
    <xdr:sp macro="" textlink="">
      <xdr:nvSpPr>
        <xdr:cNvPr id="6" name="ZoneTexte 5">
          <a:hlinkClick xmlns:r="http://schemas.openxmlformats.org/officeDocument/2006/relationships" r:id="rId5" tooltip="Accès FACTURES"/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1524000" y="5695950"/>
          <a:ext cx="3048000" cy="4572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7030A0"/>
              </a:solidFill>
            </a:rPr>
            <a:t>FACTURES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12</xdr:col>
      <xdr:colOff>0</xdr:colOff>
      <xdr:row>26</xdr:row>
      <xdr:rowOff>0</xdr:rowOff>
    </xdr:to>
    <xdr:sp macro="" textlink="">
      <xdr:nvSpPr>
        <xdr:cNvPr id="7" name="ZoneTexte 6">
          <a:hlinkClick xmlns:r="http://schemas.openxmlformats.org/officeDocument/2006/relationships" r:id="rId6" tooltip="Accès DIVERS"/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5334000" y="5695950"/>
          <a:ext cx="3048000" cy="457200"/>
        </a:xfrm>
        <a:prstGeom prst="rect">
          <a:avLst/>
        </a:prstGeom>
        <a:solidFill>
          <a:srgbClr val="F8FAF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B050"/>
              </a:solidFill>
            </a:rPr>
            <a:t>DIVERS</a:t>
          </a:r>
        </a:p>
      </xdr:txBody>
    </xdr:sp>
    <xdr:clientData/>
  </xdr:twoCellAnchor>
  <xdr:twoCellAnchor editAs="absolute">
    <xdr:from>
      <xdr:col>3</xdr:col>
      <xdr:colOff>133350</xdr:colOff>
      <xdr:row>0</xdr:row>
      <xdr:rowOff>9525</xdr:rowOff>
    </xdr:from>
    <xdr:to>
      <xdr:col>4</xdr:col>
      <xdr:colOff>28048</xdr:colOff>
      <xdr:row>0</xdr:row>
      <xdr:rowOff>371475</xdr:rowOff>
    </xdr:to>
    <xdr:pic>
      <xdr:nvPicPr>
        <xdr:cNvPr id="9" name="Image 8">
          <a:hlinkClick xmlns:r="http://schemas.openxmlformats.org/officeDocument/2006/relationships" r:id="rId7" tooltip="Retour Garde"/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0" y="9525"/>
          <a:ext cx="656698" cy="36195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1524000" y="666750"/>
          <a:ext cx="6858000" cy="342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</a:t>
          </a:r>
          <a:r>
            <a:rPr lang="fr-FR" sz="1100" b="1">
              <a:solidFill>
                <a:srgbClr val="FF0000"/>
              </a:solidFill>
            </a:rPr>
            <a:t>principe premier </a:t>
          </a:r>
          <a:r>
            <a:rPr lang="fr-FR" sz="1100"/>
            <a:t>de cette application est de conserver le ou les devis réalisés pour un client en enregistrant l'application sous </a:t>
          </a:r>
          <a:r>
            <a:rPr lang="fr-FR" sz="1100" baseline="0"/>
            <a:t>le nom du client 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ous la forme :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fr-FR" sz="1100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Devis-NOM-jj-mm-aaaa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11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Facture-NOM-jj-mm-aaaa</a:t>
          </a:r>
        </a:p>
        <a:p>
          <a:endParaRPr lang="fr-FR" sz="1100" baseline="0">
            <a:solidFill>
              <a:srgbClr val="0070C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déroulement du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process de DEVIS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résume donc 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1-Ouverture de l'appli et cliquer sur bouton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Réaliser un devis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2-Construire le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devis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 suivant le mode d'emploi;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3-Choix de la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mise en page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parmi les 3 proposées et cliquer sur bouton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Collage devis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4-Compléter la page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Facturation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(nom client, date, N°, validité);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5-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Générer un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Pdf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impression et remise au client pour signature;</a:t>
          </a: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6-Retour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Devis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Enregistrement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devis avec le nom du client (disquette bleue);</a:t>
          </a:r>
        </a:p>
        <a:p>
          <a:r>
            <a:rPr lang="fr-FR">
              <a:effectLst/>
            </a:rPr>
            <a:t>   7-Quitter en cliquant sur </a:t>
          </a:r>
          <a:r>
            <a:rPr lang="fr-FR" b="1">
              <a:effectLst/>
            </a:rPr>
            <a:t>bouton vert</a:t>
          </a:r>
          <a:r>
            <a:rPr lang="fr-FR">
              <a:effectLst/>
            </a:rPr>
            <a:t>.</a:t>
          </a:r>
        </a:p>
        <a:p>
          <a:endParaRPr lang="fr-FR">
            <a:effectLst/>
          </a:endParaRPr>
        </a:p>
        <a:p>
          <a:r>
            <a:rPr lang="fr-FR">
              <a:effectLst/>
            </a:rPr>
            <a:t>Finalisation du</a:t>
          </a:r>
          <a:r>
            <a:rPr lang="fr-FR" baseline="0">
              <a:effectLst/>
            </a:rPr>
            <a:t> </a:t>
          </a:r>
          <a:r>
            <a:rPr lang="fr-FR" b="1" baseline="0">
              <a:solidFill>
                <a:srgbClr val="FF0000"/>
              </a:solidFill>
              <a:effectLst/>
            </a:rPr>
            <a:t>process</a:t>
          </a:r>
          <a:r>
            <a:rPr lang="fr-FR">
              <a:effectLst/>
            </a:rPr>
            <a:t> </a:t>
          </a:r>
          <a:r>
            <a:rPr lang="fr-FR" b="1">
              <a:solidFill>
                <a:srgbClr val="FF0000"/>
              </a:solidFill>
              <a:effectLst/>
            </a:rPr>
            <a:t>Facture</a:t>
          </a:r>
          <a:r>
            <a:rPr lang="fr-FR">
              <a:effectLst/>
            </a:rPr>
            <a:t>:</a:t>
          </a:r>
        </a:p>
        <a:p>
          <a:r>
            <a:rPr lang="fr-FR">
              <a:effectLst/>
            </a:rPr>
            <a:t>   1-Ouverture</a:t>
          </a:r>
          <a:r>
            <a:rPr lang="fr-FR" baseline="0">
              <a:effectLst/>
            </a:rPr>
            <a:t> de</a:t>
          </a:r>
          <a:r>
            <a:rPr lang="fr-FR">
              <a:effectLst/>
            </a:rPr>
            <a:t> l'application au nom du client;</a:t>
          </a:r>
        </a:p>
        <a:p>
          <a:r>
            <a:rPr lang="fr-FR">
              <a:effectLst/>
            </a:rPr>
            <a:t>   2-Cliquer</a:t>
          </a:r>
          <a:r>
            <a:rPr lang="fr-FR" baseline="0">
              <a:effectLst/>
            </a:rPr>
            <a:t> sur b</a:t>
          </a:r>
          <a:r>
            <a:rPr lang="fr-FR">
              <a:effectLst/>
            </a:rPr>
            <a:t>outon </a:t>
          </a:r>
          <a:r>
            <a:rPr lang="fr-FR" b="1">
              <a:effectLst/>
            </a:rPr>
            <a:t>Voir</a:t>
          </a:r>
          <a:r>
            <a:rPr lang="fr-FR">
              <a:effectLst/>
            </a:rPr>
            <a:t>;</a:t>
          </a:r>
        </a:p>
        <a:p>
          <a:r>
            <a:rPr lang="fr-FR">
              <a:effectLst/>
            </a:rPr>
            <a:t>   3-</a:t>
          </a:r>
          <a:r>
            <a:rPr lang="fr-FR" b="1">
              <a:effectLst/>
            </a:rPr>
            <a:t>Supprimer</a:t>
          </a:r>
          <a:r>
            <a:rPr lang="fr-FR">
              <a:effectLst/>
            </a:rPr>
            <a:t> les données du Devis (</a:t>
          </a:r>
          <a:r>
            <a:rPr lang="fr-FR" b="1">
              <a:effectLst/>
            </a:rPr>
            <a:t>Corbeille rouge -</a:t>
          </a:r>
          <a:r>
            <a:rPr lang="fr-FR">
              <a:effectLst/>
            </a:rPr>
            <a:t>Devis);</a:t>
          </a:r>
        </a:p>
        <a:p>
          <a:r>
            <a:rPr lang="fr-FR">
              <a:effectLst/>
            </a:rPr>
            <a:t>   4-Accéder</a:t>
          </a:r>
          <a:r>
            <a:rPr lang="fr-FR" baseline="0">
              <a:effectLst/>
            </a:rPr>
            <a:t> à </a:t>
          </a:r>
          <a:r>
            <a:rPr lang="fr-FR">
              <a:effectLst/>
            </a:rPr>
            <a:t>Devis , choix de la </a:t>
          </a:r>
          <a:r>
            <a:rPr lang="fr-FR" b="1">
              <a:effectLst/>
            </a:rPr>
            <a:t>mise en page </a:t>
          </a:r>
          <a:r>
            <a:rPr lang="fr-FR">
              <a:effectLst/>
            </a:rPr>
            <a:t>choisie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 cliquer sur bouton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Collage Facture;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5-Générer  un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Pdf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impression et remise au client.</a:t>
          </a:r>
          <a:endParaRPr lang="fr-FR">
            <a:effectLst/>
          </a:endParaRPr>
        </a:p>
        <a:p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5</xdr:col>
      <xdr:colOff>381000</xdr:colOff>
      <xdr:row>27</xdr:row>
      <xdr:rowOff>0</xdr:rowOff>
    </xdr:from>
    <xdr:to>
      <xdr:col>9</xdr:col>
      <xdr:colOff>381000</xdr:colOff>
      <xdr:row>29</xdr:row>
      <xdr:rowOff>0</xdr:rowOff>
    </xdr:to>
    <xdr:sp macro="" textlink="">
      <xdr:nvSpPr>
        <xdr:cNvPr id="11" name="ZoneTexte 10">
          <a:hlinkClick xmlns:r="http://schemas.openxmlformats.org/officeDocument/2006/relationships" r:id="rId9" tooltip="Accès COMPTABILITÉ"/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3429000" y="6381750"/>
          <a:ext cx="3048000" cy="457200"/>
        </a:xfrm>
        <a:prstGeom prst="rect">
          <a:avLst/>
        </a:prstGeom>
        <a:solidFill>
          <a:srgbClr val="E9E6D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COMPTABILITÉ</a:t>
          </a:r>
        </a:p>
      </xdr:txBody>
    </xdr:sp>
    <xdr:clientData/>
  </xdr:twoCellAnchor>
  <xdr:twoCellAnchor editAs="oneCell">
    <xdr:from>
      <xdr:col>13</xdr:col>
      <xdr:colOff>0</xdr:colOff>
      <xdr:row>2</xdr:row>
      <xdr:rowOff>0</xdr:rowOff>
    </xdr:from>
    <xdr:to>
      <xdr:col>16</xdr:col>
      <xdr:colOff>28576</xdr:colOff>
      <xdr:row>4</xdr:row>
      <xdr:rowOff>66676</xdr:rowOff>
    </xdr:to>
    <xdr:sp macro="" textlink="">
      <xdr:nvSpPr>
        <xdr:cNvPr id="12" name="ZoneTexte 2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 txBox="1"/>
      </xdr:nvSpPr>
      <xdr:spPr>
        <a:xfrm>
          <a:off x="9144000" y="666750"/>
          <a:ext cx="2314576" cy="5238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70C0"/>
              </a:solidFill>
            </a:rPr>
            <a:t>[Cliquer sur sur</a:t>
          </a:r>
          <a:r>
            <a:rPr lang="fr-FR" sz="1000" baseline="0">
              <a:solidFill>
                <a:srgbClr val="0070C0"/>
              </a:solidFill>
            </a:rPr>
            <a:t> bouton vert pour quitter le plein écran]</a:t>
          </a:r>
          <a:endParaRPr lang="fr-FR" sz="1000">
            <a:solidFill>
              <a:srgbClr val="0070C0"/>
            </a:solidFill>
          </a:endParaRPr>
        </a:p>
      </xdr:txBody>
    </xdr:sp>
    <xdr:clientData fPrintsWithSheet="0"/>
  </xdr:twoCellAnchor>
  <xdr:twoCellAnchor editAs="oneCell">
    <xdr:from>
      <xdr:col>14</xdr:col>
      <xdr:colOff>238125</xdr:colOff>
      <xdr:row>4</xdr:row>
      <xdr:rowOff>47626</xdr:rowOff>
    </xdr:from>
    <xdr:to>
      <xdr:col>14</xdr:col>
      <xdr:colOff>561975</xdr:colOff>
      <xdr:row>5</xdr:row>
      <xdr:rowOff>142876</xdr:rowOff>
    </xdr:to>
    <xdr:pic macro="[0]!affichage_normal">
      <xdr:nvPicPr>
        <xdr:cNvPr id="13" name="Image 12" descr="C:\Users\ebarraud\AppData\Local\Microsoft\Windows\Temporary Internet Files\IE\E1EXQUFP\check-24849_960_720[1].png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4125" y="1171576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14</xdr:col>
      <xdr:colOff>447675</xdr:colOff>
      <xdr:row>12</xdr:row>
      <xdr:rowOff>152400</xdr:rowOff>
    </xdr:from>
    <xdr:to>
      <xdr:col>18</xdr:col>
      <xdr:colOff>438150</xdr:colOff>
      <xdr:row>24</xdr:row>
      <xdr:rowOff>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3675" y="3105150"/>
          <a:ext cx="3038475" cy="25908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23</xdr:row>
      <xdr:rowOff>0</xdr:rowOff>
    </xdr:from>
    <xdr:to>
      <xdr:col>4</xdr:col>
      <xdr:colOff>66674</xdr:colOff>
      <xdr:row>25</xdr:row>
      <xdr:rowOff>152400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7477125"/>
          <a:ext cx="1590674" cy="7334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4</xdr:col>
      <xdr:colOff>209549</xdr:colOff>
      <xdr:row>28</xdr:row>
      <xdr:rowOff>171450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8553450"/>
          <a:ext cx="1733549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221361</xdr:colOff>
      <xdr:row>19</xdr:row>
      <xdr:rowOff>0</xdr:rowOff>
    </xdr:from>
    <xdr:to>
      <xdr:col>4</xdr:col>
      <xdr:colOff>188213</xdr:colOff>
      <xdr:row>20</xdr:row>
      <xdr:rowOff>66675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5361" y="6391275"/>
          <a:ext cx="1490852" cy="4095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3</xdr:col>
      <xdr:colOff>761999</xdr:colOff>
      <xdr:row>87</xdr:row>
      <xdr:rowOff>93518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4907875"/>
          <a:ext cx="1523999" cy="588818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89</xdr:row>
      <xdr:rowOff>0</xdr:rowOff>
    </xdr:from>
    <xdr:to>
      <xdr:col>3</xdr:col>
      <xdr:colOff>669772</xdr:colOff>
      <xdr:row>91</xdr:row>
      <xdr:rowOff>80699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25898475"/>
          <a:ext cx="1431771" cy="57599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25</xdr:row>
      <xdr:rowOff>0</xdr:rowOff>
    </xdr:from>
    <xdr:to>
      <xdr:col>12</xdr:col>
      <xdr:colOff>476250</xdr:colOff>
      <xdr:row>26</xdr:row>
      <xdr:rowOff>228600</xdr:rowOff>
    </xdr:to>
    <xdr:pic>
      <xdr:nvPicPr>
        <xdr:cNvPr id="13" name="Image 12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78771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88</xdr:row>
      <xdr:rowOff>0</xdr:rowOff>
    </xdr:from>
    <xdr:to>
      <xdr:col>12</xdr:col>
      <xdr:colOff>476250</xdr:colOff>
      <xdr:row>89</xdr:row>
      <xdr:rowOff>228600</xdr:rowOff>
    </xdr:to>
    <xdr:pic>
      <xdr:nvPicPr>
        <xdr:cNvPr id="14" name="Image 13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1289685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162</xdr:row>
      <xdr:rowOff>0</xdr:rowOff>
    </xdr:from>
    <xdr:to>
      <xdr:col>3</xdr:col>
      <xdr:colOff>728823</xdr:colOff>
      <xdr:row>164</xdr:row>
      <xdr:rowOff>80700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45758100"/>
          <a:ext cx="1490823" cy="5760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153</xdr:row>
      <xdr:rowOff>0</xdr:rowOff>
    </xdr:from>
    <xdr:to>
      <xdr:col>12</xdr:col>
      <xdr:colOff>476250</xdr:colOff>
      <xdr:row>154</xdr:row>
      <xdr:rowOff>228600</xdr:rowOff>
    </xdr:to>
    <xdr:pic>
      <xdr:nvPicPr>
        <xdr:cNvPr id="18" name="Image 17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340899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93</xdr:row>
      <xdr:rowOff>0</xdr:rowOff>
    </xdr:from>
    <xdr:to>
      <xdr:col>6</xdr:col>
      <xdr:colOff>51303</xdr:colOff>
      <xdr:row>96</xdr:row>
      <xdr:rowOff>85050</xdr:rowOff>
    </xdr:to>
    <xdr:pic>
      <xdr:nvPicPr>
        <xdr:cNvPr id="22" name="Image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26889075"/>
          <a:ext cx="3099302" cy="828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3</xdr:col>
      <xdr:colOff>323849</xdr:colOff>
      <xdr:row>44</xdr:row>
      <xdr:rowOff>104775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4897100"/>
          <a:ext cx="1085849" cy="10572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9525</xdr:rowOff>
    </xdr:from>
    <xdr:to>
      <xdr:col>3</xdr:col>
      <xdr:colOff>323849</xdr:colOff>
      <xdr:row>48</xdr:row>
      <xdr:rowOff>38100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6602075"/>
          <a:ext cx="1085849" cy="98107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51</xdr:row>
      <xdr:rowOff>0</xdr:rowOff>
    </xdr:from>
    <xdr:to>
      <xdr:col>3</xdr:col>
      <xdr:colOff>390525</xdr:colOff>
      <xdr:row>51</xdr:row>
      <xdr:rowOff>904875</xdr:rowOff>
    </xdr:to>
    <xdr:pic>
      <xdr:nvPicPr>
        <xdr:cNvPr id="25" name="Image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18288000"/>
          <a:ext cx="1152524" cy="90487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304</xdr:row>
      <xdr:rowOff>27301</xdr:rowOff>
    </xdr:from>
    <xdr:to>
      <xdr:col>3</xdr:col>
      <xdr:colOff>514351</xdr:colOff>
      <xdr:row>304</xdr:row>
      <xdr:rowOff>730782</xdr:rowOff>
    </xdr:to>
    <xdr:pic>
      <xdr:nvPicPr>
        <xdr:cNvPr id="26" name="Image 25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80437351"/>
          <a:ext cx="1276350" cy="7034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309</xdr:row>
      <xdr:rowOff>27300</xdr:rowOff>
    </xdr:from>
    <xdr:to>
      <xdr:col>3</xdr:col>
      <xdr:colOff>104775</xdr:colOff>
      <xdr:row>309</xdr:row>
      <xdr:rowOff>951225</xdr:rowOff>
    </xdr:to>
    <xdr:pic>
      <xdr:nvPicPr>
        <xdr:cNvPr id="27" name="Image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8689275"/>
          <a:ext cx="866775" cy="92392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314</xdr:row>
      <xdr:rowOff>38211</xdr:rowOff>
    </xdr:from>
    <xdr:to>
      <xdr:col>3</xdr:col>
      <xdr:colOff>105601</xdr:colOff>
      <xdr:row>314</xdr:row>
      <xdr:rowOff>941588</xdr:rowOff>
    </xdr:to>
    <xdr:pic>
      <xdr:nvPicPr>
        <xdr:cNvPr id="28" name="Image 2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84143961"/>
          <a:ext cx="867600" cy="903377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305</xdr:row>
      <xdr:rowOff>0</xdr:rowOff>
    </xdr:from>
    <xdr:to>
      <xdr:col>12</xdr:col>
      <xdr:colOff>476250</xdr:colOff>
      <xdr:row>307</xdr:row>
      <xdr:rowOff>0</xdr:rowOff>
    </xdr:to>
    <xdr:pic>
      <xdr:nvPicPr>
        <xdr:cNvPr id="29" name="Image 28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391572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328</xdr:row>
      <xdr:rowOff>514350</xdr:rowOff>
    </xdr:from>
    <xdr:to>
      <xdr:col>12</xdr:col>
      <xdr:colOff>476250</xdr:colOff>
      <xdr:row>330</xdr:row>
      <xdr:rowOff>228600</xdr:rowOff>
    </xdr:to>
    <xdr:pic>
      <xdr:nvPicPr>
        <xdr:cNvPr id="30" name="Image 29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462819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321</xdr:row>
      <xdr:rowOff>36957</xdr:rowOff>
    </xdr:from>
    <xdr:to>
      <xdr:col>3</xdr:col>
      <xdr:colOff>246000</xdr:colOff>
      <xdr:row>321</xdr:row>
      <xdr:rowOff>863044</xdr:rowOff>
    </xdr:to>
    <xdr:pic>
      <xdr:nvPicPr>
        <xdr:cNvPr id="31" name="Image 30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86581107"/>
          <a:ext cx="1008000" cy="82608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3</xdr:col>
      <xdr:colOff>447674</xdr:colOff>
      <xdr:row>325</xdr:row>
      <xdr:rowOff>104775</xdr:rowOff>
    </xdr:to>
    <xdr:pic>
      <xdr:nvPicPr>
        <xdr:cNvPr id="32" name="Image 31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87963375"/>
          <a:ext cx="1209674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324</xdr:row>
      <xdr:rowOff>0</xdr:rowOff>
    </xdr:from>
    <xdr:to>
      <xdr:col>6</xdr:col>
      <xdr:colOff>476249</xdr:colOff>
      <xdr:row>325</xdr:row>
      <xdr:rowOff>85725</xdr:rowOff>
    </xdr:to>
    <xdr:pic>
      <xdr:nvPicPr>
        <xdr:cNvPr id="34" name="Image 33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87963375"/>
          <a:ext cx="2000249" cy="58102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47</xdr:row>
      <xdr:rowOff>0</xdr:rowOff>
    </xdr:from>
    <xdr:to>
      <xdr:col>12</xdr:col>
      <xdr:colOff>476250</xdr:colOff>
      <xdr:row>47</xdr:row>
      <xdr:rowOff>476250</xdr:rowOff>
    </xdr:to>
    <xdr:pic>
      <xdr:nvPicPr>
        <xdr:cNvPr id="35" name="Image 34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1395412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328</xdr:row>
      <xdr:rowOff>38100</xdr:rowOff>
    </xdr:from>
    <xdr:to>
      <xdr:col>4</xdr:col>
      <xdr:colOff>306243</xdr:colOff>
      <xdr:row>332</xdr:row>
      <xdr:rowOff>55500</xdr:rowOff>
    </xdr:to>
    <xdr:grpSp>
      <xdr:nvGrpSpPr>
        <xdr:cNvPr id="38" name="Groupe 3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GrpSpPr>
          <a:grpSpLocks noChangeAspect="1"/>
        </xdr:cNvGrpSpPr>
      </xdr:nvGrpSpPr>
      <xdr:grpSpPr>
        <a:xfrm>
          <a:off x="2524125" y="94316550"/>
          <a:ext cx="830118" cy="1008000"/>
          <a:chOff x="12192000" y="47005875"/>
          <a:chExt cx="1008000" cy="1238250"/>
        </a:xfrm>
      </xdr:grpSpPr>
      <xdr:sp macro="" textlink="">
        <xdr:nvSpPr>
          <xdr:cNvPr id="36" name="ZoneTexte 2">
            <a:extLst>
              <a:ext uri="{FF2B5EF4-FFF2-40B4-BE49-F238E27FC236}">
                <a16:creationId xmlns="" xmlns:a16="http://schemas.microsoft.com/office/drawing/2014/main" id="{00000000-0008-0000-0900-000024000000}"/>
              </a:ext>
            </a:extLst>
          </xdr:cNvPr>
          <xdr:cNvSpPr txBox="1"/>
        </xdr:nvSpPr>
        <xdr:spPr>
          <a:xfrm>
            <a:off x="12192000" y="47967900"/>
            <a:ext cx="100800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50">
                <a:solidFill>
                  <a:srgbClr val="0070C0"/>
                </a:solidFill>
              </a:rPr>
              <a:t>Page d'aide</a:t>
            </a:r>
          </a:p>
        </xdr:txBody>
      </xdr:sp>
      <xdr:pic>
        <xdr:nvPicPr>
          <xdr:cNvPr id="37" name="Image 2">
            <a:extLst>
              <a:ext uri="{FF2B5EF4-FFF2-40B4-BE49-F238E27FC236}">
                <a16:creationId xmlns="" xmlns:a16="http://schemas.microsoft.com/office/drawing/2014/main" id="{00000000-0008-0000-09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92000" y="47005875"/>
            <a:ext cx="1008000" cy="100800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0</xdr:colOff>
      <xdr:row>184</xdr:row>
      <xdr:rowOff>0</xdr:rowOff>
    </xdr:from>
    <xdr:to>
      <xdr:col>10</xdr:col>
      <xdr:colOff>361949</xdr:colOff>
      <xdr:row>186</xdr:row>
      <xdr:rowOff>66675</xdr:rowOff>
    </xdr:to>
    <xdr:pic>
      <xdr:nvPicPr>
        <xdr:cNvPr id="33" name="Image 32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854850"/>
          <a:ext cx="6457949" cy="56197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0</xdr:colOff>
      <xdr:row>196</xdr:row>
      <xdr:rowOff>0</xdr:rowOff>
    </xdr:from>
    <xdr:to>
      <xdr:col>3</xdr:col>
      <xdr:colOff>733424</xdr:colOff>
      <xdr:row>197</xdr:row>
      <xdr:rowOff>76200</xdr:rowOff>
    </xdr:to>
    <xdr:pic>
      <xdr:nvPicPr>
        <xdr:cNvPr id="39" name="Image 38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0902850"/>
          <a:ext cx="1495424" cy="3238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3</xdr:col>
      <xdr:colOff>400050</xdr:colOff>
      <xdr:row>40</xdr:row>
      <xdr:rowOff>57149</xdr:rowOff>
    </xdr:to>
    <xdr:pic>
      <xdr:nvPicPr>
        <xdr:cNvPr id="23" name="Image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3220700"/>
          <a:ext cx="1162050" cy="9905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31</xdr:row>
      <xdr:rowOff>1</xdr:rowOff>
    </xdr:from>
    <xdr:to>
      <xdr:col>3</xdr:col>
      <xdr:colOff>581025</xdr:colOff>
      <xdr:row>32</xdr:row>
      <xdr:rowOff>142875</xdr:rowOff>
    </xdr:to>
    <xdr:pic>
      <xdr:nvPicPr>
        <xdr:cNvPr id="45" name="Image 44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9601201"/>
          <a:ext cx="1343025" cy="120967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3</xdr:col>
      <xdr:colOff>647700</xdr:colOff>
      <xdr:row>36</xdr:row>
      <xdr:rowOff>114299</xdr:rowOff>
    </xdr:to>
    <xdr:pic>
      <xdr:nvPicPr>
        <xdr:cNvPr id="46" name="Image 45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1410950"/>
          <a:ext cx="1409700" cy="11810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3</xdr:col>
      <xdr:colOff>285749</xdr:colOff>
      <xdr:row>71</xdr:row>
      <xdr:rowOff>76200</xdr:rowOff>
    </xdr:to>
    <xdr:pic>
      <xdr:nvPicPr>
        <xdr:cNvPr id="47" name="Image 46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0021550"/>
          <a:ext cx="1047749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91478</xdr:colOff>
      <xdr:row>72</xdr:row>
      <xdr:rowOff>95250</xdr:rowOff>
    </xdr:from>
    <xdr:to>
      <xdr:col>4</xdr:col>
      <xdr:colOff>76200</xdr:colOff>
      <xdr:row>73</xdr:row>
      <xdr:rowOff>34564</xdr:rowOff>
    </xdr:to>
    <xdr:pic>
      <xdr:nvPicPr>
        <xdr:cNvPr id="48" name="Image 4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478" y="25088850"/>
          <a:ext cx="746722" cy="7775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1</xdr:rowOff>
    </xdr:from>
    <xdr:to>
      <xdr:col>4</xdr:col>
      <xdr:colOff>299278</xdr:colOff>
      <xdr:row>84</xdr:row>
      <xdr:rowOff>0</xdr:rowOff>
    </xdr:to>
    <xdr:pic>
      <xdr:nvPicPr>
        <xdr:cNvPr id="51" name="Image 50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4164926"/>
          <a:ext cx="1823278" cy="495299"/>
        </a:xfrm>
        <a:prstGeom prst="rect">
          <a:avLst/>
        </a:prstGeom>
      </xdr:spPr>
    </xdr:pic>
    <xdr:clientData/>
  </xdr:twoCellAnchor>
  <xdr:twoCellAnchor editAs="oneCell">
    <xdr:from>
      <xdr:col>2</xdr:col>
      <xdr:colOff>2</xdr:colOff>
      <xdr:row>100</xdr:row>
      <xdr:rowOff>0</xdr:rowOff>
    </xdr:from>
    <xdr:to>
      <xdr:col>4</xdr:col>
      <xdr:colOff>701455</xdr:colOff>
      <xdr:row>101</xdr:row>
      <xdr:rowOff>61649</xdr:rowOff>
    </xdr:to>
    <xdr:pic>
      <xdr:nvPicPr>
        <xdr:cNvPr id="54" name="Image 53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2" y="28622625"/>
          <a:ext cx="2225453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105</xdr:row>
      <xdr:rowOff>0</xdr:rowOff>
    </xdr:from>
    <xdr:to>
      <xdr:col>5</xdr:col>
      <xdr:colOff>18000</xdr:colOff>
      <xdr:row>106</xdr:row>
      <xdr:rowOff>328350</xdr:rowOff>
    </xdr:to>
    <xdr:pic>
      <xdr:nvPicPr>
        <xdr:cNvPr id="55" name="Image 54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0127575"/>
          <a:ext cx="2304000" cy="576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165</xdr:row>
      <xdr:rowOff>0</xdr:rowOff>
    </xdr:from>
    <xdr:to>
      <xdr:col>3</xdr:col>
      <xdr:colOff>753323</xdr:colOff>
      <xdr:row>167</xdr:row>
      <xdr:rowOff>14024</xdr:rowOff>
    </xdr:to>
    <xdr:pic>
      <xdr:nvPicPr>
        <xdr:cNvPr id="56" name="Image 55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46501050"/>
          <a:ext cx="1515323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187</xdr:row>
      <xdr:rowOff>0</xdr:rowOff>
    </xdr:from>
    <xdr:to>
      <xdr:col>3</xdr:col>
      <xdr:colOff>753323</xdr:colOff>
      <xdr:row>188</xdr:row>
      <xdr:rowOff>52124</xdr:rowOff>
    </xdr:to>
    <xdr:pic>
      <xdr:nvPicPr>
        <xdr:cNvPr id="57" name="Image 56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8597800"/>
          <a:ext cx="1515323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199</xdr:row>
      <xdr:rowOff>0</xdr:rowOff>
    </xdr:from>
    <xdr:to>
      <xdr:col>5</xdr:col>
      <xdr:colOff>734338</xdr:colOff>
      <xdr:row>201</xdr:row>
      <xdr:rowOff>163350</xdr:rowOff>
    </xdr:to>
    <xdr:pic>
      <xdr:nvPicPr>
        <xdr:cNvPr id="59" name="Image 58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835800"/>
          <a:ext cx="3020338" cy="792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203</xdr:row>
      <xdr:rowOff>0</xdr:rowOff>
    </xdr:from>
    <xdr:to>
      <xdr:col>3</xdr:col>
      <xdr:colOff>753323</xdr:colOff>
      <xdr:row>205</xdr:row>
      <xdr:rowOff>14024</xdr:rowOff>
    </xdr:to>
    <xdr:pic>
      <xdr:nvPicPr>
        <xdr:cNvPr id="60" name="Image 59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3541275"/>
          <a:ext cx="1515323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206</xdr:row>
      <xdr:rowOff>0</xdr:rowOff>
    </xdr:from>
    <xdr:to>
      <xdr:col>3</xdr:col>
      <xdr:colOff>716686</xdr:colOff>
      <xdr:row>208</xdr:row>
      <xdr:rowOff>80699</xdr:rowOff>
    </xdr:to>
    <xdr:pic>
      <xdr:nvPicPr>
        <xdr:cNvPr id="61" name="Image 60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4350900"/>
          <a:ext cx="1478686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190</xdr:row>
      <xdr:rowOff>1124</xdr:rowOff>
    </xdr:from>
    <xdr:to>
      <xdr:col>3</xdr:col>
      <xdr:colOff>710916</xdr:colOff>
      <xdr:row>192</xdr:row>
      <xdr:rowOff>51000</xdr:rowOff>
    </xdr:to>
    <xdr:pic>
      <xdr:nvPicPr>
        <xdr:cNvPr id="62" name="Image 61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59618099"/>
          <a:ext cx="1472915" cy="5737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211</xdr:row>
      <xdr:rowOff>0</xdr:rowOff>
    </xdr:from>
    <xdr:to>
      <xdr:col>3</xdr:col>
      <xdr:colOff>657224</xdr:colOff>
      <xdr:row>211</xdr:row>
      <xdr:rowOff>323850</xdr:rowOff>
    </xdr:to>
    <xdr:pic>
      <xdr:nvPicPr>
        <xdr:cNvPr id="63" name="Image 62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5589150"/>
          <a:ext cx="1419224" cy="3238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215</xdr:row>
      <xdr:rowOff>0</xdr:rowOff>
    </xdr:from>
    <xdr:to>
      <xdr:col>3</xdr:col>
      <xdr:colOff>716686</xdr:colOff>
      <xdr:row>217</xdr:row>
      <xdr:rowOff>14024</xdr:rowOff>
    </xdr:to>
    <xdr:pic>
      <xdr:nvPicPr>
        <xdr:cNvPr id="64" name="Image 63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6713100"/>
          <a:ext cx="1478686" cy="57599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187</xdr:row>
      <xdr:rowOff>47625</xdr:rowOff>
    </xdr:from>
    <xdr:to>
      <xdr:col>12</xdr:col>
      <xdr:colOff>476250</xdr:colOff>
      <xdr:row>188</xdr:row>
      <xdr:rowOff>0</xdr:rowOff>
    </xdr:to>
    <xdr:pic>
      <xdr:nvPicPr>
        <xdr:cNvPr id="70" name="Image 69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414147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251</xdr:row>
      <xdr:rowOff>0</xdr:rowOff>
    </xdr:from>
    <xdr:to>
      <xdr:col>12</xdr:col>
      <xdr:colOff>476250</xdr:colOff>
      <xdr:row>252</xdr:row>
      <xdr:rowOff>228600</xdr:rowOff>
    </xdr:to>
    <xdr:pic>
      <xdr:nvPicPr>
        <xdr:cNvPr id="72" name="Image 71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643032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151</xdr:row>
      <xdr:rowOff>0</xdr:rowOff>
    </xdr:from>
    <xdr:to>
      <xdr:col>5</xdr:col>
      <xdr:colOff>133200</xdr:colOff>
      <xdr:row>152</xdr:row>
      <xdr:rowOff>233099</xdr:rowOff>
    </xdr:to>
    <xdr:pic>
      <xdr:nvPicPr>
        <xdr:cNvPr id="73" name="Image 72">
          <a:extLst>
            <a:ext uri="{FF2B5EF4-FFF2-40B4-BE49-F238E27FC236}">
              <a16:creationId xmlns="" xmlns:a16="http://schemas.microsoft.com/office/drawing/2014/main" id="{00000000-0008-0000-09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42881550"/>
          <a:ext cx="2419200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156</xdr:row>
      <xdr:rowOff>0</xdr:rowOff>
    </xdr:from>
    <xdr:to>
      <xdr:col>5</xdr:col>
      <xdr:colOff>9000</xdr:colOff>
      <xdr:row>158</xdr:row>
      <xdr:rowOff>4499</xdr:rowOff>
    </xdr:to>
    <xdr:pic>
      <xdr:nvPicPr>
        <xdr:cNvPr id="74" name="Image 73">
          <a:extLst>
            <a:ext uri="{FF2B5EF4-FFF2-40B4-BE49-F238E27FC236}">
              <a16:creationId xmlns="" xmlns:a16="http://schemas.microsoft.com/office/drawing/2014/main" id="{00000000-0008-0000-09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44215050"/>
          <a:ext cx="2295000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168</xdr:row>
      <xdr:rowOff>0</xdr:rowOff>
    </xdr:from>
    <xdr:to>
      <xdr:col>3</xdr:col>
      <xdr:colOff>251817</xdr:colOff>
      <xdr:row>170</xdr:row>
      <xdr:rowOff>247649</xdr:rowOff>
    </xdr:to>
    <xdr:pic>
      <xdr:nvPicPr>
        <xdr:cNvPr id="75" name="Image 74">
          <a:extLst>
            <a:ext uri="{FF2B5EF4-FFF2-40B4-BE49-F238E27FC236}">
              <a16:creationId xmlns="" xmlns:a16="http://schemas.microsoft.com/office/drawing/2014/main" id="{00000000-0008-0000-09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47310675"/>
          <a:ext cx="1013817" cy="74294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210</xdr:row>
      <xdr:rowOff>0</xdr:rowOff>
    </xdr:from>
    <xdr:to>
      <xdr:col>12</xdr:col>
      <xdr:colOff>476250</xdr:colOff>
      <xdr:row>211</xdr:row>
      <xdr:rowOff>228600</xdr:rowOff>
    </xdr:to>
    <xdr:pic>
      <xdr:nvPicPr>
        <xdr:cNvPr id="76" name="Image 75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48110775"/>
          <a:ext cx="476250" cy="47625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120</xdr:row>
      <xdr:rowOff>0</xdr:rowOff>
    </xdr:from>
    <xdr:ext cx="1523999" cy="588818"/>
    <xdr:pic>
      <xdr:nvPicPr>
        <xdr:cNvPr id="77" name="Image 76">
          <a:extLst>
            <a:ext uri="{FF2B5EF4-FFF2-40B4-BE49-F238E27FC236}">
              <a16:creationId xmlns="" xmlns:a16="http://schemas.microsoft.com/office/drawing/2014/main" id="{00000000-0008-0000-09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4118550"/>
          <a:ext cx="1523999" cy="588818"/>
        </a:xfrm>
        <a:prstGeom prst="rect">
          <a:avLst/>
        </a:prstGeom>
      </xdr:spPr>
    </xdr:pic>
    <xdr:clientData/>
  </xdr:oneCellAnchor>
  <xdr:oneCellAnchor>
    <xdr:from>
      <xdr:col>2</xdr:col>
      <xdr:colOff>2</xdr:colOff>
      <xdr:row>124</xdr:row>
      <xdr:rowOff>0</xdr:rowOff>
    </xdr:from>
    <xdr:ext cx="3028114" cy="576000"/>
    <xdr:pic>
      <xdr:nvPicPr>
        <xdr:cNvPr id="78" name="Image 77">
          <a:extLst>
            <a:ext uri="{FF2B5EF4-FFF2-40B4-BE49-F238E27FC236}">
              <a16:creationId xmlns="" xmlns:a16="http://schemas.microsoft.com/office/drawing/2014/main" id="{00000000-0008-0000-09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2" y="35109150"/>
          <a:ext cx="3028114" cy="576000"/>
        </a:xfrm>
        <a:prstGeom prst="rect">
          <a:avLst/>
        </a:prstGeom>
      </xdr:spPr>
    </xdr:pic>
    <xdr:clientData/>
  </xdr:oneCellAnchor>
  <xdr:oneCellAnchor>
    <xdr:from>
      <xdr:col>2</xdr:col>
      <xdr:colOff>1</xdr:colOff>
      <xdr:row>127</xdr:row>
      <xdr:rowOff>0</xdr:rowOff>
    </xdr:from>
    <xdr:ext cx="3099302" cy="828000"/>
    <xdr:pic>
      <xdr:nvPicPr>
        <xdr:cNvPr id="79" name="Image 78">
          <a:extLst>
            <a:ext uri="{FF2B5EF4-FFF2-40B4-BE49-F238E27FC236}">
              <a16:creationId xmlns="" xmlns:a16="http://schemas.microsoft.com/office/drawing/2014/main" id="{00000000-0008-0000-09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35947350"/>
          <a:ext cx="3099302" cy="828000"/>
        </a:xfrm>
        <a:prstGeom prst="rect">
          <a:avLst/>
        </a:prstGeom>
      </xdr:spPr>
    </xdr:pic>
    <xdr:clientData/>
  </xdr:oneCellAnchor>
  <xdr:oneCellAnchor>
    <xdr:from>
      <xdr:col>2</xdr:col>
      <xdr:colOff>1</xdr:colOff>
      <xdr:row>117</xdr:row>
      <xdr:rowOff>0</xdr:rowOff>
    </xdr:from>
    <xdr:ext cx="2192238" cy="576000"/>
    <xdr:pic>
      <xdr:nvPicPr>
        <xdr:cNvPr id="80" name="Image 79">
          <a:extLst>
            <a:ext uri="{FF2B5EF4-FFF2-40B4-BE49-F238E27FC236}">
              <a16:creationId xmlns="" xmlns:a16="http://schemas.microsoft.com/office/drawing/2014/main" id="{00000000-0008-0000-09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33251775"/>
          <a:ext cx="2192238" cy="57600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2208000" cy="575999"/>
    <xdr:pic>
      <xdr:nvPicPr>
        <xdr:cNvPr id="81" name="Image 80">
          <a:extLst>
            <a:ext uri="{FF2B5EF4-FFF2-40B4-BE49-F238E27FC236}">
              <a16:creationId xmlns="" xmlns:a16="http://schemas.microsoft.com/office/drawing/2014/main" id="{00000000-0008-0000-09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7699950"/>
          <a:ext cx="2208000" cy="575999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2128695" cy="576000"/>
    <xdr:pic>
      <xdr:nvPicPr>
        <xdr:cNvPr id="82" name="Image 81">
          <a:extLst>
            <a:ext uri="{FF2B5EF4-FFF2-40B4-BE49-F238E27FC236}">
              <a16:creationId xmlns="" xmlns:a16="http://schemas.microsoft.com/office/drawing/2014/main" id="{00000000-0008-0000-09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9509700"/>
          <a:ext cx="2128695" cy="57600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117</xdr:row>
      <xdr:rowOff>0</xdr:rowOff>
    </xdr:from>
    <xdr:ext cx="476250" cy="476250"/>
    <xdr:pic>
      <xdr:nvPicPr>
        <xdr:cNvPr id="83" name="Image 82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60264675"/>
          <a:ext cx="476250" cy="47625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140</xdr:row>
      <xdr:rowOff>0</xdr:rowOff>
    </xdr:from>
    <xdr:ext cx="476250" cy="476250"/>
    <xdr:pic>
      <xdr:nvPicPr>
        <xdr:cNvPr id="84" name="Image 83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67103625"/>
          <a:ext cx="476250" cy="476250"/>
        </a:xfrm>
        <a:prstGeom prst="rect">
          <a:avLst/>
        </a:prstGeom>
      </xdr:spPr>
    </xdr:pic>
    <xdr:clientData/>
  </xdr:oneCellAnchor>
  <xdr:twoCellAnchor editAs="oneCell">
    <xdr:from>
      <xdr:col>2</xdr:col>
      <xdr:colOff>0</xdr:colOff>
      <xdr:row>238</xdr:row>
      <xdr:rowOff>0</xdr:rowOff>
    </xdr:from>
    <xdr:to>
      <xdr:col>5</xdr:col>
      <xdr:colOff>133200</xdr:colOff>
      <xdr:row>239</xdr:row>
      <xdr:rowOff>223574</xdr:rowOff>
    </xdr:to>
    <xdr:pic>
      <xdr:nvPicPr>
        <xdr:cNvPr id="65" name="Image 64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6103500"/>
          <a:ext cx="2419200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258</xdr:row>
      <xdr:rowOff>0</xdr:rowOff>
    </xdr:from>
    <xdr:to>
      <xdr:col>4</xdr:col>
      <xdr:colOff>9047</xdr:colOff>
      <xdr:row>260</xdr:row>
      <xdr:rowOff>23550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70313550"/>
          <a:ext cx="1533046" cy="576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255</xdr:row>
      <xdr:rowOff>0</xdr:rowOff>
    </xdr:from>
    <xdr:to>
      <xdr:col>3</xdr:col>
      <xdr:colOff>753323</xdr:colOff>
      <xdr:row>257</xdr:row>
      <xdr:rowOff>14024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9503925"/>
          <a:ext cx="1515323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252</xdr:row>
      <xdr:rowOff>0</xdr:rowOff>
    </xdr:from>
    <xdr:to>
      <xdr:col>10</xdr:col>
      <xdr:colOff>361949</xdr:colOff>
      <xdr:row>253</xdr:row>
      <xdr:rowOff>238125</xdr:rowOff>
    </xdr:to>
    <xdr:pic>
      <xdr:nvPicPr>
        <xdr:cNvPr id="66" name="Image 65">
          <a:extLst>
            <a:ext uri="{FF2B5EF4-FFF2-40B4-BE49-F238E27FC236}">
              <a16:creationId xmlns="" xmlns:a16="http://schemas.microsoft.com/office/drawing/2014/main" id="{00000000-0008-0000-09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8684775"/>
          <a:ext cx="6457949" cy="56197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0</xdr:colOff>
      <xdr:row>264</xdr:row>
      <xdr:rowOff>0</xdr:rowOff>
    </xdr:from>
    <xdr:to>
      <xdr:col>3</xdr:col>
      <xdr:colOff>733424</xdr:colOff>
      <xdr:row>265</xdr:row>
      <xdr:rowOff>38100</xdr:rowOff>
    </xdr:to>
    <xdr:pic>
      <xdr:nvPicPr>
        <xdr:cNvPr id="67" name="Image 66">
          <a:extLst>
            <a:ext uri="{FF2B5EF4-FFF2-40B4-BE49-F238E27FC236}">
              <a16:creationId xmlns="" xmlns:a16="http://schemas.microsoft.com/office/drawing/2014/main" id="{00000000-0008-0000-09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71799450"/>
          <a:ext cx="1495424" cy="323850"/>
        </a:xfrm>
        <a:prstGeom prst="rect">
          <a:avLst/>
        </a:prstGeom>
      </xdr:spPr>
    </xdr:pic>
    <xdr:clientData/>
  </xdr:twoCellAnchor>
  <xdr:twoCellAnchor editAs="oneCell">
    <xdr:from>
      <xdr:col>2</xdr:col>
      <xdr:colOff>2</xdr:colOff>
      <xdr:row>267</xdr:row>
      <xdr:rowOff>57150</xdr:rowOff>
    </xdr:from>
    <xdr:to>
      <xdr:col>3</xdr:col>
      <xdr:colOff>728825</xdr:colOff>
      <xdr:row>269</xdr:row>
      <xdr:rowOff>14025</xdr:rowOff>
    </xdr:to>
    <xdr:pic>
      <xdr:nvPicPr>
        <xdr:cNvPr id="68" name="Image 67">
          <a:extLst>
            <a:ext uri="{FF2B5EF4-FFF2-40B4-BE49-F238E27FC236}">
              <a16:creationId xmlns="" xmlns:a16="http://schemas.microsoft.com/office/drawing/2014/main" id="{00000000-0008-0000-09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2" y="72599550"/>
          <a:ext cx="1490823" cy="57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269</xdr:row>
      <xdr:rowOff>0</xdr:rowOff>
    </xdr:from>
    <xdr:to>
      <xdr:col>5</xdr:col>
      <xdr:colOff>734339</xdr:colOff>
      <xdr:row>270</xdr:row>
      <xdr:rowOff>563400</xdr:rowOff>
    </xdr:to>
    <xdr:pic>
      <xdr:nvPicPr>
        <xdr:cNvPr id="69" name="Image 68">
          <a:extLst>
            <a:ext uri="{FF2B5EF4-FFF2-40B4-BE49-F238E27FC236}">
              <a16:creationId xmlns="" xmlns:a16="http://schemas.microsoft.com/office/drawing/2014/main" id="{00000000-0008-0000-09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73161525"/>
          <a:ext cx="3020338" cy="7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761152</xdr:colOff>
      <xdr:row>272</xdr:row>
      <xdr:rowOff>38100</xdr:rowOff>
    </xdr:from>
    <xdr:to>
      <xdr:col>3</xdr:col>
      <xdr:colOff>752475</xdr:colOff>
      <xdr:row>273</xdr:row>
      <xdr:rowOff>233099</xdr:rowOff>
    </xdr:to>
    <xdr:pic>
      <xdr:nvPicPr>
        <xdr:cNvPr id="71" name="Image 70">
          <a:extLst>
            <a:ext uri="{FF2B5EF4-FFF2-40B4-BE49-F238E27FC236}">
              <a16:creationId xmlns="" xmlns:a16="http://schemas.microsoft.com/office/drawing/2014/main" id="{00000000-0008-0000-09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152" y="74371200"/>
          <a:ext cx="1515323" cy="575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275</xdr:row>
      <xdr:rowOff>0</xdr:rowOff>
    </xdr:from>
    <xdr:to>
      <xdr:col>4</xdr:col>
      <xdr:colOff>9046</xdr:colOff>
      <xdr:row>277</xdr:row>
      <xdr:rowOff>80700</xdr:rowOff>
    </xdr:to>
    <xdr:pic>
      <xdr:nvPicPr>
        <xdr:cNvPr id="85" name="Image 84">
          <a:extLst>
            <a:ext uri="{FF2B5EF4-FFF2-40B4-BE49-F238E27FC236}">
              <a16:creationId xmlns="" xmlns:a16="http://schemas.microsoft.com/office/drawing/2014/main" id="{00000000-0008-0000-09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75209400"/>
          <a:ext cx="1533046" cy="576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280</xdr:row>
      <xdr:rowOff>0</xdr:rowOff>
    </xdr:from>
    <xdr:to>
      <xdr:col>3</xdr:col>
      <xdr:colOff>657224</xdr:colOff>
      <xdr:row>280</xdr:row>
      <xdr:rowOff>323850</xdr:rowOff>
    </xdr:to>
    <xdr:pic>
      <xdr:nvPicPr>
        <xdr:cNvPr id="86" name="Image 85">
          <a:extLst>
            <a:ext uri="{FF2B5EF4-FFF2-40B4-BE49-F238E27FC236}">
              <a16:creationId xmlns="" xmlns:a16="http://schemas.microsoft.com/office/drawing/2014/main" id="{00000000-0008-0000-09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76447650"/>
          <a:ext cx="1419224" cy="3238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284</xdr:row>
      <xdr:rowOff>0</xdr:rowOff>
    </xdr:from>
    <xdr:to>
      <xdr:col>4</xdr:col>
      <xdr:colOff>9046</xdr:colOff>
      <xdr:row>285</xdr:row>
      <xdr:rowOff>214050</xdr:rowOff>
    </xdr:to>
    <xdr:pic>
      <xdr:nvPicPr>
        <xdr:cNvPr id="87" name="Image 86">
          <a:extLst>
            <a:ext uri="{FF2B5EF4-FFF2-40B4-BE49-F238E27FC236}">
              <a16:creationId xmlns="" xmlns:a16="http://schemas.microsoft.com/office/drawing/2014/main" id="{00000000-0008-0000-09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77571600"/>
          <a:ext cx="1533046" cy="576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224</xdr:row>
      <xdr:rowOff>0</xdr:rowOff>
    </xdr:from>
    <xdr:to>
      <xdr:col>5</xdr:col>
      <xdr:colOff>318895</xdr:colOff>
      <xdr:row>226</xdr:row>
      <xdr:rowOff>80699</xdr:rowOff>
    </xdr:to>
    <xdr:pic>
      <xdr:nvPicPr>
        <xdr:cNvPr id="17" name="Image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49368075"/>
          <a:ext cx="2604895" cy="57599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266</xdr:row>
      <xdr:rowOff>0</xdr:rowOff>
    </xdr:from>
    <xdr:to>
      <xdr:col>12</xdr:col>
      <xdr:colOff>476250</xdr:colOff>
      <xdr:row>268</xdr:row>
      <xdr:rowOff>19050</xdr:rowOff>
    </xdr:to>
    <xdr:pic>
      <xdr:nvPicPr>
        <xdr:cNvPr id="88" name="Image 87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723138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164</xdr:row>
      <xdr:rowOff>0</xdr:rowOff>
    </xdr:from>
    <xdr:to>
      <xdr:col>12</xdr:col>
      <xdr:colOff>476250</xdr:colOff>
      <xdr:row>165</xdr:row>
      <xdr:rowOff>228600</xdr:rowOff>
    </xdr:to>
    <xdr:pic>
      <xdr:nvPicPr>
        <xdr:cNvPr id="89" name="Image 88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462534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3</xdr:col>
      <xdr:colOff>657225</xdr:colOff>
      <xdr:row>57</xdr:row>
      <xdr:rowOff>175633</xdr:rowOff>
    </xdr:to>
    <xdr:pic>
      <xdr:nvPicPr>
        <xdr:cNvPr id="19" name="Image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9526250"/>
          <a:ext cx="1419225" cy="1166233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59</xdr:row>
      <xdr:rowOff>1</xdr:rowOff>
    </xdr:from>
    <xdr:to>
      <xdr:col>5</xdr:col>
      <xdr:colOff>0</xdr:colOff>
      <xdr:row>62</xdr:row>
      <xdr:rowOff>71057</xdr:rowOff>
    </xdr:to>
    <xdr:pic>
      <xdr:nvPicPr>
        <xdr:cNvPr id="20" name="Image 19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21012151"/>
          <a:ext cx="2285999" cy="81400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64</xdr:row>
      <xdr:rowOff>0</xdr:rowOff>
    </xdr:from>
    <xdr:to>
      <xdr:col>6</xdr:col>
      <xdr:colOff>51302</xdr:colOff>
      <xdr:row>67</xdr:row>
      <xdr:rowOff>85050</xdr:rowOff>
    </xdr:to>
    <xdr:pic>
      <xdr:nvPicPr>
        <xdr:cNvPr id="90" name="Image 89">
          <a:extLst>
            <a:ext uri="{FF2B5EF4-FFF2-40B4-BE49-F238E27FC236}">
              <a16:creationId xmlns="" xmlns:a16="http://schemas.microsoft.com/office/drawing/2014/main" id="{00000000-0008-0000-09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2250400"/>
          <a:ext cx="3099302" cy="8280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70</xdr:row>
      <xdr:rowOff>0</xdr:rowOff>
    </xdr:from>
    <xdr:to>
      <xdr:col>12</xdr:col>
      <xdr:colOff>476250</xdr:colOff>
      <xdr:row>70</xdr:row>
      <xdr:rowOff>476250</xdr:rowOff>
    </xdr:to>
    <xdr:pic>
      <xdr:nvPicPr>
        <xdr:cNvPr id="91" name="Image 90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237363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6</xdr:col>
      <xdr:colOff>344368</xdr:colOff>
      <xdr:row>0</xdr:row>
      <xdr:rowOff>0</xdr:rowOff>
    </xdr:from>
    <xdr:to>
      <xdr:col>7</xdr:col>
      <xdr:colOff>0</xdr:colOff>
      <xdr:row>0</xdr:row>
      <xdr:rowOff>417632</xdr:rowOff>
    </xdr:to>
    <xdr:pic>
      <xdr:nvPicPr>
        <xdr:cNvPr id="21" name="Image 20">
          <a:hlinkClick xmlns:r="http://schemas.openxmlformats.org/officeDocument/2006/relationships" r:id="rId43" tooltip="Retour SOMMAIRE"/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6368" y="0"/>
          <a:ext cx="417632" cy="417632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2</xdr:col>
      <xdr:colOff>0</xdr:colOff>
      <xdr:row>348</xdr:row>
      <xdr:rowOff>0</xdr:rowOff>
    </xdr:from>
    <xdr:to>
      <xdr:col>3</xdr:col>
      <xdr:colOff>152400</xdr:colOff>
      <xdr:row>350</xdr:row>
      <xdr:rowOff>180975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96440625"/>
          <a:ext cx="914400" cy="6762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245</xdr:row>
      <xdr:rowOff>0</xdr:rowOff>
    </xdr:from>
    <xdr:to>
      <xdr:col>4</xdr:col>
      <xdr:colOff>133350</xdr:colOff>
      <xdr:row>247</xdr:row>
      <xdr:rowOff>123825</xdr:rowOff>
    </xdr:to>
    <xdr:pic>
      <xdr:nvPicPr>
        <xdr:cNvPr id="24" name="Image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70227825"/>
          <a:ext cx="1657350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291</xdr:row>
      <xdr:rowOff>0</xdr:rowOff>
    </xdr:from>
    <xdr:to>
      <xdr:col>5</xdr:col>
      <xdr:colOff>561975</xdr:colOff>
      <xdr:row>293</xdr:row>
      <xdr:rowOff>114300</xdr:rowOff>
    </xdr:to>
    <xdr:pic>
      <xdr:nvPicPr>
        <xdr:cNvPr id="40" name="Image 39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82696050"/>
          <a:ext cx="2847975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176</xdr:row>
      <xdr:rowOff>0</xdr:rowOff>
    </xdr:from>
    <xdr:to>
      <xdr:col>4</xdr:col>
      <xdr:colOff>285750</xdr:colOff>
      <xdr:row>178</xdr:row>
      <xdr:rowOff>152400</xdr:rowOff>
    </xdr:to>
    <xdr:pic>
      <xdr:nvPicPr>
        <xdr:cNvPr id="41" name="Image 40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5597425"/>
          <a:ext cx="1809750" cy="6477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349</xdr:row>
      <xdr:rowOff>0</xdr:rowOff>
    </xdr:from>
    <xdr:to>
      <xdr:col>12</xdr:col>
      <xdr:colOff>476250</xdr:colOff>
      <xdr:row>350</xdr:row>
      <xdr:rowOff>228600</xdr:rowOff>
    </xdr:to>
    <xdr:pic>
      <xdr:nvPicPr>
        <xdr:cNvPr id="93" name="Image 92">
          <a:hlinkClick xmlns:r="http://schemas.openxmlformats.org/officeDocument/2006/relationships" r:id="rId5" tooltip="Haut de page"/>
          <a:extLst>
            <a:ext uri="{FF2B5EF4-FFF2-40B4-BE49-F238E27FC236}">
              <a16:creationId xmlns="" xmlns:a16="http://schemas.microsoft.com/office/drawing/2014/main" id="{00000000-0008-0000-09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994791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3</xdr:col>
      <xdr:colOff>120071</xdr:colOff>
      <xdr:row>14</xdr:row>
      <xdr:rowOff>233400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733675"/>
          <a:ext cx="1644071" cy="1224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</xdr:row>
      <xdr:rowOff>0</xdr:rowOff>
    </xdr:from>
    <xdr:to>
      <xdr:col>4</xdr:col>
      <xdr:colOff>0</xdr:colOff>
      <xdr:row>345</xdr:row>
      <xdr:rowOff>0</xdr:rowOff>
    </xdr:to>
    <xdr:sp macro="" textlink="">
      <xdr:nvSpPr>
        <xdr:cNvPr id="94" name="Compléter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762000" y="97993200"/>
          <a:ext cx="2286000" cy="4953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Comptabilité</a:t>
          </a:r>
          <a:endParaRPr lang="fr-FR" sz="14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0</xdr:colOff>
      <xdr:row>3</xdr:row>
      <xdr:rowOff>0</xdr:rowOff>
    </xdr:from>
    <xdr:to>
      <xdr:col>23</xdr:col>
      <xdr:colOff>314325</xdr:colOff>
      <xdr:row>14</xdr:row>
      <xdr:rowOff>133350</xdr:rowOff>
    </xdr:to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SpPr txBox="1"/>
      </xdr:nvSpPr>
      <xdr:spPr>
        <a:xfrm>
          <a:off x="12954000" y="895350"/>
          <a:ext cx="4886325" cy="2647950"/>
        </a:xfrm>
        <a:prstGeom prst="rect">
          <a:avLst/>
        </a:prstGeom>
        <a:noFill/>
        <a:ln w="9525" cmpd="sng">
          <a:solidFill>
            <a:schemeClr val="accent6">
              <a:lumMod val="75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ATTENTION :</a:t>
          </a:r>
        </a:p>
        <a:p>
          <a:endParaRPr lang="fr-FR" sz="1100"/>
        </a:p>
        <a:p>
          <a:r>
            <a:rPr lang="fr-FR" sz="1100"/>
            <a:t>1-Cette version permet de renommer  [</a:t>
          </a:r>
          <a:r>
            <a:rPr lang="fr-FR" sz="1100">
              <a:solidFill>
                <a:srgbClr val="7030A0"/>
              </a:solidFill>
            </a:rPr>
            <a:t>Facture-Devis.xlsm</a:t>
          </a:r>
          <a:r>
            <a:rPr lang="fr-FR" sz="1100"/>
            <a:t>] ce classeur à son ouverture en l'enregistrant sous :</a:t>
          </a:r>
        </a:p>
        <a:p>
          <a:r>
            <a:rPr lang="fr-FR" sz="1100"/>
            <a:t>    </a:t>
          </a:r>
          <a:r>
            <a:rPr lang="fr-FR" sz="1100">
              <a:solidFill>
                <a:schemeClr val="accent6">
                  <a:lumMod val="75000"/>
                </a:schemeClr>
              </a:solidFill>
            </a:rPr>
            <a:t>C:\Users\NomUtilisateur\Documents</a:t>
          </a:r>
        </a:p>
        <a:p>
          <a:endParaRPr lang="fr-FR" sz="1100"/>
        </a:p>
        <a:p>
          <a:r>
            <a:rPr lang="fr-FR" sz="1100"/>
            <a:t>2-Elle permet également, dans l'onglet "Devis",</a:t>
          </a:r>
          <a:r>
            <a:rPr lang="fr-FR" sz="1100" baseline="0"/>
            <a:t> d'enregistrer le classeur sous le nom du client sous la forme : </a:t>
          </a:r>
        </a:p>
        <a:p>
          <a:r>
            <a:rPr lang="fr-FR" sz="1100" baseline="0"/>
            <a:t>   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Devis-NOM-jj-mm-aaaa</a:t>
          </a:r>
        </a:p>
        <a:p>
          <a:r>
            <a:rPr lang="fr-FR" sz="1100"/>
            <a:t>dans le classeur "DEVIS" sous :</a:t>
          </a:r>
        </a:p>
        <a:p>
          <a:r>
            <a:rPr lang="fr-FR" sz="1100"/>
            <a:t>     </a:t>
          </a:r>
          <a:r>
            <a:rPr lang="fr-FR" sz="1100">
              <a:solidFill>
                <a:schemeClr val="accent6">
                  <a:lumMod val="75000"/>
                </a:schemeClr>
              </a:solidFill>
            </a:rPr>
            <a:t>C:\Users\NomUtilisateur\Documents\DEVIS</a:t>
          </a:r>
        </a:p>
        <a:p>
          <a:endParaRPr lang="fr-FR" sz="1100">
            <a:solidFill>
              <a:schemeClr val="accent6">
                <a:lumMod val="75000"/>
              </a:schemeClr>
            </a:solidFill>
          </a:endParaRPr>
        </a:p>
        <a:p>
          <a:r>
            <a:rPr lang="fr-FR" sz="1100" b="1">
              <a:solidFill>
                <a:srgbClr val="FF0000"/>
              </a:solidFill>
            </a:rPr>
            <a:t>Ces paramétrages peuvent être modifiés en fonction de l'organisation retenue.</a:t>
          </a:r>
        </a:p>
      </xdr:txBody>
    </xdr:sp>
    <xdr:clientData/>
  </xdr:twoCellAnchor>
  <xdr:twoCellAnchor editAs="oneCell">
    <xdr:from>
      <xdr:col>1</xdr:col>
      <xdr:colOff>0</xdr:colOff>
      <xdr:row>0</xdr:row>
      <xdr:rowOff>1</xdr:rowOff>
    </xdr:from>
    <xdr:to>
      <xdr:col>1</xdr:col>
      <xdr:colOff>476581</xdr:colOff>
      <xdr:row>0</xdr:row>
      <xdr:rowOff>400051</xdr:rowOff>
    </xdr:to>
    <xdr:pic>
      <xdr:nvPicPr>
        <xdr:cNvPr id="6" name="Image 5">
          <a:hlinkClick xmlns:r="http://schemas.openxmlformats.org/officeDocument/2006/relationships" r:id="rId1" tooltip="Retour facturation"/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"/>
          <a:ext cx="476581" cy="400050"/>
        </a:xfrm>
        <a:prstGeom prst="rect">
          <a:avLst/>
        </a:prstGeom>
      </xdr:spPr>
    </xdr:pic>
    <xdr:clientData/>
  </xdr:twoCellAnchor>
  <xdr:twoCellAnchor editAs="absolute">
    <xdr:from>
      <xdr:col>11</xdr:col>
      <xdr:colOff>0</xdr:colOff>
      <xdr:row>0</xdr:row>
      <xdr:rowOff>0</xdr:rowOff>
    </xdr:from>
    <xdr:to>
      <xdr:col>11</xdr:col>
      <xdr:colOff>656698</xdr:colOff>
      <xdr:row>0</xdr:row>
      <xdr:rowOff>361950</xdr:rowOff>
    </xdr:to>
    <xdr:pic>
      <xdr:nvPicPr>
        <xdr:cNvPr id="4" name="Image 3">
          <a:hlinkClick xmlns:r="http://schemas.openxmlformats.org/officeDocument/2006/relationships" r:id="rId3" tooltip="Retour Garde"/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0"/>
          <a:ext cx="656698" cy="3619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2" name="Tableau12" displayName="Tableau12" ref="A16:E17" insertRow="1" totalsRowShown="0" headerRowDxfId="97" dataDxfId="96" tableBorderDxfId="95">
  <tableColumns count="5">
    <tableColumn id="1" name="Code" dataDxfId="94"/>
    <tableColumn id="2" name="Description" dataDxfId="93"/>
    <tableColumn id="3" name="Nb" dataDxfId="92"/>
    <tableColumn id="4" name="Prix unitaire" dataDxfId="91"/>
    <tableColumn id="5" name="Montant" dataDxfId="9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2:L10" totalsRowShown="0" headerRowDxfId="89" headerRowBorderDxfId="88">
  <autoFilter ref="A2:L10"/>
  <sortState ref="A3:L10">
    <sortCondition ref="A3:A10"/>
  </sortState>
  <tableColumns count="12">
    <tableColumn id="1" name="N° facture" dataDxfId="87"/>
    <tableColumn id="13" name="Date" dataDxfId="86"/>
    <tableColumn id="2" name="Client" dataDxfId="85"/>
    <tableColumn id="3" name="Rue" dataDxfId="84"/>
    <tableColumn id="7" name="Complément" dataDxfId="83"/>
    <tableColumn id="4" name="CP" dataDxfId="82"/>
    <tableColumn id="5" name="Localité" dataDxfId="81"/>
    <tableColumn id="8" name="TOTAL" dataDxfId="80"/>
    <tableColumn id="9" name="% tva" dataDxfId="79"/>
    <tableColumn id="10" name="Montant Htva" dataDxfId="78"/>
    <tableColumn id="11" name="Date butoir" dataDxfId="77"/>
    <tableColumn id="12" name="x" dataDxfId="7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J11" totalsRowShown="0" headerRowDxfId="75" dataDxfId="74">
  <sortState ref="A3:J11">
    <sortCondition ref="A3:A11"/>
  </sortState>
  <tableColumns count="10">
    <tableColumn id="1" name="Nom" dataDxfId="73"/>
    <tableColumn id="2" name="Rue" dataDxfId="72"/>
    <tableColumn id="11" name="Complément" dataDxfId="71"/>
    <tableColumn id="3" name="CP" dataDxfId="70"/>
    <tableColumn id="4" name="Localité" dataDxfId="69"/>
    <tableColumn id="6" name="TVA" dataDxfId="68"/>
    <tableColumn id="7" name="Titre" dataDxfId="67"/>
    <tableColumn id="8" name="Téléphone" dataDxfId="66"/>
    <tableColumn id="9" name="email" dataDxfId="65"/>
    <tableColumn id="10" name="Téléphone2" dataDxfId="64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2:H23" totalsRowShown="0" headerRowDxfId="62" dataDxfId="60" headerRowBorderDxfId="61" tableBorderDxfId="59">
  <sortState ref="A3:H23">
    <sortCondition ref="B3:B23"/>
  </sortState>
  <tableColumns count="8">
    <tableColumn id="1" name="Code" dataDxfId="58"/>
    <tableColumn id="2" name="Description" dataDxfId="57"/>
    <tableColumn id="8" name="Unité" dataDxfId="56"/>
    <tableColumn id="9" name="Prix HT" dataDxfId="55"/>
    <tableColumn id="6" name="TVA" dataDxfId="54"/>
    <tableColumn id="3" name="Prix achat" dataDxfId="53">
      <calculatedColumnFormula>IF(Tableau1[[#This Row],[Prix HT]]="","",Tableau1[[#This Row],[Prix HT]]+(Tableau1[[#This Row],[Prix HT]]*Tableau1[[#This Row],[TVA]]))</calculatedColumnFormula>
    </tableColumn>
    <tableColumn id="4" name="Fournisseur" dataDxfId="52"/>
    <tableColumn id="5" name="Réf fournisseur" dataDxfId="51"/>
  </tableColumns>
  <tableStyleInfo name="TableStyleLight19" showFirstColumn="0" showLastColumn="0" showRowStripes="1" showColumnStripes="0"/>
</table>
</file>

<file path=xl/tables/table5.xml><?xml version="1.0" encoding="utf-8"?>
<table xmlns="http://schemas.openxmlformats.org/spreadsheetml/2006/main" id="6" name="Tableau20" displayName="Tableau20" ref="A2:L3" insertRow="1" totalsRowShown="0" dataDxfId="48" headerRowBorderDxfId="49" tableBorderDxfId="47">
  <sortState ref="A3:L6">
    <sortCondition ref="A3:A6"/>
  </sortState>
  <tableColumns count="12">
    <tableColumn id="1" name="Code" dataDxfId="46">
      <calculatedColumnFormula>IF(Tableau20[[#This Row],[Description]]="","",INDEX(Tableau1[#Data],MATCH($C3,Tableau1[Description],0),COLUMN(Tableau1[Code])))</calculatedColumnFormula>
    </tableColumn>
    <tableColumn id="12" name="Lettre" dataDxfId="45">
      <calculatedColumnFormula>LEFT(Tableau20[[#This Row],[Code]],1)</calculatedColumnFormula>
    </tableColumn>
    <tableColumn id="2" name="Description" dataDxfId="44"/>
    <tableColumn id="3" name="Nb" dataDxfId="43"/>
    <tableColumn id="5" name="Marge" dataDxfId="42"/>
    <tableColumn id="4" name="Prix" dataDxfId="41">
      <calculatedColumnFormula>IF(Tableau20[[#This Row],[Nb]]="","",INDEX(Tableau1[#Data],MATCH($C3,Tableau1[Description],0),COLUMN(Tableau1[Prix achat])))</calculatedColumnFormula>
    </tableColumn>
    <tableColumn id="7" name="TOTAL" dataDxfId="40">
      <calculatedColumnFormula>IF(Tableau20[[#This Row],[Prix]]="","",(Tableau20[[#This Row],[Prix]]+(Tableau20[[#This Row],[Prix]]*Tableau20[[#This Row],[Marge]]))*Tableau20[[#This Row],[Nb]])</calculatedColumnFormula>
    </tableColumn>
    <tableColumn id="6" name="A2" dataDxfId="39">
      <calculatedColumnFormula>IF(Tableau20[[#This Row],[Code]]="","",Tableau20[[#This Row],[Code]])</calculatedColumnFormula>
    </tableColumn>
    <tableColumn id="8" name="C2" dataDxfId="38">
      <calculatedColumnFormula>IF(Tableau20[[#This Row],[Description]]="","",Tableau20[[#This Row],[Description]])</calculatedColumnFormula>
    </tableColumn>
    <tableColumn id="9" name="D2" dataDxfId="37">
      <calculatedColumnFormula>IF(Tableau20[[#This Row],[Nb]]="","",Tableau20[[#This Row],[Nb]])</calculatedColumnFormula>
    </tableColumn>
    <tableColumn id="10" name="F2" dataDxfId="36">
      <calculatedColumnFormula>Tableau20[[#This Row],[Prix]]</calculatedColumnFormula>
    </tableColumn>
    <tableColumn id="11" name="G2" dataDxfId="35">
      <calculatedColumnFormula>Tableau20[[#This Row],[TOTAL]]</calculatedColumnFormula>
    </tableColumn>
  </tableColumns>
  <tableStyleInfo name="TableStyleLight20" showFirstColumn="0" showLastColumn="0" showRowStripes="1" showColumnStripes="0"/>
</table>
</file>

<file path=xl/tables/table6.xml><?xml version="1.0" encoding="utf-8"?>
<table xmlns="http://schemas.openxmlformats.org/spreadsheetml/2006/main" id="13" name="Tableau80" displayName="Tableau80" ref="B7:F8" insertRow="1" totalsRowShown="0" headerRowDxfId="34" dataDxfId="32" headerRowBorderDxfId="33" tableBorderDxfId="31" totalsRowBorderDxfId="30">
  <sortState ref="B14:F18">
    <sortCondition ref="B14:B18"/>
  </sortState>
  <tableColumns count="5">
    <tableColumn id="1" name="Code" dataDxfId="29">
      <calculatedColumnFormula>IF(Tableau80[[#This Row],[Description]]="","",VLOOKUP(Tableau80[[#This Row],[Description]],Domaines,2,FALSE))</calculatedColumnFormula>
    </tableColumn>
    <tableColumn id="2" name="Description" dataDxfId="28"/>
    <tableColumn id="5" name="Nb" dataDxfId="27"/>
    <tableColumn id="3" name="Prix" dataDxfId="26"/>
    <tableColumn id="4" name="TOTAL" dataDxfId="25">
      <calculatedColumnFormula>SUMIF(Tableau20[Lettre],Tableau80[[#This Row],[Code]],Tableau20[TOTAL])</calculatedColumn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5" name="Tableau5" displayName="Tableau5" ref="B15:F19" totalsRowShown="0" headerRowDxfId="24" headerRowBorderDxfId="23" tableBorderDxfId="22" totalsRowBorderDxfId="21">
  <tableColumns count="5">
    <tableColumn id="1" name="Code" dataDxfId="20">
      <calculatedColumnFormula>IF(Tableau5[[#This Row],[Devis1]]="","",VLOOKUP(Tableau5[[#This Row],[Devis1]],Domaines,2,FALSE))</calculatedColumnFormula>
    </tableColumn>
    <tableColumn id="2" name="Devis1" dataDxfId="19"/>
    <tableColumn id="3" name="Colonne3" dataDxfId="18">
      <calculatedColumnFormula>SUMIF(Tableau20[Lettre],Tableau5[[#This Row],[Code]],Tableau20[Nb])</calculatedColumnFormula>
    </tableColumn>
    <tableColumn id="5" name="Colonne32" dataDxfId="17">
      <calculatedColumnFormula>SUMIF(Tableau20[Description],Tableau5[[#This Row],[Devis1]],Tableau20[Prix])</calculatedColumnFormula>
    </tableColumn>
    <tableColumn id="6" name="Colonne6" dataDxfId="16">
      <calculatedColumnFormula>SUM(Tableau20[TOTAL])-(SUM(F14:F15))</calculatedColumnFormula>
    </tableColumn>
  </tableColumns>
  <tableStyleInfo name="TableStyleLight20" showFirstColumn="0" showLastColumn="0" showRowStripes="1" showColumnStripes="0"/>
</table>
</file>

<file path=xl/tables/table8.xml><?xml version="1.0" encoding="utf-8"?>
<table xmlns="http://schemas.openxmlformats.org/spreadsheetml/2006/main" id="7" name="Tableau6" displayName="Tableau6" ref="B24:F28" totalsRowShown="0" headerRowBorderDxfId="15" tableBorderDxfId="14" totalsRowBorderDxfId="13">
  <tableColumns count="5">
    <tableColumn id="1" name="Code2" dataDxfId="12">
      <calculatedColumnFormula>IF(Tableau6[[#This Row],[Devis2]]="","",VLOOKUP(Tableau6[[#This Row],[Devis2]],Domaines,2,FALSE))</calculatedColumnFormula>
    </tableColumn>
    <tableColumn id="2" name="Devis2" dataDxfId="11">
      <calculatedColumnFormula>#REF!</calculatedColumnFormula>
    </tableColumn>
    <tableColumn id="3" name="Colonne3" dataDxfId="10"/>
    <tableColumn id="5" name="Colonne32" dataDxfId="9"/>
    <tableColumn id="6" name="0,00 €" dataDxfId="8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id="9" name="Tableau7" displayName="Tableau7" ref="B33:F36" totalsRowShown="0">
  <tableColumns count="5">
    <tableColumn id="1" name="Code3" dataDxfId="7">
      <calculatedColumnFormula>IF(Tableau7[[#This Row],[Devis3]]="","",VLOOKUP(Tableau7[[#This Row],[Devis3]],Domaines,2,FALSE))</calculatedColumnFormula>
    </tableColumn>
    <tableColumn id="2" name="Devis3" dataDxfId="6"/>
    <tableColumn id="3" name="Colonne3" dataDxfId="5">
      <calculatedColumnFormula>SUMIF(Tableau20[Lettre],Tableau7[[#This Row],[Code3]],Tableau20[Nb])</calculatedColumnFormula>
    </tableColumn>
    <tableColumn id="6" name="Colonne32" dataDxfId="4">
      <calculatedColumnFormula>SUMIF(Tableau20[Description],Tableau7[[#This Row],[Devis3]],Tableau20[Prix])</calculatedColumnFormula>
    </tableColumn>
    <tableColumn id="5" name="Colonne5" dataDxfId="3">
      <calculatedColumnFormula>SUMIF(Tableau20[Lettre],Tableau7[[#This Row],[Code3]],Tableau20[TOTAL])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/>
      </a:spPr>
      <a:bodyPr vertOverflow="clip" horzOverflow="clip" rtlCol="0" anchor="ctr"/>
      <a:lstStyle>
        <a:defPPr algn="ctr">
          <a:defRPr sz="1200" b="1">
            <a:solidFill>
              <a:srgbClr val="FFFF00"/>
            </a:solidFill>
          </a:defRPr>
        </a:defPPr>
      </a:lstStyle>
      <a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Z24"/>
  <sheetViews>
    <sheetView showGridLines="0" tabSelected="1" zoomScaleNormal="100" workbookViewId="0"/>
  </sheetViews>
  <sheetFormatPr baseColWidth="10" defaultColWidth="11.42578125" defaultRowHeight="20.100000000000001" customHeight="1" x14ac:dyDescent="0.2"/>
  <cols>
    <col min="1" max="1" width="11.42578125" style="1"/>
    <col min="2" max="2" width="18.28515625" style="35" customWidth="1"/>
    <col min="3" max="3" width="11.42578125" style="1"/>
    <col min="4" max="4" width="12.7109375" style="1" customWidth="1"/>
    <col min="5" max="5" width="4.7109375" style="1" customWidth="1"/>
    <col min="6" max="6" width="12.7109375" style="1" customWidth="1"/>
    <col min="7" max="12" width="11.42578125" style="1"/>
    <col min="13" max="13" width="4.7109375" style="1" customWidth="1"/>
    <col min="14" max="16384" width="11.42578125" style="1"/>
  </cols>
  <sheetData>
    <row r="1" spans="2:26" ht="27.75" customHeight="1" x14ac:dyDescent="0.2">
      <c r="Z1" s="16">
        <v>1</v>
      </c>
    </row>
    <row r="3" spans="2:26" ht="30" customHeight="1" x14ac:dyDescent="0.45">
      <c r="D3" s="109" t="s">
        <v>0</v>
      </c>
    </row>
    <row r="5" spans="2:26" ht="20.100000000000001" customHeight="1" x14ac:dyDescent="0.2">
      <c r="B5" s="295" t="s">
        <v>1</v>
      </c>
    </row>
    <row r="6" spans="2:26" ht="20.100000000000001" customHeight="1" x14ac:dyDescent="0.2">
      <c r="B6" s="296"/>
    </row>
    <row r="8" spans="2:26" ht="20.100000000000001" customHeight="1" x14ac:dyDescent="0.2">
      <c r="B8" s="297" t="s">
        <v>2</v>
      </c>
    </row>
    <row r="9" spans="2:26" ht="20.100000000000001" customHeight="1" x14ac:dyDescent="0.2">
      <c r="B9" s="298"/>
      <c r="I9" s="120"/>
    </row>
    <row r="11" spans="2:26" ht="20.100000000000001" customHeight="1" x14ac:dyDescent="0.2">
      <c r="B11" s="299" t="s">
        <v>3</v>
      </c>
    </row>
    <row r="12" spans="2:26" ht="20.100000000000001" customHeight="1" x14ac:dyDescent="0.2">
      <c r="B12" s="300"/>
    </row>
    <row r="13" spans="2:26" ht="20.100000000000001" customHeight="1" x14ac:dyDescent="0.2">
      <c r="B13" s="300"/>
    </row>
    <row r="14" spans="2:26" ht="20.100000000000001" customHeight="1" x14ac:dyDescent="0.2">
      <c r="B14" s="300"/>
    </row>
    <row r="15" spans="2:26" ht="20.100000000000001" customHeight="1" x14ac:dyDescent="0.2">
      <c r="B15" s="301"/>
    </row>
    <row r="17" spans="2:2" ht="20.100000000000001" customHeight="1" x14ac:dyDescent="0.2">
      <c r="B17" s="292" t="s">
        <v>4</v>
      </c>
    </row>
    <row r="18" spans="2:2" ht="20.100000000000001" customHeight="1" x14ac:dyDescent="0.2">
      <c r="B18" s="293"/>
    </row>
    <row r="19" spans="2:2" ht="20.100000000000001" customHeight="1" x14ac:dyDescent="0.2">
      <c r="B19" s="293"/>
    </row>
    <row r="20" spans="2:2" ht="20.100000000000001" customHeight="1" x14ac:dyDescent="0.2">
      <c r="B20" s="293"/>
    </row>
    <row r="21" spans="2:2" ht="20.100000000000001" customHeight="1" x14ac:dyDescent="0.2">
      <c r="B21" s="294"/>
    </row>
    <row r="23" spans="2:2" ht="20.100000000000001" customHeight="1" x14ac:dyDescent="0.2">
      <c r="B23" s="302" t="s">
        <v>383</v>
      </c>
    </row>
    <row r="24" spans="2:2" ht="20.100000000000001" customHeight="1" x14ac:dyDescent="0.2">
      <c r="B24" s="303"/>
    </row>
  </sheetData>
  <mergeCells count="5">
    <mergeCell ref="B17:B21"/>
    <mergeCell ref="B5:B6"/>
    <mergeCell ref="B8:B9"/>
    <mergeCell ref="B11:B15"/>
    <mergeCell ref="B23:B24"/>
  </mergeCells>
  <pageMargins left="0.51181102362204722" right="0.51181102362204722" top="0.74803149606299213" bottom="0.74803149606299213" header="0.31496062992125984" footer="0.31496062992125984"/>
  <pageSetup paperSize="9" scale="56"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S336"/>
  <sheetViews>
    <sheetView showGridLines="0" showRowColHeaders="0" zoomScaleNormal="100" workbookViewId="0">
      <selection activeCell="B10" sqref="B10"/>
    </sheetView>
  </sheetViews>
  <sheetFormatPr baseColWidth="10" defaultColWidth="11.42578125" defaultRowHeight="12.75" x14ac:dyDescent="0.2"/>
  <cols>
    <col min="1" max="1" width="11.7109375" customWidth="1"/>
    <col min="2" max="2" width="51.7109375" customWidth="1"/>
    <col min="3" max="3" width="11.7109375" customWidth="1"/>
    <col min="4" max="5" width="16.7109375" customWidth="1"/>
    <col min="6" max="8" width="11.42578125" style="1"/>
    <col min="9" max="9" width="4.7109375" style="1" customWidth="1"/>
    <col min="10" max="13" width="11.42578125" style="1"/>
    <col min="14" max="14" width="28.85546875" style="1" customWidth="1"/>
    <col min="15" max="15" width="63" style="1" customWidth="1"/>
    <col min="16" max="19" width="11.42578125" style="1"/>
  </cols>
  <sheetData>
    <row r="2" spans="1:17" ht="45" x14ac:dyDescent="0.2">
      <c r="A2" s="175"/>
      <c r="B2" s="175"/>
      <c r="C2" s="175"/>
      <c r="D2" s="175"/>
      <c r="E2" s="175"/>
    </row>
    <row r="3" spans="1:17" ht="24.95" customHeight="1" x14ac:dyDescent="0.2">
      <c r="B3" s="2" t="s">
        <v>414</v>
      </c>
      <c r="C3" s="3"/>
      <c r="D3" s="108" t="s">
        <v>5</v>
      </c>
      <c r="E3" s="107"/>
    </row>
    <row r="4" spans="1:17" ht="18" customHeight="1" x14ac:dyDescent="0.2">
      <c r="B4" s="5" t="s">
        <v>415</v>
      </c>
      <c r="C4" s="6"/>
      <c r="D4" s="129" t="s">
        <v>6</v>
      </c>
      <c r="E4" s="164"/>
      <c r="G4" s="178"/>
      <c r="H4" s="193" t="s">
        <v>7</v>
      </c>
      <c r="I4" s="194">
        <f>Factures!O2</f>
        <v>8</v>
      </c>
    </row>
    <row r="5" spans="1:17" ht="15" customHeight="1" x14ac:dyDescent="0.2">
      <c r="B5" s="9" t="s">
        <v>416</v>
      </c>
      <c r="C5" s="10"/>
      <c r="D5" s="11"/>
      <c r="E5" s="12"/>
    </row>
    <row r="6" spans="1:17" ht="15" customHeight="1" x14ac:dyDescent="0.2">
      <c r="B6" s="7"/>
      <c r="D6" s="4"/>
      <c r="E6" s="1" t="s">
        <v>8</v>
      </c>
    </row>
    <row r="7" spans="1:17" ht="15" customHeight="1" x14ac:dyDescent="0.2">
      <c r="C7" s="52" t="s">
        <v>9</v>
      </c>
      <c r="D7" s="11"/>
      <c r="E7" s="13"/>
    </row>
    <row r="8" spans="1:17" ht="20.100000000000001" customHeight="1" x14ac:dyDescent="0.2">
      <c r="B8" s="1" t="s">
        <v>417</v>
      </c>
      <c r="C8" s="168"/>
      <c r="D8" s="168"/>
      <c r="E8" s="169"/>
    </row>
    <row r="9" spans="1:17" ht="15" customHeight="1" x14ac:dyDescent="0.2">
      <c r="B9" s="14" t="s">
        <v>418</v>
      </c>
      <c r="C9" s="170" t="str">
        <f>IF($C$8="","",INDEX(Tableau3[],MATCH($C$8,Tableau3[Nom],0),COLUMN(Tableau3[Rue])))</f>
        <v/>
      </c>
      <c r="D9" s="170"/>
      <c r="E9" s="170"/>
      <c r="H9" s="8"/>
    </row>
    <row r="10" spans="1:17" ht="15" customHeight="1" x14ac:dyDescent="0.2">
      <c r="B10" s="9" t="s">
        <v>11</v>
      </c>
      <c r="C10" s="170" t="str">
        <f>IF($C$8="","",INDEX(Tableau3[],MATCH($C$8,Tableau3[Nom],0),COLUMN(Tableau3[Complément])))</f>
        <v/>
      </c>
      <c r="D10" s="170"/>
      <c r="E10" s="170"/>
      <c r="H10" s="8"/>
      <c r="I10" s="157"/>
    </row>
    <row r="11" spans="1:17" ht="15" customHeight="1" x14ac:dyDescent="0.2">
      <c r="B11" s="161" t="s">
        <v>8</v>
      </c>
      <c r="C11" s="170" t="str">
        <f>IF($C$8="","",INDEX(Tableau3[],MATCH($C$8,Tableau3[Nom],0),COLUMN(Tableau3[CP])))</f>
        <v/>
      </c>
      <c r="D11" s="170" t="str">
        <f>IF($C$8="","",INDEX(Tableau3[],MATCH($C$8,Tableau3[Nom],0),COLUMN(Tableau3[Localité])))</f>
        <v/>
      </c>
      <c r="E11" s="170"/>
    </row>
    <row r="12" spans="1:17" ht="15" customHeight="1" x14ac:dyDescent="0.2">
      <c r="B12" s="15"/>
      <c r="C12" s="171"/>
      <c r="D12" s="171"/>
      <c r="E12" s="172"/>
    </row>
    <row r="13" spans="1:17" ht="15" customHeight="1" x14ac:dyDescent="0.2">
      <c r="C13" s="171"/>
      <c r="D13" s="173"/>
      <c r="E13" s="173"/>
      <c r="I13" s="8"/>
    </row>
    <row r="14" spans="1:17" ht="15" customHeight="1" x14ac:dyDescent="0.2">
      <c r="C14" s="124" t="s">
        <v>12</v>
      </c>
      <c r="D14" s="125" t="str">
        <f>YEAR($E$3)&amp;"-" &amp; MONTH($E$3)&amp;  "-"&amp; DAY($E$3) &amp; "-" &amp; LEFT($C$8,3) &amp; "-"&amp; ($I$4)</f>
        <v>1900-1-0--8</v>
      </c>
      <c r="E14" s="7"/>
      <c r="I14" s="8"/>
    </row>
    <row r="15" spans="1:17" ht="15" customHeight="1" x14ac:dyDescent="0.2">
      <c r="A15" s="122"/>
      <c r="B15" s="15"/>
      <c r="D15" s="10"/>
      <c r="E15" s="7"/>
    </row>
    <row r="16" spans="1:17" ht="18" customHeight="1" x14ac:dyDescent="0.2">
      <c r="A16" s="134" t="s">
        <v>13</v>
      </c>
      <c r="B16" s="133" t="s">
        <v>14</v>
      </c>
      <c r="C16" s="134" t="s">
        <v>15</v>
      </c>
      <c r="D16" s="134" t="s">
        <v>16</v>
      </c>
      <c r="E16" s="123" t="s">
        <v>17</v>
      </c>
      <c r="I16" s="157"/>
      <c r="Q16" s="158"/>
    </row>
    <row r="17" spans="1:19" s="1" customFormat="1" ht="18" customHeight="1" x14ac:dyDescent="0.2">
      <c r="A17" s="280"/>
      <c r="B17" s="281"/>
      <c r="C17" s="282"/>
      <c r="D17" s="283"/>
      <c r="E17" s="284"/>
      <c r="J17" s="158"/>
      <c r="O17" s="17"/>
      <c r="P17" s="18"/>
    </row>
    <row r="18" spans="1:19" s="1" customFormat="1" ht="18" customHeight="1" x14ac:dyDescent="0.2">
      <c r="G18" s="7"/>
      <c r="O18" s="17"/>
      <c r="P18" s="18"/>
    </row>
    <row r="19" spans="1:19" s="1" customFormat="1" ht="18" customHeight="1" x14ac:dyDescent="0.2">
      <c r="G19" s="180"/>
      <c r="O19" s="17"/>
      <c r="P19" s="18"/>
      <c r="Q19" s="181"/>
      <c r="R19" s="181"/>
    </row>
    <row r="20" spans="1:19" s="1" customFormat="1" ht="18" customHeight="1" x14ac:dyDescent="0.2">
      <c r="G20" s="180"/>
      <c r="J20" s="181"/>
      <c r="K20" s="181"/>
      <c r="O20" s="17"/>
      <c r="P20" s="18"/>
    </row>
    <row r="21" spans="1:19" s="1" customFormat="1" ht="18" customHeight="1" x14ac:dyDescent="0.2">
      <c r="G21" s="180"/>
      <c r="I21" s="157"/>
      <c r="O21" s="17"/>
      <c r="P21" s="18"/>
      <c r="Q21" s="185"/>
    </row>
    <row r="22" spans="1:19" s="1" customFormat="1" ht="18" customHeight="1" x14ac:dyDescent="0.2">
      <c r="J22" s="185"/>
      <c r="O22" s="17"/>
      <c r="P22" s="18"/>
    </row>
    <row r="23" spans="1:19" s="1" customFormat="1" ht="18" customHeight="1" x14ac:dyDescent="0.2">
      <c r="O23" s="17"/>
      <c r="P23" s="18"/>
    </row>
    <row r="24" spans="1:19" s="1" customFormat="1" ht="18" customHeight="1" x14ac:dyDescent="0.2">
      <c r="O24" s="17"/>
      <c r="P24" s="18"/>
      <c r="Q24" s="181"/>
      <c r="R24" s="181"/>
    </row>
    <row r="25" spans="1:19" s="1" customFormat="1" ht="18" customHeight="1" x14ac:dyDescent="0.2">
      <c r="J25" s="181"/>
      <c r="K25" s="181"/>
      <c r="O25" s="17"/>
      <c r="P25" s="18"/>
    </row>
    <row r="26" spans="1:19" s="1" customFormat="1" ht="18" customHeight="1" x14ac:dyDescent="0.2">
      <c r="I26" s="157"/>
      <c r="O26" s="17"/>
      <c r="P26" s="18"/>
      <c r="Q26" s="18"/>
      <c r="R26" s="18"/>
      <c r="S26" s="18"/>
    </row>
    <row r="27" spans="1:19" s="1" customFormat="1" ht="18" customHeight="1" x14ac:dyDescent="0.2">
      <c r="J27" s="167"/>
      <c r="O27" s="174"/>
      <c r="Q27" s="18"/>
      <c r="R27" s="18"/>
      <c r="S27" s="18"/>
    </row>
    <row r="28" spans="1:19" s="1" customFormat="1" ht="18" customHeight="1" x14ac:dyDescent="0.2">
      <c r="Q28" s="18"/>
      <c r="R28" s="18"/>
      <c r="S28" s="18"/>
    </row>
    <row r="29" spans="1:19" s="1" customFormat="1" ht="18" customHeight="1" x14ac:dyDescent="0.2">
      <c r="Q29" s="18"/>
      <c r="R29" s="18"/>
      <c r="S29" s="18"/>
    </row>
    <row r="30" spans="1:19" s="1" customFormat="1" ht="18" customHeight="1" x14ac:dyDescent="0.2">
      <c r="J30" s="181"/>
      <c r="K30" s="181"/>
      <c r="O30" s="181"/>
      <c r="P30" s="181"/>
      <c r="Q30" s="18"/>
      <c r="R30" s="18"/>
      <c r="S30" s="18"/>
    </row>
    <row r="31" spans="1:19" s="1" customFormat="1" ht="18" customHeight="1" x14ac:dyDescent="0.2">
      <c r="I31" s="157"/>
      <c r="K31" s="29"/>
      <c r="O31" s="17"/>
      <c r="P31" s="18"/>
      <c r="Q31" s="18"/>
      <c r="R31" s="18"/>
      <c r="S31" s="18"/>
    </row>
    <row r="32" spans="1:19" s="1" customFormat="1" ht="18" customHeight="1" x14ac:dyDescent="0.2">
      <c r="J32" s="158"/>
      <c r="O32" s="17"/>
      <c r="P32" s="18"/>
      <c r="Q32" s="18"/>
      <c r="R32" s="18"/>
      <c r="S32" s="18"/>
    </row>
    <row r="33" spans="1:19" s="1" customFormat="1" ht="18" customHeight="1" x14ac:dyDescent="0.2">
      <c r="H33" s="29"/>
      <c r="O33" s="17"/>
      <c r="P33" s="18"/>
      <c r="Q33" s="18"/>
      <c r="R33" s="18"/>
      <c r="S33" s="18"/>
    </row>
    <row r="34" spans="1:19" s="1" customFormat="1" ht="18" customHeight="1" x14ac:dyDescent="0.2">
      <c r="O34" s="17"/>
      <c r="P34" s="18"/>
      <c r="Q34" s="18"/>
      <c r="R34" s="18"/>
      <c r="S34" s="18"/>
    </row>
    <row r="35" spans="1:19" s="1" customFormat="1" ht="18" customHeight="1" x14ac:dyDescent="0.2">
      <c r="A35"/>
      <c r="B35"/>
      <c r="C35"/>
      <c r="D35"/>
      <c r="E35"/>
      <c r="J35" s="181"/>
      <c r="K35" s="181"/>
      <c r="O35" s="17"/>
      <c r="P35" s="18"/>
      <c r="Q35" s="18"/>
      <c r="R35" s="18"/>
      <c r="S35" s="18"/>
    </row>
    <row r="36" spans="1:19" s="1" customFormat="1" ht="18" customHeight="1" x14ac:dyDescent="0.2">
      <c r="A36"/>
      <c r="B36"/>
      <c r="C36"/>
      <c r="D36"/>
      <c r="E36"/>
      <c r="I36" s="157"/>
      <c r="O36" s="17"/>
      <c r="P36" s="18"/>
      <c r="Q36" s="18"/>
      <c r="R36" s="18"/>
      <c r="S36" s="18"/>
    </row>
    <row r="37" spans="1:19" s="1" customFormat="1" ht="18" customHeight="1" x14ac:dyDescent="0.2">
      <c r="A37"/>
      <c r="B37"/>
      <c r="C37"/>
      <c r="D37"/>
      <c r="E37"/>
      <c r="K37" s="29"/>
      <c r="O37" s="17"/>
      <c r="P37" s="18"/>
      <c r="Q37" s="18"/>
      <c r="R37" s="18"/>
      <c r="S37" s="18"/>
    </row>
    <row r="38" spans="1:19" s="1" customFormat="1" ht="18" customHeight="1" x14ac:dyDescent="0.2">
      <c r="A38"/>
      <c r="B38"/>
      <c r="C38"/>
      <c r="D38"/>
      <c r="E38"/>
      <c r="O38" s="17"/>
      <c r="P38" s="18"/>
      <c r="Q38" s="18"/>
      <c r="R38" s="18"/>
      <c r="S38" s="18"/>
    </row>
    <row r="39" spans="1:19" s="1" customFormat="1" ht="18" customHeight="1" x14ac:dyDescent="0.2">
      <c r="A39"/>
      <c r="B39"/>
      <c r="C39"/>
      <c r="D39"/>
      <c r="E39"/>
    </row>
    <row r="40" spans="1:19" s="1" customFormat="1" ht="18" customHeight="1" x14ac:dyDescent="0.2">
      <c r="A40"/>
      <c r="B40"/>
      <c r="C40"/>
      <c r="D40"/>
      <c r="E40"/>
    </row>
    <row r="41" spans="1:19" s="1" customFormat="1" ht="18" customHeight="1" x14ac:dyDescent="0.2">
      <c r="A41"/>
      <c r="B41"/>
      <c r="C41"/>
      <c r="D41"/>
      <c r="E41"/>
    </row>
    <row r="42" spans="1:19" s="1" customFormat="1" ht="18" customHeight="1" x14ac:dyDescent="0.2">
      <c r="A42"/>
      <c r="B42"/>
      <c r="C42"/>
      <c r="D42"/>
      <c r="E42"/>
    </row>
    <row r="43" spans="1:19" s="1" customFormat="1" ht="18" customHeight="1" x14ac:dyDescent="0.2">
      <c r="A43"/>
      <c r="B43"/>
      <c r="C43"/>
      <c r="D43"/>
      <c r="E43"/>
    </row>
    <row r="44" spans="1:19" ht="18" customHeight="1" x14ac:dyDescent="0.2"/>
    <row r="45" spans="1:19" ht="18" customHeight="1" x14ac:dyDescent="0.2"/>
    <row r="46" spans="1:19" ht="18" customHeight="1" x14ac:dyDescent="0.2"/>
    <row r="47" spans="1:19" ht="18" customHeight="1" x14ac:dyDescent="0.2"/>
    <row r="48" spans="1:19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</sheetData>
  <conditionalFormatting sqref="C10">
    <cfRule type="cellIs" dxfId="98" priority="104" operator="equal">
      <formula>0</formula>
    </cfRule>
  </conditionalFormatting>
  <dataValidations count="1">
    <dataValidation type="list" allowBlank="1" showInputMessage="1" showErrorMessage="1" sqref="C8">
      <formula1>Nom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2" fitToHeight="0" orientation="portrait" cellComments="atEnd" horizontalDpi="4294967293" verticalDpi="4294967293" r:id="rId1"/>
  <headerFooter>
    <oddFooter>&amp;L&amp;9&amp;K7030A0 Yoann Barraud : Statut Autoentrepreneur non assujetti à la TVA selon l'article 293 B du Code Général des Impôts.&amp;R&amp;K09-022&amp;P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0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baseColWidth="10" defaultColWidth="11.42578125" defaultRowHeight="18" customHeight="1" x14ac:dyDescent="0.2"/>
  <cols>
    <col min="1" max="1" width="20.7109375" style="21" customWidth="1"/>
    <col min="2" max="2" width="13.7109375" style="21" customWidth="1"/>
    <col min="3" max="4" width="25.7109375" style="20" customWidth="1"/>
    <col min="5" max="5" width="25.7109375" style="21" customWidth="1"/>
    <col min="6" max="6" width="9.7109375" style="16" customWidth="1"/>
    <col min="7" max="7" width="22" style="16" bestFit="1" customWidth="1"/>
    <col min="8" max="8" width="15.7109375" style="20" customWidth="1"/>
    <col min="9" max="9" width="10.7109375" style="21" customWidth="1"/>
    <col min="10" max="10" width="15.85546875" style="20" customWidth="1"/>
    <col min="11" max="12" width="13.7109375" style="20" customWidth="1"/>
    <col min="13" max="16384" width="11.42578125" style="20"/>
  </cols>
  <sheetData>
    <row r="1" spans="1:18" ht="35.1" customHeight="1" x14ac:dyDescent="0.2">
      <c r="A1" s="233"/>
      <c r="B1" s="61" t="s">
        <v>18</v>
      </c>
      <c r="C1" s="62"/>
      <c r="D1" s="62"/>
      <c r="E1" s="63"/>
      <c r="F1" s="64"/>
      <c r="G1" s="121" t="s">
        <v>19</v>
      </c>
      <c r="H1" s="62"/>
      <c r="I1" s="63"/>
      <c r="J1" s="62"/>
      <c r="K1" s="219" t="s">
        <v>20</v>
      </c>
      <c r="L1" s="65"/>
      <c r="O1" s="66" t="s">
        <v>21</v>
      </c>
    </row>
    <row r="2" spans="1:18" s="41" customFormat="1" ht="30" customHeight="1" x14ac:dyDescent="0.2">
      <c r="A2" s="57" t="s">
        <v>22</v>
      </c>
      <c r="B2" s="58" t="s">
        <v>23</v>
      </c>
      <c r="C2" s="57" t="s">
        <v>24</v>
      </c>
      <c r="D2" s="57" t="s">
        <v>25</v>
      </c>
      <c r="E2" s="57" t="s">
        <v>26</v>
      </c>
      <c r="F2" s="57" t="s">
        <v>27</v>
      </c>
      <c r="G2" s="57" t="s">
        <v>28</v>
      </c>
      <c r="H2" s="59" t="s">
        <v>29</v>
      </c>
      <c r="I2" s="57" t="s">
        <v>30</v>
      </c>
      <c r="J2" s="57" t="s">
        <v>31</v>
      </c>
      <c r="K2" s="60" t="s">
        <v>32</v>
      </c>
      <c r="L2" s="57" t="s">
        <v>33</v>
      </c>
      <c r="O2" s="67">
        <f>COUNTA(Tableau4[N° facture])</f>
        <v>8</v>
      </c>
    </row>
    <row r="3" spans="1:18" ht="18" customHeight="1" x14ac:dyDescent="0.2">
      <c r="A3" s="240" t="s">
        <v>380</v>
      </c>
      <c r="B3" s="258">
        <v>44665</v>
      </c>
      <c r="C3" s="241" t="s">
        <v>377</v>
      </c>
      <c r="D3" s="241" t="s">
        <v>378</v>
      </c>
      <c r="E3" s="242">
        <v>0</v>
      </c>
      <c r="F3" s="240">
        <v>31000</v>
      </c>
      <c r="G3" s="240" t="s">
        <v>349</v>
      </c>
      <c r="H3" s="246">
        <v>1128.4210000000003</v>
      </c>
      <c r="I3" s="243"/>
      <c r="J3" s="244"/>
      <c r="K3" s="247"/>
      <c r="L3" s="244"/>
      <c r="M3" s="28"/>
      <c r="N3" s="28"/>
      <c r="O3" s="28"/>
      <c r="P3" s="28"/>
      <c r="R3" s="69"/>
    </row>
    <row r="4" spans="1:18" ht="18" customHeight="1" x14ac:dyDescent="0.2">
      <c r="A4" s="234" t="s">
        <v>41</v>
      </c>
      <c r="B4" s="259">
        <v>44613</v>
      </c>
      <c r="C4" s="235" t="s">
        <v>10</v>
      </c>
      <c r="D4" s="235" t="s">
        <v>42</v>
      </c>
      <c r="E4" s="236" t="s">
        <v>43</v>
      </c>
      <c r="F4" s="234" t="s">
        <v>44</v>
      </c>
      <c r="G4" s="234" t="s">
        <v>45</v>
      </c>
      <c r="H4" s="86">
        <v>893.15</v>
      </c>
      <c r="I4" s="237"/>
      <c r="J4" s="238"/>
      <c r="K4" s="239"/>
      <c r="L4" s="238"/>
      <c r="M4" s="28"/>
      <c r="N4" s="28"/>
      <c r="O4" s="28"/>
      <c r="P4" s="28"/>
    </row>
    <row r="5" spans="1:18" ht="18" customHeight="1" x14ac:dyDescent="0.2">
      <c r="A5" s="234" t="s">
        <v>46</v>
      </c>
      <c r="B5" s="259">
        <v>44644</v>
      </c>
      <c r="C5" s="235" t="s">
        <v>47</v>
      </c>
      <c r="D5" s="235" t="s">
        <v>48</v>
      </c>
      <c r="E5" s="236" t="s">
        <v>49</v>
      </c>
      <c r="F5" s="234" t="s">
        <v>50</v>
      </c>
      <c r="G5" s="234" t="s">
        <v>51</v>
      </c>
      <c r="H5" s="86">
        <v>1286.32</v>
      </c>
      <c r="I5" s="237"/>
      <c r="J5" s="238"/>
      <c r="K5" s="239"/>
      <c r="L5" s="238"/>
      <c r="M5" s="28"/>
      <c r="N5" s="28"/>
      <c r="O5" s="28"/>
      <c r="P5" s="28"/>
    </row>
    <row r="6" spans="1:18" ht="18" customHeight="1" x14ac:dyDescent="0.2">
      <c r="A6" s="234" t="s">
        <v>34</v>
      </c>
      <c r="B6" s="259">
        <v>44665</v>
      </c>
      <c r="C6" s="235" t="s">
        <v>35</v>
      </c>
      <c r="D6" s="235" t="s">
        <v>36</v>
      </c>
      <c r="E6" s="236" t="s">
        <v>40</v>
      </c>
      <c r="F6" s="234" t="s">
        <v>38</v>
      </c>
      <c r="G6" s="234" t="s">
        <v>39</v>
      </c>
      <c r="H6" s="86">
        <v>1848.58</v>
      </c>
      <c r="I6" s="237"/>
      <c r="J6" s="238"/>
      <c r="K6" s="239">
        <v>44693</v>
      </c>
      <c r="L6" s="238"/>
      <c r="M6" s="28"/>
      <c r="N6" s="28"/>
      <c r="O6" s="28"/>
      <c r="P6" s="28"/>
      <c r="Q6" s="69"/>
    </row>
    <row r="7" spans="1:18" ht="18" customHeight="1" x14ac:dyDescent="0.2">
      <c r="A7" s="234" t="s">
        <v>34</v>
      </c>
      <c r="B7" s="259">
        <v>44665</v>
      </c>
      <c r="C7" s="235" t="s">
        <v>55</v>
      </c>
      <c r="D7" s="235" t="s">
        <v>36</v>
      </c>
      <c r="E7" s="236" t="s">
        <v>40</v>
      </c>
      <c r="F7" s="234" t="s">
        <v>38</v>
      </c>
      <c r="G7" s="234" t="s">
        <v>39</v>
      </c>
      <c r="H7" s="86">
        <v>40.887</v>
      </c>
      <c r="I7" s="237"/>
      <c r="J7" s="238"/>
      <c r="K7" s="239">
        <v>44693</v>
      </c>
      <c r="L7" s="238"/>
      <c r="M7" s="28"/>
      <c r="N7" s="28"/>
      <c r="O7" s="28"/>
      <c r="P7" s="28"/>
    </row>
    <row r="8" spans="1:18" ht="18" customHeight="1" x14ac:dyDescent="0.2">
      <c r="A8" s="234" t="s">
        <v>52</v>
      </c>
      <c r="B8" s="259">
        <v>44665</v>
      </c>
      <c r="C8" s="235" t="s">
        <v>53</v>
      </c>
      <c r="D8" s="235" t="s">
        <v>54</v>
      </c>
      <c r="E8" s="236"/>
      <c r="F8" s="234">
        <v>31250</v>
      </c>
      <c r="G8" s="234" t="s">
        <v>39</v>
      </c>
      <c r="H8" s="86">
        <v>40.887</v>
      </c>
      <c r="I8" s="237"/>
      <c r="J8" s="238"/>
      <c r="K8" s="239"/>
      <c r="L8" s="238"/>
      <c r="M8" s="28"/>
      <c r="N8" s="28"/>
      <c r="O8" s="28"/>
      <c r="P8" s="28"/>
    </row>
    <row r="9" spans="1:18" ht="18" customHeight="1" x14ac:dyDescent="0.2">
      <c r="A9" s="240" t="s">
        <v>381</v>
      </c>
      <c r="B9" s="258">
        <v>44705</v>
      </c>
      <c r="C9" s="241" t="s">
        <v>10</v>
      </c>
      <c r="D9" s="241" t="s">
        <v>42</v>
      </c>
      <c r="E9" s="242" t="s">
        <v>43</v>
      </c>
      <c r="F9" s="240" t="s">
        <v>44</v>
      </c>
      <c r="G9" s="240" t="s">
        <v>45</v>
      </c>
      <c r="H9" s="246">
        <v>5191.76</v>
      </c>
      <c r="I9" s="243"/>
      <c r="J9" s="244"/>
      <c r="K9" s="247"/>
      <c r="L9" s="244"/>
      <c r="M9" s="28"/>
      <c r="N9" s="28"/>
      <c r="O9" s="28"/>
      <c r="P9" s="28"/>
    </row>
    <row r="10" spans="1:18" ht="18" customHeight="1" x14ac:dyDescent="0.2">
      <c r="A10" s="240" t="s">
        <v>376</v>
      </c>
      <c r="B10" s="258">
        <v>44712</v>
      </c>
      <c r="C10" s="241" t="s">
        <v>351</v>
      </c>
      <c r="D10" s="241" t="s">
        <v>352</v>
      </c>
      <c r="E10" s="242" t="s">
        <v>353</v>
      </c>
      <c r="F10" s="240">
        <v>31000</v>
      </c>
      <c r="G10" s="240" t="s">
        <v>349</v>
      </c>
      <c r="H10" s="246">
        <v>1466.43</v>
      </c>
      <c r="I10" s="243"/>
      <c r="J10" s="244"/>
      <c r="K10" s="245"/>
      <c r="L10" s="244"/>
      <c r="M10" s="28"/>
      <c r="N10" s="28"/>
      <c r="O10" s="28"/>
      <c r="P10" s="28"/>
    </row>
    <row r="11" spans="1:18" ht="18" customHeight="1" x14ac:dyDescent="0.2">
      <c r="A11" s="40"/>
      <c r="B11" s="40"/>
      <c r="C11" s="28"/>
      <c r="D11" s="28"/>
      <c r="E11" s="40"/>
      <c r="F11" s="40"/>
      <c r="G11" s="40"/>
      <c r="H11" s="28"/>
      <c r="I11" s="40"/>
      <c r="J11" s="28"/>
      <c r="K11" s="28"/>
      <c r="L11" s="28"/>
      <c r="M11" s="28"/>
      <c r="N11" s="28"/>
      <c r="O11" s="28"/>
      <c r="P11" s="28"/>
    </row>
    <row r="12" spans="1:18" ht="18" customHeight="1" x14ac:dyDescent="0.2">
      <c r="A12" s="40"/>
      <c r="B12" s="40"/>
      <c r="C12" s="28"/>
      <c r="D12" s="28"/>
      <c r="E12" s="40"/>
      <c r="F12" s="40"/>
      <c r="G12" s="40"/>
      <c r="H12" s="28"/>
      <c r="I12" s="40"/>
      <c r="J12" s="28"/>
      <c r="K12" s="28"/>
      <c r="L12" s="28"/>
      <c r="M12" s="28"/>
      <c r="N12" s="28"/>
      <c r="O12" s="28"/>
      <c r="P12" s="28"/>
    </row>
    <row r="13" spans="1:18" ht="18" customHeight="1" x14ac:dyDescent="0.2">
      <c r="A13" s="40"/>
      <c r="B13" s="40"/>
      <c r="C13" s="28"/>
      <c r="D13" s="28"/>
      <c r="E13" s="40"/>
      <c r="F13" s="40"/>
      <c r="G13" s="40"/>
      <c r="H13" s="28"/>
      <c r="I13" s="40"/>
      <c r="J13" s="28"/>
      <c r="K13" s="28"/>
      <c r="L13" s="28"/>
    </row>
    <row r="14" spans="1:18" ht="18" customHeight="1" x14ac:dyDescent="0.2">
      <c r="A14" s="40"/>
      <c r="B14" s="40"/>
      <c r="C14" s="28"/>
      <c r="D14" s="28"/>
      <c r="E14" s="40"/>
      <c r="F14" s="40"/>
      <c r="G14" s="40"/>
      <c r="H14" s="28"/>
      <c r="I14" s="40"/>
      <c r="J14" s="28"/>
      <c r="K14" s="28"/>
      <c r="L14" s="28"/>
    </row>
    <row r="15" spans="1:18" ht="18" customHeight="1" x14ac:dyDescent="0.2">
      <c r="A15" s="40"/>
      <c r="B15" s="40"/>
      <c r="C15" s="28"/>
      <c r="D15" s="28"/>
      <c r="E15" s="40"/>
      <c r="F15" s="40"/>
      <c r="G15" s="40"/>
      <c r="H15" s="28"/>
      <c r="I15" s="40"/>
      <c r="J15" s="28"/>
      <c r="K15" s="28"/>
      <c r="L15" s="28"/>
    </row>
    <row r="16" spans="1:18" ht="18" customHeight="1" x14ac:dyDescent="0.2">
      <c r="A16" s="40"/>
      <c r="B16" s="40"/>
      <c r="C16" s="28"/>
      <c r="D16" s="28"/>
      <c r="E16" s="40"/>
      <c r="F16" s="40"/>
      <c r="G16" s="40"/>
      <c r="H16" s="28"/>
      <c r="I16" s="40"/>
      <c r="J16" s="28"/>
      <c r="K16" s="28"/>
      <c r="L16" s="28"/>
    </row>
    <row r="17" spans="1:12" ht="18" customHeight="1" x14ac:dyDescent="0.2">
      <c r="A17" s="40"/>
      <c r="B17" s="40"/>
      <c r="C17" s="28"/>
      <c r="D17" s="28"/>
      <c r="E17" s="40"/>
      <c r="F17" s="40"/>
      <c r="G17" s="40"/>
      <c r="H17" s="28"/>
      <c r="I17" s="40"/>
      <c r="J17" s="28"/>
      <c r="K17" s="28"/>
      <c r="L17" s="28"/>
    </row>
    <row r="18" spans="1:12" ht="18" customHeight="1" x14ac:dyDescent="0.2">
      <c r="A18" s="40"/>
      <c r="B18" s="40"/>
      <c r="C18" s="28"/>
      <c r="D18" s="28"/>
      <c r="E18" s="40"/>
      <c r="F18" s="40"/>
      <c r="G18" s="40"/>
      <c r="H18" s="28"/>
      <c r="I18" s="40"/>
      <c r="J18" s="28"/>
      <c r="K18" s="28"/>
      <c r="L18" s="28"/>
    </row>
    <row r="19" spans="1:12" ht="18" customHeight="1" x14ac:dyDescent="0.2">
      <c r="A19" s="40"/>
      <c r="B19" s="40"/>
      <c r="C19" s="28"/>
      <c r="D19" s="28"/>
      <c r="E19" s="40"/>
      <c r="F19" s="40"/>
      <c r="G19" s="40"/>
      <c r="H19" s="28"/>
      <c r="I19" s="40"/>
      <c r="J19" s="28"/>
      <c r="K19" s="28"/>
      <c r="L19" s="28"/>
    </row>
    <row r="20" spans="1:12" ht="18" customHeight="1" x14ac:dyDescent="0.2">
      <c r="A20" s="40"/>
      <c r="B20" s="40"/>
      <c r="C20" s="28"/>
      <c r="D20" s="28"/>
      <c r="E20" s="40"/>
      <c r="F20" s="40"/>
      <c r="G20" s="40"/>
      <c r="H20" s="28"/>
      <c r="I20" s="40"/>
      <c r="J20" s="28"/>
      <c r="K20" s="28"/>
      <c r="L20" s="28"/>
    </row>
  </sheetData>
  <sheetProtection sort="0" autoFilter="0"/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4"/>
  <sheetViews>
    <sheetView showGridLines="0" showRowColHeaders="0" zoomScaleNormal="100" workbookViewId="0">
      <pane ySplit="2" topLeftCell="A3" activePane="bottomLeft" state="frozenSplit"/>
      <selection pane="bottomLeft" activeCell="B17" sqref="B17"/>
    </sheetView>
  </sheetViews>
  <sheetFormatPr baseColWidth="10" defaultColWidth="11.42578125" defaultRowHeight="18" customHeight="1" x14ac:dyDescent="0.2"/>
  <cols>
    <col min="1" max="2" width="25.7109375" style="1" customWidth="1"/>
    <col min="3" max="3" width="25.7109375" style="16" customWidth="1"/>
    <col min="4" max="4" width="9.7109375" style="16" customWidth="1"/>
    <col min="5" max="5" width="20.7109375" style="1" customWidth="1"/>
    <col min="6" max="6" width="11.42578125" style="1"/>
    <col min="7" max="7" width="16.42578125" style="1" customWidth="1"/>
    <col min="8" max="8" width="16.7109375" style="36" customWidth="1"/>
    <col min="9" max="9" width="25.7109375" style="1" customWidth="1"/>
    <col min="10" max="10" width="16.7109375" style="36" customWidth="1"/>
    <col min="11" max="13" width="11.42578125" style="1"/>
    <col min="14" max="14" width="4.7109375" style="1" customWidth="1"/>
    <col min="15" max="16384" width="11.42578125" style="1"/>
  </cols>
  <sheetData>
    <row r="1" spans="1:10" ht="30" customHeight="1" x14ac:dyDescent="0.2">
      <c r="A1" s="87"/>
      <c r="B1" s="88" t="s">
        <v>56</v>
      </c>
      <c r="C1" s="89"/>
      <c r="D1" s="89"/>
      <c r="E1" s="90"/>
      <c r="F1" s="90"/>
      <c r="G1" s="90"/>
      <c r="H1" s="91"/>
      <c r="I1" s="90"/>
      <c r="J1" s="224" t="s">
        <v>348</v>
      </c>
    </row>
    <row r="2" spans="1:10" ht="30" customHeight="1" x14ac:dyDescent="0.2">
      <c r="A2" s="22" t="s">
        <v>57</v>
      </c>
      <c r="B2" s="22" t="s">
        <v>25</v>
      </c>
      <c r="C2" s="22" t="s">
        <v>26</v>
      </c>
      <c r="D2" s="22" t="s">
        <v>27</v>
      </c>
      <c r="E2" s="22" t="s">
        <v>28</v>
      </c>
      <c r="F2" s="22" t="s">
        <v>58</v>
      </c>
      <c r="G2" s="22" t="s">
        <v>59</v>
      </c>
      <c r="H2" s="23" t="s">
        <v>60</v>
      </c>
      <c r="I2" s="22" t="s">
        <v>61</v>
      </c>
      <c r="J2" s="23" t="s">
        <v>62</v>
      </c>
    </row>
    <row r="3" spans="1:10" ht="18" customHeight="1" x14ac:dyDescent="0.2">
      <c r="A3" s="1" t="s">
        <v>389</v>
      </c>
      <c r="B3" s="1" t="s">
        <v>36</v>
      </c>
      <c r="C3" s="1" t="s">
        <v>37</v>
      </c>
      <c r="D3" s="16" t="s">
        <v>409</v>
      </c>
      <c r="E3" s="39" t="s">
        <v>69</v>
      </c>
      <c r="F3" s="32"/>
      <c r="G3" s="1" t="s">
        <v>63</v>
      </c>
      <c r="H3" s="37"/>
      <c r="J3" s="37"/>
    </row>
    <row r="4" spans="1:10" ht="18" customHeight="1" x14ac:dyDescent="0.2">
      <c r="A4" s="1" t="s">
        <v>390</v>
      </c>
      <c r="B4" s="1" t="s">
        <v>398</v>
      </c>
      <c r="C4" s="1" t="s">
        <v>37</v>
      </c>
      <c r="D4" s="16" t="s">
        <v>410</v>
      </c>
      <c r="E4" s="39" t="s">
        <v>69</v>
      </c>
      <c r="F4" s="32"/>
      <c r="G4" s="1" t="s">
        <v>64</v>
      </c>
      <c r="H4" s="37"/>
      <c r="J4" s="37"/>
    </row>
    <row r="5" spans="1:10" ht="18" customHeight="1" x14ac:dyDescent="0.2">
      <c r="A5" s="1" t="s">
        <v>391</v>
      </c>
      <c r="B5" s="1" t="s">
        <v>399</v>
      </c>
      <c r="C5" s="1" t="s">
        <v>37</v>
      </c>
      <c r="D5" s="16" t="s">
        <v>411</v>
      </c>
      <c r="E5" s="39" t="s">
        <v>69</v>
      </c>
      <c r="F5" s="32"/>
      <c r="G5" s="1" t="s">
        <v>65</v>
      </c>
      <c r="H5" s="37"/>
      <c r="J5" s="37"/>
    </row>
    <row r="6" spans="1:10" ht="18" customHeight="1" x14ac:dyDescent="0.2">
      <c r="A6" s="1" t="s">
        <v>392</v>
      </c>
      <c r="B6" s="1" t="s">
        <v>400</v>
      </c>
      <c r="C6" s="1" t="s">
        <v>37</v>
      </c>
      <c r="D6" s="16" t="s">
        <v>412</v>
      </c>
      <c r="E6" s="39" t="s">
        <v>69</v>
      </c>
      <c r="F6" s="32"/>
      <c r="G6" s="1" t="s">
        <v>66</v>
      </c>
      <c r="H6" s="37"/>
      <c r="J6" s="37"/>
    </row>
    <row r="7" spans="1:10" ht="18" customHeight="1" x14ac:dyDescent="0.2">
      <c r="A7" s="1" t="s">
        <v>393</v>
      </c>
      <c r="B7" s="1" t="s">
        <v>401</v>
      </c>
      <c r="C7" s="1" t="s">
        <v>37</v>
      </c>
      <c r="D7" s="16" t="s">
        <v>413</v>
      </c>
      <c r="E7" s="39" t="s">
        <v>69</v>
      </c>
      <c r="F7" s="32"/>
      <c r="G7" s="1" t="s">
        <v>67</v>
      </c>
      <c r="H7" s="37"/>
      <c r="J7" s="37"/>
    </row>
    <row r="8" spans="1:10" ht="18" customHeight="1" x14ac:dyDescent="0.2">
      <c r="A8" s="1" t="s">
        <v>394</v>
      </c>
      <c r="B8" s="1" t="s">
        <v>402</v>
      </c>
      <c r="C8" s="1" t="s">
        <v>37</v>
      </c>
      <c r="D8" s="16" t="s">
        <v>68</v>
      </c>
      <c r="E8" s="39" t="s">
        <v>69</v>
      </c>
      <c r="F8" s="32"/>
      <c r="G8" s="1" t="s">
        <v>70</v>
      </c>
      <c r="H8" s="37"/>
      <c r="J8" s="37"/>
    </row>
    <row r="9" spans="1:10" ht="18" customHeight="1" x14ac:dyDescent="0.2">
      <c r="A9" s="1" t="s">
        <v>395</v>
      </c>
      <c r="B9" s="1" t="s">
        <v>403</v>
      </c>
      <c r="C9" s="1" t="s">
        <v>37</v>
      </c>
      <c r="D9" s="16" t="s">
        <v>406</v>
      </c>
      <c r="E9" s="39" t="s">
        <v>349</v>
      </c>
      <c r="F9" s="32"/>
      <c r="G9" s="1" t="s">
        <v>350</v>
      </c>
      <c r="H9" s="37"/>
      <c r="J9" s="37"/>
    </row>
    <row r="10" spans="1:10" ht="18" customHeight="1" x14ac:dyDescent="0.2">
      <c r="A10" s="1" t="s">
        <v>396</v>
      </c>
      <c r="B10" s="1" t="s">
        <v>404</v>
      </c>
      <c r="C10" s="1" t="s">
        <v>37</v>
      </c>
      <c r="D10" s="16" t="s">
        <v>407</v>
      </c>
      <c r="E10" s="39" t="s">
        <v>349</v>
      </c>
      <c r="F10" s="32"/>
      <c r="G10" s="1" t="s">
        <v>354</v>
      </c>
      <c r="H10" s="37"/>
      <c r="J10" s="37"/>
    </row>
    <row r="11" spans="1:10" ht="18" customHeight="1" x14ac:dyDescent="0.2">
      <c r="A11" s="1" t="s">
        <v>397</v>
      </c>
      <c r="B11" s="1" t="s">
        <v>405</v>
      </c>
      <c r="C11" s="1" t="s">
        <v>37</v>
      </c>
      <c r="D11" s="16" t="s">
        <v>408</v>
      </c>
      <c r="E11" s="39" t="s">
        <v>349</v>
      </c>
      <c r="F11" s="32"/>
      <c r="G11" s="1" t="s">
        <v>379</v>
      </c>
      <c r="H11" s="37"/>
      <c r="J11" s="37"/>
    </row>
    <row r="12" spans="1:10" ht="18" customHeight="1" x14ac:dyDescent="0.2">
      <c r="E12" s="16"/>
    </row>
    <row r="13" spans="1:10" ht="18" customHeight="1" x14ac:dyDescent="0.2">
      <c r="E13" s="16"/>
    </row>
    <row r="14" spans="1:10" ht="18" customHeight="1" x14ac:dyDescent="0.2">
      <c r="E14" s="16"/>
    </row>
    <row r="15" spans="1:10" ht="18" customHeight="1" x14ac:dyDescent="0.2">
      <c r="E15" s="16"/>
    </row>
    <row r="16" spans="1:10" ht="18" customHeight="1" x14ac:dyDescent="0.2">
      <c r="E16" s="16"/>
    </row>
    <row r="17" spans="5:5" ht="18" customHeight="1" x14ac:dyDescent="0.2">
      <c r="E17" s="16"/>
    </row>
    <row r="18" spans="5:5" ht="18" customHeight="1" x14ac:dyDescent="0.2">
      <c r="E18" s="16"/>
    </row>
    <row r="19" spans="5:5" ht="18" customHeight="1" x14ac:dyDescent="0.2">
      <c r="E19" s="16"/>
    </row>
    <row r="20" spans="5:5" ht="18" customHeight="1" x14ac:dyDescent="0.2">
      <c r="E20" s="16"/>
    </row>
    <row r="21" spans="5:5" ht="18" customHeight="1" x14ac:dyDescent="0.2">
      <c r="E21" s="16"/>
    </row>
    <row r="22" spans="5:5" ht="18" customHeight="1" x14ac:dyDescent="0.2">
      <c r="E22" s="16"/>
    </row>
    <row r="23" spans="5:5" ht="18" customHeight="1" x14ac:dyDescent="0.2">
      <c r="E23" s="16"/>
    </row>
    <row r="24" spans="5:5" ht="18" customHeight="1" x14ac:dyDescent="0.2">
      <c r="E24" s="16"/>
    </row>
    <row r="25" spans="5:5" ht="18" customHeight="1" x14ac:dyDescent="0.2">
      <c r="E25" s="16"/>
    </row>
    <row r="26" spans="5:5" ht="18" customHeight="1" x14ac:dyDescent="0.2">
      <c r="E26" s="16"/>
    </row>
    <row r="27" spans="5:5" ht="18" customHeight="1" x14ac:dyDescent="0.2">
      <c r="E27" s="16"/>
    </row>
    <row r="28" spans="5:5" ht="18" customHeight="1" x14ac:dyDescent="0.2">
      <c r="E28" s="16"/>
    </row>
    <row r="29" spans="5:5" ht="18" customHeight="1" x14ac:dyDescent="0.2">
      <c r="E29" s="16"/>
    </row>
    <row r="30" spans="5:5" ht="18" customHeight="1" x14ac:dyDescent="0.2">
      <c r="E30" s="16"/>
    </row>
    <row r="31" spans="5:5" ht="18" customHeight="1" x14ac:dyDescent="0.2">
      <c r="E31" s="16"/>
    </row>
    <row r="32" spans="5:5" ht="18" customHeight="1" x14ac:dyDescent="0.2">
      <c r="E32" s="16"/>
    </row>
    <row r="33" spans="5:5" ht="18" customHeight="1" x14ac:dyDescent="0.2">
      <c r="E33" s="16"/>
    </row>
    <row r="34" spans="5:5" ht="18" customHeight="1" x14ac:dyDescent="0.2">
      <c r="E34" s="1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32"/>
  <sheetViews>
    <sheetView showGridLines="0" showRowColHeaders="0" workbookViewId="0">
      <pane ySplit="2" topLeftCell="A3" activePane="bottomLeft" state="frozen"/>
      <selection pane="bottomLeft"/>
    </sheetView>
  </sheetViews>
  <sheetFormatPr baseColWidth="10" defaultColWidth="11.42578125" defaultRowHeight="18" customHeight="1" x14ac:dyDescent="0.2"/>
  <cols>
    <col min="1" max="1" width="10.7109375" style="20" customWidth="1"/>
    <col min="2" max="2" width="40.7109375" style="20" customWidth="1"/>
    <col min="3" max="3" width="12.7109375" style="24" customWidth="1"/>
    <col min="4" max="4" width="14.7109375" style="21" customWidth="1"/>
    <col min="5" max="5" width="9.7109375" style="21" customWidth="1"/>
    <col min="6" max="6" width="14.7109375" style="20" customWidth="1"/>
    <col min="7" max="7" width="25.7109375" style="20" customWidth="1"/>
    <col min="8" max="8" width="18.7109375" style="20" customWidth="1"/>
    <col min="9" max="9" width="11.7109375" style="20" customWidth="1"/>
    <col min="10" max="11" width="11.42578125" style="20"/>
    <col min="12" max="12" width="4.7109375" style="20" customWidth="1"/>
    <col min="13" max="14" width="11.42578125" style="20"/>
    <col min="15" max="15" width="4.7109375" style="20" customWidth="1"/>
    <col min="16" max="16384" width="11.42578125" style="20"/>
  </cols>
  <sheetData>
    <row r="1" spans="1:16" ht="30" customHeight="1" x14ac:dyDescent="0.2">
      <c r="B1" s="61" t="s">
        <v>71</v>
      </c>
      <c r="E1" s="121" t="s">
        <v>19</v>
      </c>
    </row>
    <row r="2" spans="1:16" s="21" customFormat="1" ht="30" customHeight="1" x14ac:dyDescent="0.2">
      <c r="A2" s="27" t="s">
        <v>13</v>
      </c>
      <c r="B2" s="27" t="s">
        <v>14</v>
      </c>
      <c r="C2" s="27" t="s">
        <v>72</v>
      </c>
      <c r="D2" s="27" t="s">
        <v>73</v>
      </c>
      <c r="E2" s="27" t="s">
        <v>58</v>
      </c>
      <c r="F2" s="33" t="s">
        <v>74</v>
      </c>
      <c r="G2" s="45" t="s">
        <v>75</v>
      </c>
      <c r="H2" s="46" t="s">
        <v>76</v>
      </c>
      <c r="J2" s="132" t="s">
        <v>77</v>
      </c>
      <c r="P2" s="100">
        <v>1</v>
      </c>
    </row>
    <row r="3" spans="1:16" ht="18" customHeight="1" x14ac:dyDescent="0.2">
      <c r="A3" s="110" t="s">
        <v>78</v>
      </c>
      <c r="B3" s="110" t="s">
        <v>79</v>
      </c>
      <c r="C3" s="111" t="s">
        <v>80</v>
      </c>
      <c r="D3" s="112">
        <v>18</v>
      </c>
      <c r="E3" s="113">
        <v>0</v>
      </c>
      <c r="F3" s="114">
        <f>IF(Tableau1[[#This Row],[Prix HT]]="","",Tableau1[[#This Row],[Prix HT]]+(Tableau1[[#This Row],[Prix HT]]*Tableau1[[#This Row],[TVA]]))</f>
        <v>18</v>
      </c>
      <c r="G3" s="115" t="s">
        <v>81</v>
      </c>
      <c r="H3" s="126"/>
    </row>
    <row r="4" spans="1:16" ht="18" customHeight="1" x14ac:dyDescent="0.2">
      <c r="A4" s="110" t="s">
        <v>82</v>
      </c>
      <c r="B4" s="110" t="s">
        <v>83</v>
      </c>
      <c r="C4" s="111" t="s">
        <v>80</v>
      </c>
      <c r="D4" s="112">
        <v>123</v>
      </c>
      <c r="E4" s="113">
        <v>0</v>
      </c>
      <c r="F4" s="114">
        <f>IF(Tableau1[[#This Row],[Prix HT]]="","",Tableau1[[#This Row],[Prix HT]]+(Tableau1[[#This Row],[Prix HT]]*Tableau1[[#This Row],[TVA]]))</f>
        <v>123</v>
      </c>
      <c r="G4" s="115" t="s">
        <v>81</v>
      </c>
      <c r="H4" s="126"/>
    </row>
    <row r="5" spans="1:16" ht="18" customHeight="1" x14ac:dyDescent="0.2">
      <c r="A5" s="110" t="s">
        <v>84</v>
      </c>
      <c r="B5" s="110" t="s">
        <v>85</v>
      </c>
      <c r="C5" s="111" t="s">
        <v>86</v>
      </c>
      <c r="D5" s="112" t="s">
        <v>87</v>
      </c>
      <c r="E5" s="113" t="s">
        <v>88</v>
      </c>
      <c r="F5" s="114">
        <f>IF(Tableau1[[#This Row],[Prix HT]]="","",Tableau1[[#This Row],[Prix HT]]+(Tableau1[[#This Row],[Prix HT]]*Tableau1[[#This Row],[TVA]]))</f>
        <v>9.5760000000000005</v>
      </c>
      <c r="G5" s="115" t="s">
        <v>89</v>
      </c>
      <c r="H5" s="126"/>
    </row>
    <row r="6" spans="1:16" ht="18" customHeight="1" x14ac:dyDescent="0.2">
      <c r="A6" s="110" t="s">
        <v>90</v>
      </c>
      <c r="B6" s="110" t="s">
        <v>91</v>
      </c>
      <c r="C6" s="111" t="s">
        <v>86</v>
      </c>
      <c r="D6" s="112" t="s">
        <v>92</v>
      </c>
      <c r="E6" s="113">
        <v>0.05</v>
      </c>
      <c r="F6" s="114">
        <f>IF(Tableau1[[#This Row],[Prix HT]]="","",Tableau1[[#This Row],[Prix HT]]+(Tableau1[[#This Row],[Prix HT]]*Tableau1[[#This Row],[TVA]]))</f>
        <v>13.125</v>
      </c>
      <c r="G6" s="115" t="s">
        <v>93</v>
      </c>
      <c r="H6" s="126" t="s">
        <v>94</v>
      </c>
    </row>
    <row r="7" spans="1:16" ht="18" customHeight="1" x14ac:dyDescent="0.2">
      <c r="A7" s="110" t="s">
        <v>356</v>
      </c>
      <c r="B7" s="110" t="s">
        <v>355</v>
      </c>
      <c r="C7" s="111" t="s">
        <v>108</v>
      </c>
      <c r="D7" s="112">
        <v>10</v>
      </c>
      <c r="E7" s="113"/>
      <c r="F7" s="114">
        <f>IF(Tableau1[[#This Row],[Prix HT]]="","",Tableau1[[#This Row],[Prix HT]]+(Tableau1[[#This Row],[Prix HT]]*Tableau1[[#This Row],[TVA]]))</f>
        <v>10</v>
      </c>
      <c r="G7" s="115" t="s">
        <v>357</v>
      </c>
      <c r="H7" s="126"/>
    </row>
    <row r="8" spans="1:16" ht="18" customHeight="1" x14ac:dyDescent="0.2">
      <c r="A8" s="110" t="s">
        <v>95</v>
      </c>
      <c r="B8" s="110" t="s">
        <v>96</v>
      </c>
      <c r="C8" s="111" t="s">
        <v>86</v>
      </c>
      <c r="D8" s="112">
        <v>95.5</v>
      </c>
      <c r="E8" s="113">
        <v>0</v>
      </c>
      <c r="F8" s="114">
        <f>IF(Tableau1[[#This Row],[Prix HT]]="","",Tableau1[[#This Row],[Prix HT]]+(Tableau1[[#This Row],[Prix HT]]*Tableau1[[#This Row],[TVA]]))</f>
        <v>95.5</v>
      </c>
      <c r="G8" s="115" t="s">
        <v>93</v>
      </c>
      <c r="H8" s="126" t="s">
        <v>97</v>
      </c>
      <c r="J8" s="92"/>
      <c r="M8" s="24"/>
    </row>
    <row r="9" spans="1:16" ht="18" customHeight="1" x14ac:dyDescent="0.2">
      <c r="A9" s="110" t="s">
        <v>98</v>
      </c>
      <c r="B9" s="110" t="s">
        <v>99</v>
      </c>
      <c r="C9" s="111" t="s">
        <v>72</v>
      </c>
      <c r="D9" s="112" t="s">
        <v>100</v>
      </c>
      <c r="E9" s="113" t="s">
        <v>101</v>
      </c>
      <c r="F9" s="114">
        <f>IF(Tableau1[[#This Row],[Prix HT]]="","",Tableau1[[#This Row],[Prix HT]]+(Tableau1[[#This Row],[Prix HT]]*Tableau1[[#This Row],[TVA]]))</f>
        <v>135</v>
      </c>
      <c r="G9" s="115" t="s">
        <v>93</v>
      </c>
      <c r="H9" s="126" t="s">
        <v>102</v>
      </c>
      <c r="M9" s="24"/>
    </row>
    <row r="10" spans="1:16" ht="18" customHeight="1" x14ac:dyDescent="0.2">
      <c r="A10" s="110" t="s">
        <v>103</v>
      </c>
      <c r="B10" s="110" t="s">
        <v>104</v>
      </c>
      <c r="C10" s="111" t="s">
        <v>105</v>
      </c>
      <c r="D10" s="112">
        <v>25</v>
      </c>
      <c r="E10" s="113">
        <v>0</v>
      </c>
      <c r="F10" s="114">
        <f>IF(Tableau1[[#This Row],[Prix HT]]="","",Tableau1[[#This Row],[Prix HT]]+(Tableau1[[#This Row],[Prix HT]]*Tableau1[[#This Row],[TVA]]))</f>
        <v>25</v>
      </c>
      <c r="G10" s="115"/>
      <c r="H10" s="115"/>
      <c r="M10" s="24"/>
    </row>
    <row r="11" spans="1:16" ht="18" customHeight="1" x14ac:dyDescent="0.2">
      <c r="A11" s="110" t="s">
        <v>106</v>
      </c>
      <c r="B11" s="110" t="s">
        <v>107</v>
      </c>
      <c r="C11" s="111" t="s">
        <v>108</v>
      </c>
      <c r="D11" s="112" t="s">
        <v>109</v>
      </c>
      <c r="E11" s="113" t="s">
        <v>110</v>
      </c>
      <c r="F11" s="114">
        <f>IF(Tableau1[[#This Row],[Prix HT]]="","",Tableau1[[#This Row],[Prix HT]]+(Tableau1[[#This Row],[Prix HT]]*Tableau1[[#This Row],[TVA]]))</f>
        <v>31.5</v>
      </c>
      <c r="G11" s="115" t="s">
        <v>111</v>
      </c>
      <c r="H11" s="126">
        <v>761412</v>
      </c>
      <c r="M11" s="24"/>
    </row>
    <row r="12" spans="1:16" ht="18" customHeight="1" x14ac:dyDescent="0.2">
      <c r="A12" s="110" t="s">
        <v>112</v>
      </c>
      <c r="B12" s="110" t="s">
        <v>113</v>
      </c>
      <c r="C12" s="111" t="s">
        <v>86</v>
      </c>
      <c r="D12" s="112" t="s">
        <v>114</v>
      </c>
      <c r="E12" s="113" t="s">
        <v>101</v>
      </c>
      <c r="F12" s="114">
        <f>IF(Tableau1[[#This Row],[Prix HT]]="","",Tableau1[[#This Row],[Prix HT]]+(Tableau1[[#This Row],[Prix HT]]*Tableau1[[#This Row],[TVA]]))</f>
        <v>48.6</v>
      </c>
      <c r="G12" s="115" t="s">
        <v>89</v>
      </c>
      <c r="H12" s="126">
        <v>23010300068</v>
      </c>
    </row>
    <row r="13" spans="1:16" ht="18" customHeight="1" x14ac:dyDescent="0.2">
      <c r="A13" s="110" t="s">
        <v>115</v>
      </c>
      <c r="B13" s="110" t="s">
        <v>116</v>
      </c>
      <c r="C13" s="111" t="s">
        <v>72</v>
      </c>
      <c r="D13" s="112">
        <v>20</v>
      </c>
      <c r="E13" s="113">
        <v>0</v>
      </c>
      <c r="F13" s="114">
        <f>IF(Tableau1[[#This Row],[Prix HT]]="","",Tableau1[[#This Row],[Prix HT]]+(Tableau1[[#This Row],[Prix HT]]*Tableau1[[#This Row],[TVA]]))</f>
        <v>20</v>
      </c>
      <c r="G13" s="115" t="s">
        <v>81</v>
      </c>
      <c r="H13" s="126"/>
    </row>
    <row r="14" spans="1:16" ht="18" customHeight="1" x14ac:dyDescent="0.2">
      <c r="A14" s="110" t="s">
        <v>117</v>
      </c>
      <c r="B14" s="110" t="s">
        <v>118</v>
      </c>
      <c r="C14" s="111" t="s">
        <v>119</v>
      </c>
      <c r="D14" s="112">
        <v>256</v>
      </c>
      <c r="E14" s="113">
        <v>0.125</v>
      </c>
      <c r="F14" s="114">
        <f>IF(Tableau1[[#This Row],[Prix HT]]="","",Tableau1[[#This Row],[Prix HT]]+(Tableau1[[#This Row],[Prix HT]]*Tableau1[[#This Row],[TVA]]))</f>
        <v>288</v>
      </c>
      <c r="G14" s="115" t="s">
        <v>120</v>
      </c>
      <c r="H14" s="126"/>
    </row>
    <row r="15" spans="1:16" ht="18" customHeight="1" x14ac:dyDescent="0.2">
      <c r="A15" s="110" t="s">
        <v>121</v>
      </c>
      <c r="B15" s="110" t="s">
        <v>122</v>
      </c>
      <c r="C15" s="111" t="s">
        <v>119</v>
      </c>
      <c r="D15" s="112" t="s">
        <v>123</v>
      </c>
      <c r="E15" s="113" t="s">
        <v>124</v>
      </c>
      <c r="F15" s="114">
        <f>IF(Tableau1[[#This Row],[Prix HT]]="","",Tableau1[[#This Row],[Prix HT]]+(Tableau1[[#This Row],[Prix HT]]*Tableau1[[#This Row],[TVA]]))</f>
        <v>18</v>
      </c>
      <c r="G15" s="115" t="s">
        <v>49</v>
      </c>
      <c r="H15" s="115" t="s">
        <v>49</v>
      </c>
    </row>
    <row r="16" spans="1:16" ht="18" customHeight="1" x14ac:dyDescent="0.2">
      <c r="A16" s="110" t="s">
        <v>125</v>
      </c>
      <c r="B16" s="110" t="s">
        <v>126</v>
      </c>
      <c r="C16" s="111" t="s">
        <v>72</v>
      </c>
      <c r="D16" s="112"/>
      <c r="E16" s="113"/>
      <c r="F16" s="114">
        <v>280</v>
      </c>
      <c r="G16" s="115" t="s">
        <v>93</v>
      </c>
      <c r="H16" s="126" t="s">
        <v>127</v>
      </c>
    </row>
    <row r="17" spans="1:8" ht="18" customHeight="1" x14ac:dyDescent="0.2">
      <c r="A17" s="110" t="s">
        <v>128</v>
      </c>
      <c r="B17" s="110" t="s">
        <v>129</v>
      </c>
      <c r="C17" s="111" t="s">
        <v>108</v>
      </c>
      <c r="D17" s="112" t="s">
        <v>114</v>
      </c>
      <c r="E17" s="113" t="s">
        <v>124</v>
      </c>
      <c r="F17" s="114">
        <f>IF(Tableau1[[#This Row],[Prix HT]]="","",Tableau1[[#This Row],[Prix HT]]+(Tableau1[[#This Row],[Prix HT]]*Tableau1[[#This Row],[TVA]]))</f>
        <v>45</v>
      </c>
      <c r="G17" s="115" t="s">
        <v>89</v>
      </c>
      <c r="H17" s="126">
        <v>30010200003</v>
      </c>
    </row>
    <row r="18" spans="1:8" ht="18" customHeight="1" x14ac:dyDescent="0.2">
      <c r="A18" s="110" t="s">
        <v>130</v>
      </c>
      <c r="B18" s="110" t="s">
        <v>131</v>
      </c>
      <c r="C18" s="111" t="s">
        <v>80</v>
      </c>
      <c r="D18" s="112">
        <v>10</v>
      </c>
      <c r="E18" s="113">
        <v>0</v>
      </c>
      <c r="F18" s="114">
        <f>IF(Tableau1[[#This Row],[Prix HT]]="","",Tableau1[[#This Row],[Prix HT]]+(Tableau1[[#This Row],[Prix HT]]*Tableau1[[#This Row],[TVA]]))</f>
        <v>10</v>
      </c>
      <c r="G18" s="115" t="s">
        <v>81</v>
      </c>
      <c r="H18" s="126"/>
    </row>
    <row r="19" spans="1:8" ht="18" customHeight="1" x14ac:dyDescent="0.2">
      <c r="A19" s="110" t="s">
        <v>132</v>
      </c>
      <c r="B19" s="110" t="s">
        <v>133</v>
      </c>
      <c r="C19" s="111" t="s">
        <v>72</v>
      </c>
      <c r="D19" s="112"/>
      <c r="E19" s="113"/>
      <c r="F19" s="114">
        <v>250</v>
      </c>
      <c r="G19" s="115" t="s">
        <v>93</v>
      </c>
      <c r="H19" s="126" t="s">
        <v>134</v>
      </c>
    </row>
    <row r="20" spans="1:8" ht="18" customHeight="1" x14ac:dyDescent="0.2">
      <c r="A20" s="110" t="s">
        <v>135</v>
      </c>
      <c r="B20" s="110" t="s">
        <v>136</v>
      </c>
      <c r="C20" s="111" t="s">
        <v>86</v>
      </c>
      <c r="D20" s="112"/>
      <c r="E20" s="113"/>
      <c r="F20" s="114">
        <v>45</v>
      </c>
      <c r="G20" s="115" t="s">
        <v>93</v>
      </c>
      <c r="H20" s="126" t="s">
        <v>137</v>
      </c>
    </row>
    <row r="21" spans="1:8" ht="18" customHeight="1" x14ac:dyDescent="0.2">
      <c r="A21" s="110" t="s">
        <v>138</v>
      </c>
      <c r="B21" s="110" t="s">
        <v>139</v>
      </c>
      <c r="C21" s="111" t="s">
        <v>86</v>
      </c>
      <c r="D21" s="112"/>
      <c r="E21" s="113"/>
      <c r="F21" s="114">
        <v>60</v>
      </c>
      <c r="G21" s="115" t="s">
        <v>93</v>
      </c>
      <c r="H21" s="126" t="s">
        <v>140</v>
      </c>
    </row>
    <row r="22" spans="1:8" ht="18" customHeight="1" x14ac:dyDescent="0.2">
      <c r="A22" s="110" t="s">
        <v>84</v>
      </c>
      <c r="B22" s="110" t="s">
        <v>141</v>
      </c>
      <c r="C22" s="111" t="s">
        <v>86</v>
      </c>
      <c r="D22" s="112">
        <v>120.95</v>
      </c>
      <c r="E22" s="113">
        <v>0</v>
      </c>
      <c r="F22" s="114">
        <f>IF(Tableau1[[#This Row],[Prix HT]]="","",Tableau1[[#This Row],[Prix HT]]+(Tableau1[[#This Row],[Prix HT]]*Tableau1[[#This Row],[TVA]]))</f>
        <v>120.95</v>
      </c>
      <c r="G22" s="115" t="s">
        <v>111</v>
      </c>
      <c r="H22" s="126"/>
    </row>
    <row r="23" spans="1:8" ht="18" customHeight="1" x14ac:dyDescent="0.2">
      <c r="A23" s="116"/>
      <c r="B23" s="116"/>
      <c r="C23" s="111"/>
      <c r="D23" s="112"/>
      <c r="E23" s="113"/>
      <c r="F23" s="114" t="str">
        <f>IF(Tableau1[[#This Row],[Prix HT]]="","",Tableau1[[#This Row],[Prix HT]]+(Tableau1[[#This Row],[Prix HT]]*Tableau1[[#This Row],[TVA]]))</f>
        <v/>
      </c>
      <c r="G23" s="115"/>
      <c r="H23" s="115"/>
    </row>
    <row r="26" spans="1:8" ht="18" customHeight="1" x14ac:dyDescent="0.2">
      <c r="F26" s="28"/>
      <c r="G26" s="28"/>
    </row>
    <row r="32" spans="1:8" ht="18" customHeight="1" x14ac:dyDescent="0.2">
      <c r="D32" s="92"/>
    </row>
  </sheetData>
  <sheetProtection sort="0" autoFilter="0"/>
  <conditionalFormatting sqref="E2:E23">
    <cfRule type="cellIs" dxfId="63" priority="1" operator="equal">
      <formula>0</formula>
    </cfRule>
  </conditionalFormatting>
  <dataValidations count="1">
    <dataValidation type="list" allowBlank="1" showInputMessage="1" showErrorMessage="1" sqref="C2:C23">
      <formula1>Unité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Q39"/>
  <sheetViews>
    <sheetView showGridLines="0" workbookViewId="0">
      <pane ySplit="2" topLeftCell="A3" activePane="bottomLeft" state="frozen"/>
      <selection pane="bottomLeft" activeCell="A2" sqref="A2"/>
    </sheetView>
  </sheetViews>
  <sheetFormatPr baseColWidth="10" defaultColWidth="11.42578125" defaultRowHeight="18" customHeight="1" x14ac:dyDescent="0.2"/>
  <cols>
    <col min="1" max="1" width="10.7109375" style="1" customWidth="1"/>
    <col min="2" max="2" width="8.7109375" style="39" customWidth="1"/>
    <col min="3" max="3" width="40.7109375" style="16" customWidth="1"/>
    <col min="4" max="4" width="10.7109375" style="29" customWidth="1"/>
    <col min="5" max="5" width="10.7109375" style="32" customWidth="1"/>
    <col min="6" max="6" width="15.7109375" style="32" customWidth="1"/>
    <col min="7" max="7" width="15.7109375" style="1" customWidth="1"/>
    <col min="8" max="8" width="10.7109375" style="1" customWidth="1"/>
    <col min="9" max="9" width="40.7109375" style="1" customWidth="1"/>
    <col min="10" max="10" width="10.7109375" style="1" customWidth="1"/>
    <col min="11" max="12" width="15.7109375" style="1" customWidth="1"/>
    <col min="13" max="13" width="6.7109375" style="1" customWidth="1"/>
    <col min="14" max="14" width="3" style="1" customWidth="1"/>
    <col min="15" max="15" width="11.42578125" style="1"/>
    <col min="16" max="16" width="13.5703125" style="1" customWidth="1"/>
    <col min="17" max="17" width="13.42578125" style="39" customWidth="1"/>
    <col min="18" max="19" width="11.42578125" style="1"/>
    <col min="20" max="20" width="18.42578125" style="1" customWidth="1"/>
    <col min="21" max="26" width="11.42578125" style="1"/>
    <col min="27" max="27" width="11.42578125" style="16"/>
    <col min="28" max="16384" width="11.42578125" style="1"/>
  </cols>
  <sheetData>
    <row r="1" spans="1:43" ht="107.25" customHeight="1" x14ac:dyDescent="0.2">
      <c r="B1" s="223"/>
      <c r="D1" s="144"/>
      <c r="G1" s="232"/>
      <c r="H1" s="55"/>
      <c r="J1" s="145"/>
      <c r="K1" s="147" t="s">
        <v>142</v>
      </c>
      <c r="L1" s="146"/>
      <c r="O1" s="132"/>
      <c r="X1" s="165"/>
      <c r="Y1" s="165"/>
      <c r="Z1" s="165"/>
      <c r="AA1" s="264"/>
      <c r="AB1" s="165"/>
      <c r="AC1" s="165"/>
      <c r="AD1" s="165"/>
      <c r="AE1" s="165"/>
      <c r="AF1" s="265" t="s">
        <v>382</v>
      </c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</row>
    <row r="2" spans="1:43" ht="30" customHeight="1" x14ac:dyDescent="0.2">
      <c r="A2" s="30" t="s">
        <v>13</v>
      </c>
      <c r="B2" s="30" t="s">
        <v>143</v>
      </c>
      <c r="C2" s="30" t="s">
        <v>14</v>
      </c>
      <c r="D2" s="30" t="s">
        <v>15</v>
      </c>
      <c r="E2" s="30" t="s">
        <v>144</v>
      </c>
      <c r="F2" s="31" t="s">
        <v>145</v>
      </c>
      <c r="G2" s="34" t="s">
        <v>29</v>
      </c>
      <c r="H2" s="148" t="s">
        <v>146</v>
      </c>
      <c r="I2" s="148" t="s">
        <v>147</v>
      </c>
      <c r="J2" s="148" t="s">
        <v>148</v>
      </c>
      <c r="K2" s="148" t="s">
        <v>149</v>
      </c>
      <c r="L2" s="149" t="s">
        <v>375</v>
      </c>
      <c r="O2" s="130" t="s">
        <v>150</v>
      </c>
      <c r="R2" s="209" t="s">
        <v>151</v>
      </c>
      <c r="Z2" s="16">
        <v>1</v>
      </c>
      <c r="AF2" s="260" t="e">
        <f>IF(Tableau20[[#This Row],[Description]]="","",INDEX(Tableau1[#Data],MATCH($C2,Tableau1[Description],0),COLUMN(Tableau1[Code])))</f>
        <v>#VALUE!</v>
      </c>
      <c r="AG2" s="260" t="e">
        <f>LEFT(Tableau20[[#This Row],[Code]],1)</f>
        <v>#VALUE!</v>
      </c>
      <c r="AH2" s="260"/>
      <c r="AI2" s="260"/>
      <c r="AJ2" s="260"/>
      <c r="AK2" s="260" t="e">
        <f>IF(Tableau20[[#This Row],[Nb]]="","",INDEX(Tableau1[#Data],MATCH($C2,Tableau1[Description],0),COLUMN(Tableau1[Prix achat])))</f>
        <v>#VALUE!</v>
      </c>
      <c r="AL2" s="260" t="e">
        <f>IF(Tableau20[[#This Row],[Prix]]="","",(Tableau20[[#This Row],[Prix]]+(Tableau20[[#This Row],[Prix]]*Tableau20[[#This Row],[Marge]]))*Tableau20[[#This Row],[Nb]])</f>
        <v>#VALUE!</v>
      </c>
      <c r="AM2" s="260" t="e">
        <f>IF(Tableau20[[#This Row],[Code]]="","",Tableau20[[#This Row],[Code]])</f>
        <v>#VALUE!</v>
      </c>
      <c r="AN2" s="260" t="e">
        <f>IF(Tableau20[[#This Row],[Description]]="","",Tableau20[[#This Row],[Description]])</f>
        <v>#VALUE!</v>
      </c>
      <c r="AO2" s="260" t="e">
        <f>IF(Tableau20[[#This Row],[Nb]]="","",Tableau20[[#This Row],[Nb]])</f>
        <v>#VALUE!</v>
      </c>
      <c r="AP2" s="260" t="e">
        <f>Tableau20[[#This Row],[Prix]]</f>
        <v>#VALUE!</v>
      </c>
      <c r="AQ2" s="260" t="e">
        <f>Tableau20[[#This Row],[TOTAL]]</f>
        <v>#VALUE!</v>
      </c>
    </row>
    <row r="3" spans="1:43" ht="18" customHeight="1" x14ac:dyDescent="0.2">
      <c r="A3" s="266"/>
      <c r="B3" s="267"/>
      <c r="C3" s="268"/>
      <c r="D3" s="269"/>
      <c r="E3" s="270"/>
      <c r="F3" s="271"/>
      <c r="G3" s="272"/>
      <c r="H3" s="273"/>
      <c r="I3" s="274"/>
      <c r="J3" s="275"/>
      <c r="K3" s="273"/>
      <c r="L3" s="272"/>
      <c r="R3" s="207"/>
      <c r="S3" s="208"/>
      <c r="T3" s="49"/>
      <c r="X3" s="261">
        <f ca="1">TODAY()</f>
        <v>44840</v>
      </c>
      <c r="Y3" s="48" t="s">
        <v>2</v>
      </c>
      <c r="Z3" s="64" t="s">
        <v>152</v>
      </c>
      <c r="AA3" s="64">
        <f ca="1">YEAR(X3)</f>
        <v>2022</v>
      </c>
      <c r="AB3" s="64">
        <f ca="1">MONTH(X3)</f>
        <v>10</v>
      </c>
      <c r="AC3" s="64">
        <f ca="1">DAY(X3)</f>
        <v>6</v>
      </c>
      <c r="AD3" s="262" t="s">
        <v>153</v>
      </c>
    </row>
    <row r="4" spans="1:43" ht="18" customHeight="1" x14ac:dyDescent="0.2">
      <c r="A4" s="248"/>
      <c r="B4" s="249"/>
      <c r="C4" s="250"/>
      <c r="D4" s="251"/>
      <c r="E4" s="252"/>
      <c r="F4" s="253"/>
      <c r="G4" s="254"/>
      <c r="H4" s="255"/>
      <c r="I4" s="256"/>
      <c r="J4" s="257"/>
      <c r="K4" s="255"/>
      <c r="L4" s="255"/>
      <c r="Q4" s="179"/>
    </row>
    <row r="5" spans="1:43" ht="18" customHeight="1" x14ac:dyDescent="0.2">
      <c r="A5" s="140"/>
      <c r="B5" s="136"/>
      <c r="C5" s="137" t="s">
        <v>154</v>
      </c>
      <c r="D5" s="138"/>
      <c r="E5" s="139"/>
      <c r="F5" s="159"/>
      <c r="G5" s="159"/>
      <c r="H5" s="206" t="s">
        <v>155</v>
      </c>
      <c r="I5" s="159"/>
      <c r="Q5" s="179"/>
    </row>
    <row r="6" spans="1:43" ht="18" customHeight="1" x14ac:dyDescent="0.2">
      <c r="H6" s="130"/>
    </row>
    <row r="7" spans="1:43" ht="18" customHeight="1" x14ac:dyDescent="0.2">
      <c r="A7" s="131"/>
      <c r="B7" s="30" t="s">
        <v>13</v>
      </c>
      <c r="C7" s="30" t="s">
        <v>14</v>
      </c>
      <c r="D7" s="30" t="s">
        <v>15</v>
      </c>
      <c r="E7" s="30" t="s">
        <v>145</v>
      </c>
      <c r="F7" s="34" t="s">
        <v>29</v>
      </c>
      <c r="H7" s="130"/>
      <c r="K7" s="151"/>
      <c r="L7" s="151"/>
    </row>
    <row r="8" spans="1:43" ht="18" customHeight="1" x14ac:dyDescent="0.2">
      <c r="A8" s="140"/>
      <c r="B8" s="276"/>
      <c r="C8" s="277"/>
      <c r="D8" s="278"/>
      <c r="E8" s="277"/>
      <c r="F8" s="279"/>
    </row>
    <row r="9" spans="1:43" ht="18" customHeight="1" x14ac:dyDescent="0.2">
      <c r="J9" s="157"/>
      <c r="M9" s="227"/>
    </row>
    <row r="11" spans="1:43" ht="18" customHeight="1" x14ac:dyDescent="0.2">
      <c r="A11" s="140"/>
    </row>
    <row r="12" spans="1:43" ht="18" customHeight="1" x14ac:dyDescent="0.2">
      <c r="B12" s="130"/>
    </row>
    <row r="13" spans="1:43" ht="18" customHeight="1" x14ac:dyDescent="0.2">
      <c r="B13" s="136"/>
      <c r="C13" s="137" t="s">
        <v>156</v>
      </c>
      <c r="D13" s="138"/>
      <c r="E13" s="206" t="s">
        <v>157</v>
      </c>
      <c r="F13" s="139"/>
      <c r="G13" s="140"/>
      <c r="J13" s="157"/>
    </row>
    <row r="14" spans="1:43" ht="18" customHeight="1" x14ac:dyDescent="0.2">
      <c r="I14" s="160"/>
    </row>
    <row r="15" spans="1:43" ht="18" customHeight="1" x14ac:dyDescent="0.2">
      <c r="B15" s="162" t="s">
        <v>13</v>
      </c>
      <c r="C15" s="84" t="s">
        <v>158</v>
      </c>
      <c r="D15" s="75" t="s">
        <v>159</v>
      </c>
      <c r="E15" s="75" t="s">
        <v>160</v>
      </c>
      <c r="F15" s="76" t="s">
        <v>161</v>
      </c>
    </row>
    <row r="16" spans="1:43" ht="18" customHeight="1" x14ac:dyDescent="0.2">
      <c r="B16" s="150" t="str">
        <f>IF(Tableau5[[#This Row],[Devis1]]="","",VLOOKUP(Tableau5[[#This Row],[Devis1]],Domaines,2,FALSE))</f>
        <v>A</v>
      </c>
      <c r="C16" s="70" t="s">
        <v>122</v>
      </c>
      <c r="D16" s="80">
        <f>SUMIF(Tableau20[Lettre],Tableau5[[#This Row],[Code]],Tableau20[Nb])</f>
        <v>0</v>
      </c>
      <c r="E16" s="152">
        <f>SUMIF(Tableau20[Description],Tableau5[[#This Row],[Devis1]],Tableau20[Prix])</f>
        <v>0</v>
      </c>
      <c r="F16" s="71">
        <f>SUMIF(Tableau20[Lettre],Tableau5[[#This Row],[Code]],Tableau20[TOTAL])</f>
        <v>0</v>
      </c>
    </row>
    <row r="17" spans="2:10" ht="18" customHeight="1" x14ac:dyDescent="0.2">
      <c r="B17" s="150" t="str">
        <f>IF(Tableau5[[#This Row],[Devis1]]="","",VLOOKUP(Tableau5[[#This Row],[Devis1]],Domaines,2,FALSE))</f>
        <v>T</v>
      </c>
      <c r="C17" s="70" t="s">
        <v>104</v>
      </c>
      <c r="D17" s="80">
        <f>SUMIF(Tableau20[Lettre],Tableau5[[#This Row],[Code]],Tableau20[Nb])</f>
        <v>0</v>
      </c>
      <c r="E17" s="152">
        <f>SUMIF(Tableau20[Description],Tableau5[[#This Row],[Devis1]],Tableau20[Prix])</f>
        <v>0</v>
      </c>
      <c r="F17" s="71">
        <f>SUMIF(Tableau20[Lettre],Tableau5[[#This Row],[Code]],Tableau20[TOTAL])</f>
        <v>0</v>
      </c>
      <c r="H17" s="131"/>
      <c r="I17" s="131"/>
    </row>
    <row r="18" spans="2:10" ht="18" customHeight="1" x14ac:dyDescent="0.2">
      <c r="B18" s="150" t="str">
        <f>IF(Tableau5[[#This Row],[Devis1]]="","",VLOOKUP(Tableau5[[#This Row],[Devis1]],Domaines,2,FALSE))</f>
        <v>Z</v>
      </c>
      <c r="C18" s="72" t="s">
        <v>162</v>
      </c>
      <c r="D18" s="73"/>
      <c r="E18" s="153"/>
      <c r="F18" s="74">
        <f>SUM(Tableau20[TOTAL])-(SUM(F16:F17))</f>
        <v>0</v>
      </c>
      <c r="J18" s="29"/>
    </row>
    <row r="19" spans="2:10" ht="18" customHeight="1" x14ac:dyDescent="0.2">
      <c r="B19" s="150"/>
      <c r="C19" s="70"/>
      <c r="D19" s="191"/>
      <c r="E19" s="192"/>
      <c r="F19" s="71"/>
    </row>
    <row r="21" spans="2:10" ht="18" customHeight="1" x14ac:dyDescent="0.2">
      <c r="J21" s="157"/>
    </row>
    <row r="22" spans="2:10" ht="18" customHeight="1" x14ac:dyDescent="0.2">
      <c r="B22" s="263" t="s">
        <v>158</v>
      </c>
      <c r="C22" s="141"/>
      <c r="D22" s="142"/>
      <c r="E22" s="143"/>
      <c r="F22" s="143"/>
    </row>
    <row r="23" spans="2:10" ht="18" customHeight="1" x14ac:dyDescent="0.2">
      <c r="I23" s="160"/>
    </row>
    <row r="24" spans="2:10" ht="18" customHeight="1" x14ac:dyDescent="0.2">
      <c r="B24" s="163" t="s">
        <v>163</v>
      </c>
      <c r="C24" s="79" t="s">
        <v>164</v>
      </c>
      <c r="D24" s="77" t="s">
        <v>159</v>
      </c>
      <c r="E24" s="77" t="s">
        <v>160</v>
      </c>
      <c r="F24" s="78" t="s">
        <v>165</v>
      </c>
    </row>
    <row r="25" spans="2:10" ht="18" customHeight="1" x14ac:dyDescent="0.2">
      <c r="B25" s="150" t="str">
        <f>IF(Tableau6[[#This Row],[Devis2]]="","",VLOOKUP(Tableau6[[#This Row],[Devis2]],Domaines,2,FALSE))</f>
        <v>A</v>
      </c>
      <c r="C25" s="70" t="s">
        <v>122</v>
      </c>
      <c r="D25" s="80">
        <f>SUMIF(Tableau20[Lettre],Tableau6[[#This Row],[Code2]],Tableau20[Nb])</f>
        <v>0</v>
      </c>
      <c r="E25" s="152">
        <f>SUMIF(Tableau20[Description],Tableau6[[#This Row],[Devis2]],Tableau20[Prix])</f>
        <v>0</v>
      </c>
      <c r="F25" s="71">
        <f>SUMIF(Tableau20[Lettre],Tableau6[[#This Row],[Code2]],Tableau20[TOTAL])</f>
        <v>0</v>
      </c>
    </row>
    <row r="26" spans="2:10" ht="18" customHeight="1" x14ac:dyDescent="0.2">
      <c r="B26" s="150" t="str">
        <f>IF(Tableau6[[#This Row],[Devis2]]="","",VLOOKUP(Tableau6[[#This Row],[Devis2]],Domaines,2,FALSE))</f>
        <v>T</v>
      </c>
      <c r="C26" s="70" t="s">
        <v>104</v>
      </c>
      <c r="D26" s="80">
        <f>SUMIF(Tableau20[Lettre],Tableau6[[#This Row],[Code2]],Tableau20[Nb])</f>
        <v>0</v>
      </c>
      <c r="E26" s="152">
        <f>SUMIF(Tableau20[Description],Tableau6[[#This Row],[Devis2]],Tableau20[Prix])</f>
        <v>0</v>
      </c>
      <c r="F26" s="71">
        <f>SUMIF(Tableau20[Lettre],Tableau6[[#This Row],[Code2]],Tableau20[TOTAL])</f>
        <v>0</v>
      </c>
      <c r="H26" s="131"/>
      <c r="I26" s="131"/>
    </row>
    <row r="27" spans="2:10" ht="18" customHeight="1" x14ac:dyDescent="0.2">
      <c r="B27" s="150" t="str">
        <f>IF(Tableau6[[#This Row],[Devis2]]="","",VLOOKUP(Tableau6[[#This Row],[Devis2]],Domaines,2,FALSE))</f>
        <v>Z</v>
      </c>
      <c r="C27" s="72" t="s">
        <v>162</v>
      </c>
      <c r="D27" s="73"/>
      <c r="E27" s="153"/>
      <c r="F27" s="74">
        <f>SUM(Tableau20[TOTAL])-(SUM(F25:F26))</f>
        <v>0</v>
      </c>
    </row>
    <row r="28" spans="2:10" ht="18" customHeight="1" x14ac:dyDescent="0.2">
      <c r="B28" s="150"/>
      <c r="C28" s="70"/>
      <c r="D28" s="191"/>
      <c r="E28" s="192"/>
      <c r="F28" s="71"/>
    </row>
    <row r="31" spans="2:10" ht="18" customHeight="1" x14ac:dyDescent="0.2">
      <c r="B31" s="263" t="s">
        <v>164</v>
      </c>
    </row>
    <row r="33" spans="2:6" ht="18" customHeight="1" x14ac:dyDescent="0.2">
      <c r="B33" s="162" t="s">
        <v>166</v>
      </c>
      <c r="C33" s="83" t="s">
        <v>167</v>
      </c>
      <c r="D33" s="81" t="s">
        <v>159</v>
      </c>
      <c r="E33" s="81" t="s">
        <v>160</v>
      </c>
      <c r="F33" s="82" t="s">
        <v>168</v>
      </c>
    </row>
    <row r="34" spans="2:6" ht="18" customHeight="1" x14ac:dyDescent="0.2">
      <c r="B34" s="117" t="str">
        <f>IF(Tableau7[[#This Row],[Devis3]]="","",VLOOKUP(Tableau7[[#This Row],[Devis3]],Domaines,2,FALSE))</f>
        <v>A</v>
      </c>
      <c r="C34" s="26" t="s">
        <v>122</v>
      </c>
      <c r="D34" s="16">
        <f>SUMIF(Tableau20[Lettre],Tableau7[[#This Row],[Code3]],Tableau20[Nb])</f>
        <v>0</v>
      </c>
      <c r="E34" s="154">
        <f>SUMIF(Tableau20[Description],Tableau7[[#This Row],[Devis3]],Tableau20[Prix])</f>
        <v>0</v>
      </c>
      <c r="F34" s="85">
        <f>SUMIF(Tableau20[Lettre],Tableau7[[#This Row],[Code3]],Tableau20[TOTAL])</f>
        <v>0</v>
      </c>
    </row>
    <row r="35" spans="2:6" ht="18" customHeight="1" x14ac:dyDescent="0.2">
      <c r="B35" s="117" t="str">
        <f>IF(Tableau7[[#This Row],[Devis3]]="","",VLOOKUP(Tableau7[[#This Row],[Devis3]],Domaines,2,FALSE))</f>
        <v>T</v>
      </c>
      <c r="C35" s="26" t="s">
        <v>104</v>
      </c>
      <c r="D35" s="16">
        <f>SUMIF(Tableau20[Lettre],Tableau7[[#This Row],[Code3]],Tableau20[Nb])</f>
        <v>0</v>
      </c>
      <c r="E35" s="154">
        <f>SUMIF(Tableau20[Description],Tableau7[[#This Row],[Devis3]],Tableau20[Prix])</f>
        <v>0</v>
      </c>
      <c r="F35" s="85">
        <f>SUMIF(Tableau20[Lettre],Tableau7[[#This Row],[Code3]],Tableau20[TOTAL])</f>
        <v>0</v>
      </c>
    </row>
    <row r="36" spans="2:6" ht="18" customHeight="1" x14ac:dyDescent="0.2">
      <c r="B36" s="117" t="str">
        <f>IF(Tableau7[[#This Row],[Devis3]]="","",VLOOKUP(Tableau7[[#This Row],[Devis3]],Domaines,2,FALSE))</f>
        <v>Z</v>
      </c>
      <c r="C36" s="26" t="s">
        <v>162</v>
      </c>
      <c r="D36" s="16"/>
      <c r="E36" s="154"/>
      <c r="F36" s="85">
        <f>SUM(Tableau20[TOTAL])-(SUM(F34:F35))</f>
        <v>0</v>
      </c>
    </row>
    <row r="39" spans="2:6" ht="18" customHeight="1" x14ac:dyDescent="0.2">
      <c r="B39" s="263" t="s">
        <v>167</v>
      </c>
    </row>
  </sheetData>
  <conditionalFormatting sqref="F7:F8">
    <cfRule type="cellIs" dxfId="50" priority="1" operator="equal">
      <formula>0</formula>
    </cfRule>
  </conditionalFormatting>
  <dataValidations count="4">
    <dataValidation type="list" allowBlank="1" showInputMessage="1" showErrorMessage="1" sqref="C15:C19 C7:C8">
      <formula1>Liste_Domaines</formula1>
    </dataValidation>
    <dataValidation type="list" allowBlank="1" showInputMessage="1" showErrorMessage="1" sqref="C34:C36 C25:C28">
      <formula1>Devis</formula1>
    </dataValidation>
    <dataValidation allowBlank="1" showInputMessage="1" showErrorMessage="1" sqref="B7"/>
    <dataValidation type="list" allowBlank="1" showInputMessage="1" showErrorMessage="1" sqref="C2 C4">
      <formula1>Description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5">
    <tablePart r:id="rId3"/>
    <tablePart r:id="rId4"/>
    <tablePart r:id="rId5"/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Produits!$B$3:$B22</xm:f>
          </x14:formula1>
          <xm:sqref>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O10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8" customHeight="1" x14ac:dyDescent="0.2"/>
  <cols>
    <col min="1" max="14" width="11.42578125" style="1"/>
    <col min="15" max="15" width="12.7109375" style="1" customWidth="1"/>
    <col min="16" max="16384" width="11.42578125" style="1"/>
  </cols>
  <sheetData>
    <row r="1" spans="2:15" ht="35.1" customHeight="1" x14ac:dyDescent="0.2">
      <c r="D1" s="215" t="s">
        <v>169</v>
      </c>
      <c r="K1" s="155" t="s">
        <v>170</v>
      </c>
    </row>
    <row r="3" spans="2:15" ht="18" customHeight="1" x14ac:dyDescent="0.2">
      <c r="B3" s="35" t="s">
        <v>152</v>
      </c>
    </row>
    <row r="4" spans="2:15" ht="18" customHeight="1" x14ac:dyDescent="0.2">
      <c r="B4" s="218">
        <v>2022</v>
      </c>
    </row>
    <row r="5" spans="2:15" ht="21.95" customHeight="1" x14ac:dyDescent="0.2">
      <c r="C5" s="217" t="s">
        <v>171</v>
      </c>
      <c r="D5" s="217" t="s">
        <v>172</v>
      </c>
      <c r="E5" s="217" t="s">
        <v>173</v>
      </c>
      <c r="F5" s="217" t="s">
        <v>174</v>
      </c>
      <c r="G5" s="217" t="s">
        <v>175</v>
      </c>
      <c r="H5" s="217" t="s">
        <v>176</v>
      </c>
      <c r="I5" s="217" t="s">
        <v>177</v>
      </c>
      <c r="J5" s="217" t="s">
        <v>178</v>
      </c>
      <c r="K5" s="217" t="s">
        <v>179</v>
      </c>
      <c r="L5" s="217" t="s">
        <v>180</v>
      </c>
      <c r="M5" s="217" t="s">
        <v>181</v>
      </c>
      <c r="N5" s="217" t="s">
        <v>182</v>
      </c>
      <c r="O5" s="221" t="s">
        <v>29</v>
      </c>
    </row>
    <row r="6" spans="2:15" ht="18" hidden="1" customHeight="1" x14ac:dyDescent="0.2">
      <c r="C6" s="16">
        <v>1</v>
      </c>
      <c r="D6" s="16">
        <v>2</v>
      </c>
      <c r="E6" s="16">
        <v>3</v>
      </c>
      <c r="F6" s="16">
        <v>4</v>
      </c>
      <c r="G6" s="16">
        <v>5</v>
      </c>
      <c r="H6" s="16">
        <v>6</v>
      </c>
      <c r="I6" s="16">
        <v>7</v>
      </c>
      <c r="J6" s="16">
        <v>8</v>
      </c>
      <c r="K6" s="16">
        <v>9</v>
      </c>
      <c r="L6" s="16">
        <v>10</v>
      </c>
      <c r="M6" s="16">
        <v>11</v>
      </c>
      <c r="N6" s="16">
        <v>12</v>
      </c>
      <c r="O6" s="55"/>
    </row>
    <row r="7" spans="2:15" ht="21.95" customHeight="1" x14ac:dyDescent="0.2">
      <c r="C7" s="216">
        <f t="array" ref="C7">SUM(IFERROR((YEAR(Tableau4[Date])=$B$4)*(MONTH(Tableau4[Date])=C$6),0)*(Tableau4[TOTAL]))</f>
        <v>0</v>
      </c>
      <c r="D7" s="216">
        <f t="array" ref="D7">SUM(IFERROR((YEAR(Tableau4[Date])=$B$4)*(MONTH(Tableau4[Date])=D$6),0)*(Tableau4[TOTAL]))</f>
        <v>893.15</v>
      </c>
      <c r="E7" s="216">
        <f t="array" ref="E7">SUM(IFERROR((YEAR(Tableau4[Date])=$B$4)*(MONTH(Tableau4[Date])=E$6),0)*(Tableau4[TOTAL]))</f>
        <v>1286.32</v>
      </c>
      <c r="F7" s="216">
        <f t="array" ref="F7">SUM(IFERROR((YEAR(Tableau4[Date])=$B$4)*(MONTH(Tableau4[Date])=F$6),0)*(Tableau4[TOTAL]))</f>
        <v>3058.7750000000005</v>
      </c>
      <c r="G7" s="216">
        <f t="array" ref="G7">SUM(IFERROR((YEAR(Tableau4[Date])=$B$4)*(MONTH(Tableau4[Date])=G$6),0)*(Tableau4[TOTAL]))</f>
        <v>6658.1900000000005</v>
      </c>
      <c r="H7" s="216">
        <f t="array" ref="H7">SUM(IFERROR((YEAR(Tableau4[Date])=$B$4)*(MONTH(Tableau4[Date])=H$6),0)*(Tableau4[TOTAL]))</f>
        <v>0</v>
      </c>
      <c r="I7" s="216">
        <f t="array" ref="I7">SUM(IFERROR((YEAR(Tableau4[Date])=$B$4)*(MONTH(Tableau4[Date])=I$6),0)*(Tableau4[TOTAL]))</f>
        <v>0</v>
      </c>
      <c r="J7" s="216">
        <f t="array" ref="J7">SUM(IFERROR((YEAR(Tableau4[Date])=$B$4)*(MONTH(Tableau4[Date])=J$6),0)*(Tableau4[TOTAL]))</f>
        <v>0</v>
      </c>
      <c r="K7" s="216">
        <f t="array" ref="K7">SUM(IFERROR((YEAR(Tableau4[Date])=$B$4)*(MONTH(Tableau4[Date])=K$6),0)*(Tableau4[TOTAL]))</f>
        <v>0</v>
      </c>
      <c r="L7" s="216">
        <f t="array" ref="L7">SUM(IFERROR((YEAR(Tableau4[Date])=$B$4)*(MONTH(Tableau4[Date])=L$6),0)*(Tableau4[TOTAL]))</f>
        <v>0</v>
      </c>
      <c r="M7" s="216">
        <f t="array" ref="M7">SUM(IFERROR((YEAR(Tableau4[Date])=$B$4)*(MONTH(Tableau4[Date])=M$6),0)*(Tableau4[TOTAL]))</f>
        <v>0</v>
      </c>
      <c r="N7" s="216">
        <f t="array" ref="N7">SUM(IFERROR((YEAR(Tableau4[Date])=$B$4)*(MONTH(Tableau4[Date])=N$6),0)*(Tableau4[TOTAL]))</f>
        <v>0</v>
      </c>
      <c r="O7" s="222">
        <f>SUM(C7:N7)</f>
        <v>11896.435000000001</v>
      </c>
    </row>
    <row r="10" spans="2:15" ht="18" customHeight="1" x14ac:dyDescent="0.2">
      <c r="J10" s="220">
        <f>B4</f>
        <v>2022</v>
      </c>
    </row>
  </sheetData>
  <conditionalFormatting sqref="C7:N7">
    <cfRule type="cellIs" dxfId="2" priority="2" operator="equal">
      <formula>0</formula>
    </cfRule>
  </conditionalFormatting>
  <conditionalFormatting sqref="O7">
    <cfRule type="cellIs" dxfId="1" priority="1" operator="equal">
      <formula>0</formula>
    </cfRule>
  </conditionalFormatting>
  <dataValidations count="1">
    <dataValidation type="list" allowBlank="1" showInputMessage="1" showErrorMessage="1" sqref="B4">
      <formula1>Date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"/>
  <sheetViews>
    <sheetView showGridLines="0" workbookViewId="0">
      <pane ySplit="1" topLeftCell="A2" activePane="bottomLeft" state="frozen"/>
      <selection pane="bottomLeft" activeCell="I4" sqref="I4"/>
    </sheetView>
  </sheetViews>
  <sheetFormatPr baseColWidth="10" defaultColWidth="11.42578125" defaultRowHeight="20.100000000000001" customHeight="1" x14ac:dyDescent="0.2"/>
  <cols>
    <col min="1" max="1" width="30.7109375" style="1" customWidth="1"/>
    <col min="2" max="2" width="15.7109375" style="1" customWidth="1"/>
    <col min="3" max="3" width="5.7109375" style="1" customWidth="1"/>
    <col min="4" max="4" width="20.7109375" style="1" customWidth="1"/>
    <col min="5" max="5" width="9.7109375" style="16" customWidth="1"/>
    <col min="6" max="6" width="5.7109375" style="1" customWidth="1"/>
    <col min="7" max="7" width="20.7109375" style="1" customWidth="1"/>
    <col min="8" max="8" width="5.7109375" style="1" customWidth="1"/>
    <col min="9" max="9" width="10.7109375" style="16" customWidth="1"/>
    <col min="10" max="16384" width="11.42578125" style="1"/>
  </cols>
  <sheetData>
    <row r="1" spans="1:9" ht="35.1" customHeight="1" x14ac:dyDescent="0.2">
      <c r="A1" s="106" t="s">
        <v>183</v>
      </c>
      <c r="B1" s="105" t="s">
        <v>72</v>
      </c>
      <c r="D1" s="105" t="s">
        <v>184</v>
      </c>
      <c r="E1" s="38" t="s">
        <v>185</v>
      </c>
      <c r="G1" s="38" t="s">
        <v>2</v>
      </c>
      <c r="I1" s="38" t="s">
        <v>23</v>
      </c>
    </row>
    <row r="2" spans="1:9" ht="20.100000000000001" customHeight="1" x14ac:dyDescent="0.2">
      <c r="B2" s="42"/>
      <c r="D2" s="93" t="s">
        <v>186</v>
      </c>
      <c r="E2" s="94" t="s">
        <v>187</v>
      </c>
      <c r="G2" s="42" t="s">
        <v>122</v>
      </c>
      <c r="I2" s="212"/>
    </row>
    <row r="3" spans="1:9" ht="20.100000000000001" customHeight="1" x14ac:dyDescent="0.2">
      <c r="B3" s="43" t="s">
        <v>86</v>
      </c>
      <c r="D3" s="101" t="s">
        <v>104</v>
      </c>
      <c r="E3" s="103" t="s">
        <v>188</v>
      </c>
      <c r="G3" s="43" t="s">
        <v>104</v>
      </c>
      <c r="I3" s="213">
        <v>2021</v>
      </c>
    </row>
    <row r="4" spans="1:9" ht="20.100000000000001" customHeight="1" x14ac:dyDescent="0.2">
      <c r="B4" s="43" t="s">
        <v>105</v>
      </c>
      <c r="D4" s="101" t="s">
        <v>189</v>
      </c>
      <c r="E4" s="103" t="s">
        <v>190</v>
      </c>
      <c r="G4" s="43" t="s">
        <v>162</v>
      </c>
      <c r="I4" s="213">
        <v>2022</v>
      </c>
    </row>
    <row r="5" spans="1:9" ht="20.100000000000001" customHeight="1" x14ac:dyDescent="0.2">
      <c r="B5" s="43" t="s">
        <v>119</v>
      </c>
      <c r="D5" s="101" t="s">
        <v>122</v>
      </c>
      <c r="E5" s="103" t="s">
        <v>191</v>
      </c>
      <c r="G5" s="43"/>
      <c r="I5" s="213">
        <v>2023</v>
      </c>
    </row>
    <row r="6" spans="1:9" ht="20.100000000000001" customHeight="1" x14ac:dyDescent="0.2">
      <c r="B6" s="43" t="s">
        <v>192</v>
      </c>
      <c r="D6" s="101" t="s">
        <v>193</v>
      </c>
      <c r="E6" s="103" t="s">
        <v>194</v>
      </c>
      <c r="G6" s="43"/>
      <c r="I6" s="213">
        <v>2024</v>
      </c>
    </row>
    <row r="7" spans="1:9" ht="20.100000000000001" customHeight="1" x14ac:dyDescent="0.2">
      <c r="B7" s="43" t="s">
        <v>195</v>
      </c>
      <c r="D7" s="101" t="s">
        <v>196</v>
      </c>
      <c r="E7" s="103" t="s">
        <v>197</v>
      </c>
      <c r="G7" s="44"/>
      <c r="I7" s="213">
        <v>2025</v>
      </c>
    </row>
    <row r="8" spans="1:9" ht="20.100000000000001" customHeight="1" x14ac:dyDescent="0.2">
      <c r="B8" s="43" t="s">
        <v>198</v>
      </c>
      <c r="D8" s="101" t="s">
        <v>199</v>
      </c>
      <c r="E8" s="103" t="s">
        <v>200</v>
      </c>
      <c r="I8" s="213">
        <v>2026</v>
      </c>
    </row>
    <row r="9" spans="1:9" ht="20.100000000000001" customHeight="1" x14ac:dyDescent="0.2">
      <c r="B9" s="43" t="s">
        <v>80</v>
      </c>
      <c r="D9" s="101" t="s">
        <v>162</v>
      </c>
      <c r="E9" s="103" t="s">
        <v>201</v>
      </c>
      <c r="I9" s="213">
        <v>2027</v>
      </c>
    </row>
    <row r="10" spans="1:9" ht="20.100000000000001" customHeight="1" x14ac:dyDescent="0.2">
      <c r="B10" s="43" t="s">
        <v>358</v>
      </c>
      <c r="D10" s="101"/>
      <c r="E10" s="103"/>
      <c r="I10" s="213">
        <v>2028</v>
      </c>
    </row>
    <row r="11" spans="1:9" ht="20.100000000000001" customHeight="1" x14ac:dyDescent="0.2">
      <c r="B11" s="43" t="s">
        <v>108</v>
      </c>
      <c r="D11" s="101"/>
      <c r="E11" s="103"/>
      <c r="I11" s="213">
        <v>2029</v>
      </c>
    </row>
    <row r="12" spans="1:9" ht="20.100000000000001" customHeight="1" x14ac:dyDescent="0.2">
      <c r="B12" s="43" t="s">
        <v>72</v>
      </c>
      <c r="D12" s="101"/>
      <c r="E12" s="103"/>
      <c r="I12" s="213">
        <v>2030</v>
      </c>
    </row>
    <row r="13" spans="1:9" ht="20.100000000000001" customHeight="1" x14ac:dyDescent="0.2">
      <c r="B13" s="43"/>
      <c r="D13" s="101"/>
      <c r="E13" s="103"/>
      <c r="I13" s="213">
        <v>2031</v>
      </c>
    </row>
    <row r="14" spans="1:9" ht="20.100000000000001" customHeight="1" x14ac:dyDescent="0.2">
      <c r="B14" s="43"/>
      <c r="D14" s="101"/>
      <c r="E14" s="103"/>
      <c r="I14" s="213">
        <v>2032</v>
      </c>
    </row>
    <row r="15" spans="1:9" ht="20.100000000000001" customHeight="1" x14ac:dyDescent="0.2">
      <c r="B15" s="43"/>
      <c r="D15" s="101"/>
      <c r="E15" s="103"/>
      <c r="I15" s="213">
        <v>2033</v>
      </c>
    </row>
    <row r="16" spans="1:9" ht="20.100000000000001" customHeight="1" x14ac:dyDescent="0.2">
      <c r="B16" s="44"/>
      <c r="D16" s="102"/>
      <c r="E16" s="104"/>
      <c r="I16" s="213">
        <v>2034</v>
      </c>
    </row>
    <row r="17" spans="9:9" ht="20.100000000000001" customHeight="1" x14ac:dyDescent="0.2">
      <c r="I17" s="214"/>
    </row>
  </sheetData>
  <sortState ref="B3:B16">
    <sortCondition ref="B2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F1:T28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RowHeight="18" customHeight="1" x14ac:dyDescent="0.2"/>
  <cols>
    <col min="1" max="1" width="5.7109375" style="1" customWidth="1"/>
    <col min="2" max="2" width="11.42578125" style="1"/>
    <col min="3" max="3" width="5.7109375" style="1" customWidth="1"/>
    <col min="4" max="16384" width="11.42578125" style="1"/>
  </cols>
  <sheetData>
    <row r="1" spans="6:20" ht="35.1" customHeight="1" x14ac:dyDescent="0.2">
      <c r="F1" s="226" t="s">
        <v>359</v>
      </c>
    </row>
    <row r="8" spans="6:20" ht="18" customHeight="1" x14ac:dyDescent="0.2">
      <c r="N8" s="55"/>
      <c r="O8" s="55"/>
      <c r="P8" s="55"/>
      <c r="Q8" s="55"/>
      <c r="R8" s="55"/>
      <c r="S8" s="55"/>
      <c r="T8" s="55"/>
    </row>
    <row r="9" spans="6:20" ht="18" customHeight="1" x14ac:dyDescent="0.2">
      <c r="N9" s="304" t="s">
        <v>384</v>
      </c>
      <c r="O9" s="304"/>
      <c r="P9" s="304"/>
      <c r="Q9" s="304"/>
      <c r="R9" s="304"/>
      <c r="S9" s="304"/>
      <c r="T9" s="304"/>
    </row>
    <row r="10" spans="6:20" ht="18" customHeight="1" x14ac:dyDescent="0.2">
      <c r="N10" s="55"/>
      <c r="O10" s="55"/>
      <c r="P10" s="55"/>
      <c r="Q10" s="55"/>
      <c r="R10" s="55"/>
      <c r="S10" s="55"/>
      <c r="T10" s="55"/>
    </row>
    <row r="11" spans="6:20" ht="18" customHeight="1" x14ac:dyDescent="0.2">
      <c r="N11" s="285" t="s">
        <v>388</v>
      </c>
      <c r="O11" s="55"/>
      <c r="P11" s="55"/>
      <c r="Q11" s="55"/>
      <c r="R11" s="55"/>
      <c r="S11" s="55"/>
      <c r="T11" s="55"/>
    </row>
    <row r="12" spans="6:20" ht="18" customHeight="1" x14ac:dyDescent="0.2">
      <c r="N12" s="285" t="s">
        <v>386</v>
      </c>
      <c r="O12" s="55"/>
      <c r="P12" s="55"/>
      <c r="Q12" s="55"/>
      <c r="R12" s="286"/>
      <c r="S12" s="287"/>
      <c r="T12" s="55"/>
    </row>
    <row r="13" spans="6:20" ht="18" customHeight="1" x14ac:dyDescent="0.2">
      <c r="N13" s="55"/>
      <c r="O13" s="55"/>
      <c r="P13" s="55"/>
      <c r="Q13" s="55"/>
      <c r="R13" s="55"/>
      <c r="S13" s="55"/>
      <c r="T13" s="55"/>
    </row>
    <row r="14" spans="6:20" ht="18" customHeight="1" x14ac:dyDescent="0.2">
      <c r="N14" s="55"/>
      <c r="O14" s="55"/>
      <c r="P14" s="55"/>
      <c r="Q14" s="55"/>
      <c r="R14" s="55"/>
      <c r="S14" s="55"/>
      <c r="T14" s="55"/>
    </row>
    <row r="15" spans="6:20" ht="18" customHeight="1" x14ac:dyDescent="0.2">
      <c r="N15" s="55"/>
      <c r="O15" s="55"/>
      <c r="P15" s="55"/>
      <c r="Q15" s="55"/>
      <c r="R15" s="55"/>
      <c r="S15" s="55"/>
      <c r="T15" s="55"/>
    </row>
    <row r="16" spans="6:20" ht="18" customHeight="1" x14ac:dyDescent="0.2">
      <c r="N16" s="55"/>
      <c r="O16" s="55"/>
      <c r="P16" s="55"/>
      <c r="Q16" s="55"/>
      <c r="R16" s="55"/>
      <c r="S16" s="55"/>
      <c r="T16" s="55"/>
    </row>
    <row r="17" spans="14:20" ht="18" customHeight="1" x14ac:dyDescent="0.2">
      <c r="N17" s="55"/>
      <c r="O17" s="55"/>
      <c r="P17" s="55"/>
      <c r="Q17" s="55"/>
      <c r="R17" s="55"/>
      <c r="S17" s="55"/>
      <c r="T17" s="55"/>
    </row>
    <row r="18" spans="14:20" ht="18" customHeight="1" x14ac:dyDescent="0.2">
      <c r="N18" s="55"/>
      <c r="O18" s="55"/>
      <c r="P18" s="55"/>
      <c r="Q18" s="55"/>
      <c r="R18" s="55"/>
      <c r="S18" s="55"/>
      <c r="T18" s="55"/>
    </row>
    <row r="19" spans="14:20" ht="18" customHeight="1" x14ac:dyDescent="0.2">
      <c r="N19" s="55"/>
      <c r="O19" s="55"/>
      <c r="P19" s="55"/>
      <c r="Q19" s="55"/>
      <c r="R19" s="55"/>
      <c r="S19" s="55"/>
      <c r="T19" s="55"/>
    </row>
    <row r="20" spans="14:20" ht="18" customHeight="1" x14ac:dyDescent="0.2">
      <c r="N20" s="55"/>
      <c r="O20" s="55"/>
      <c r="P20" s="55"/>
      <c r="Q20" s="55"/>
      <c r="R20" s="55"/>
      <c r="S20" s="55"/>
      <c r="T20" s="55"/>
    </row>
    <row r="21" spans="14:20" ht="18" customHeight="1" x14ac:dyDescent="0.2">
      <c r="N21" s="55"/>
      <c r="O21" s="55"/>
      <c r="P21" s="55"/>
      <c r="Q21" s="55"/>
      <c r="R21" s="55"/>
      <c r="S21" s="55"/>
      <c r="T21" s="55"/>
    </row>
    <row r="22" spans="14:20" ht="18" customHeight="1" x14ac:dyDescent="0.2">
      <c r="N22" s="55"/>
      <c r="O22" s="55"/>
      <c r="P22" s="55"/>
      <c r="Q22" s="55"/>
      <c r="R22" s="55"/>
      <c r="S22" s="55"/>
      <c r="T22" s="55"/>
    </row>
    <row r="23" spans="14:20" ht="18" customHeight="1" x14ac:dyDescent="0.2">
      <c r="N23" s="55"/>
      <c r="O23" s="55"/>
      <c r="P23" s="55"/>
      <c r="Q23" s="55"/>
      <c r="R23" s="55"/>
      <c r="S23" s="55"/>
      <c r="T23" s="55"/>
    </row>
    <row r="24" spans="14:20" ht="18" customHeight="1" x14ac:dyDescent="0.2">
      <c r="N24" s="55"/>
      <c r="O24" s="55"/>
      <c r="P24" s="55"/>
      <c r="Q24" s="55"/>
      <c r="R24" s="289"/>
      <c r="S24" s="288"/>
      <c r="T24" s="290"/>
    </row>
    <row r="25" spans="14:20" ht="18" customHeight="1" x14ac:dyDescent="0.2">
      <c r="N25" s="55"/>
      <c r="O25" s="55"/>
      <c r="P25" s="55"/>
      <c r="Q25" s="55"/>
      <c r="R25" s="289"/>
      <c r="S25" s="288"/>
      <c r="T25" s="291"/>
    </row>
    <row r="26" spans="14:20" ht="18" customHeight="1" x14ac:dyDescent="0.2">
      <c r="N26" s="55"/>
      <c r="O26" s="285" t="s">
        <v>385</v>
      </c>
      <c r="P26" s="55"/>
      <c r="Q26" s="55"/>
      <c r="R26" s="55"/>
      <c r="S26" s="288"/>
      <c r="T26" s="55"/>
    </row>
    <row r="27" spans="14:20" ht="18" customHeight="1" x14ac:dyDescent="0.2">
      <c r="N27" s="55"/>
      <c r="O27" s="285" t="s">
        <v>387</v>
      </c>
      <c r="P27" s="55"/>
      <c r="Q27" s="55"/>
      <c r="R27" s="289"/>
      <c r="S27" s="288"/>
      <c r="T27" s="290"/>
    </row>
    <row r="28" spans="14:20" ht="18" customHeight="1" x14ac:dyDescent="0.2">
      <c r="N28" s="55"/>
      <c r="O28" s="55"/>
      <c r="P28" s="55"/>
      <c r="Q28" s="55"/>
      <c r="R28" s="289"/>
      <c r="S28" s="288"/>
      <c r="T28" s="290"/>
    </row>
  </sheetData>
  <mergeCells count="1">
    <mergeCell ref="N9:T9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48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20.100000000000001" customHeight="1" x14ac:dyDescent="0.2"/>
  <cols>
    <col min="1" max="16384" width="11.42578125" style="1"/>
  </cols>
  <sheetData>
    <row r="1" spans="1:13" ht="35.1" customHeight="1" x14ac:dyDescent="0.2">
      <c r="C1" s="47" t="s">
        <v>202</v>
      </c>
      <c r="H1" s="225" t="s">
        <v>360</v>
      </c>
    </row>
    <row r="3" spans="1:13" ht="24.95" customHeight="1" x14ac:dyDescent="0.2">
      <c r="A3" s="54"/>
      <c r="B3" s="55"/>
      <c r="C3" s="56" t="s">
        <v>203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20.100000000000001" customHeight="1" x14ac:dyDescent="0.2">
      <c r="A4" s="26"/>
      <c r="C4" s="51"/>
    </row>
    <row r="5" spans="1:13" ht="20.100000000000001" customHeight="1" x14ac:dyDescent="0.2">
      <c r="A5" s="26"/>
      <c r="B5" s="1" t="s">
        <v>204</v>
      </c>
      <c r="C5" s="51"/>
    </row>
    <row r="6" spans="1:13" ht="20.100000000000001" customHeight="1" x14ac:dyDescent="0.2">
      <c r="A6" s="26"/>
      <c r="B6" s="1" t="s">
        <v>205</v>
      </c>
      <c r="C6" s="51"/>
    </row>
    <row r="7" spans="1:13" ht="20.100000000000001" customHeight="1" x14ac:dyDescent="0.2">
      <c r="A7" s="26"/>
      <c r="B7" s="69" t="s">
        <v>206</v>
      </c>
      <c r="C7" s="51"/>
    </row>
    <row r="8" spans="1:13" ht="20.100000000000001" customHeight="1" x14ac:dyDescent="0.2">
      <c r="A8" s="26"/>
      <c r="C8" s="51"/>
    </row>
    <row r="9" spans="1:13" ht="20.100000000000001" customHeight="1" x14ac:dyDescent="0.2">
      <c r="A9" s="53" t="s">
        <v>207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9"/>
    </row>
    <row r="10" spans="1:13" ht="20.100000000000001" customHeight="1" x14ac:dyDescent="0.2">
      <c r="A10" s="26"/>
      <c r="B10" s="1" t="s">
        <v>208</v>
      </c>
      <c r="C10" s="51"/>
    </row>
    <row r="11" spans="1:13" ht="20.100000000000001" customHeight="1" x14ac:dyDescent="0.2">
      <c r="A11" s="26"/>
      <c r="C11" s="51"/>
    </row>
    <row r="12" spans="1:13" ht="20.100000000000001" customHeight="1" x14ac:dyDescent="0.2">
      <c r="A12" s="26"/>
      <c r="C12" s="51"/>
    </row>
    <row r="13" spans="1:13" ht="20.100000000000001" customHeight="1" x14ac:dyDescent="0.2">
      <c r="A13" s="26"/>
      <c r="C13" s="51"/>
    </row>
    <row r="14" spans="1:13" ht="20.100000000000001" customHeight="1" x14ac:dyDescent="0.2">
      <c r="A14" s="26"/>
      <c r="C14" s="51"/>
    </row>
    <row r="15" spans="1:13" ht="20.100000000000001" customHeight="1" x14ac:dyDescent="0.2">
      <c r="A15" s="26"/>
      <c r="C15" s="51"/>
    </row>
    <row r="16" spans="1:13" ht="20.100000000000001" customHeight="1" x14ac:dyDescent="0.2">
      <c r="A16" s="26"/>
      <c r="B16" s="1" t="s">
        <v>209</v>
      </c>
      <c r="C16" s="51"/>
    </row>
    <row r="17" spans="1:13" ht="20.100000000000001" customHeight="1" x14ac:dyDescent="0.2">
      <c r="A17" s="26"/>
      <c r="C17" s="51"/>
    </row>
    <row r="18" spans="1:13" ht="20.100000000000001" customHeight="1" x14ac:dyDescent="0.2">
      <c r="A18" s="53" t="s">
        <v>210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 ht="20.100000000000001" customHeight="1" x14ac:dyDescent="0.2">
      <c r="A19" s="26"/>
      <c r="B19" s="1" t="s">
        <v>211</v>
      </c>
      <c r="C19" s="51"/>
    </row>
    <row r="20" spans="1:13" ht="27" customHeight="1" x14ac:dyDescent="0.2">
      <c r="A20" s="26"/>
      <c r="C20" s="51"/>
    </row>
    <row r="21" spans="1:13" ht="20.100000000000001" customHeight="1" x14ac:dyDescent="0.2">
      <c r="A21" s="26"/>
      <c r="C21" s="51"/>
    </row>
    <row r="22" spans="1:13" ht="20.100000000000001" customHeight="1" x14ac:dyDescent="0.2">
      <c r="A22" s="53" t="s">
        <v>212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9"/>
    </row>
    <row r="23" spans="1:13" ht="20.100000000000001" customHeight="1" x14ac:dyDescent="0.2">
      <c r="B23" s="1" t="s">
        <v>213</v>
      </c>
    </row>
    <row r="24" spans="1:13" ht="26.25" customHeight="1" x14ac:dyDescent="0.2"/>
    <row r="25" spans="1:13" ht="20.100000000000001" customHeight="1" x14ac:dyDescent="0.2">
      <c r="A25" s="26"/>
    </row>
    <row r="27" spans="1:13" ht="20.100000000000001" customHeight="1" x14ac:dyDescent="0.2">
      <c r="B27" s="1" t="s">
        <v>214</v>
      </c>
    </row>
    <row r="28" spans="1:13" ht="24" customHeight="1" x14ac:dyDescent="0.2"/>
    <row r="30" spans="1:13" ht="20.100000000000001" customHeight="1" x14ac:dyDescent="0.2">
      <c r="A30" s="53" t="s">
        <v>215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9"/>
    </row>
    <row r="31" spans="1:13" ht="20.100000000000001" customHeight="1" x14ac:dyDescent="0.2">
      <c r="B31" s="1" t="s">
        <v>216</v>
      </c>
    </row>
    <row r="32" spans="1:13" ht="84" customHeight="1" x14ac:dyDescent="0.2"/>
    <row r="34" spans="1:13" ht="20.100000000000001" customHeight="1" x14ac:dyDescent="0.2">
      <c r="A34" s="53" t="s">
        <v>217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9"/>
    </row>
    <row r="35" spans="1:13" ht="20.100000000000001" customHeight="1" x14ac:dyDescent="0.2">
      <c r="B35" s="1" t="s">
        <v>216</v>
      </c>
    </row>
    <row r="36" spans="1:13" ht="84" customHeight="1" x14ac:dyDescent="0.2"/>
    <row r="38" spans="1:13" ht="20.100000000000001" customHeight="1" x14ac:dyDescent="0.2">
      <c r="A38" s="53" t="s">
        <v>218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9"/>
    </row>
    <row r="39" spans="1:13" ht="20.100000000000001" customHeight="1" x14ac:dyDescent="0.2">
      <c r="B39" s="1" t="s">
        <v>219</v>
      </c>
    </row>
    <row r="40" spans="1:13" ht="73.5" customHeight="1" x14ac:dyDescent="0.2"/>
    <row r="42" spans="1:13" ht="20.100000000000001" customHeight="1" x14ac:dyDescent="0.2">
      <c r="A42" s="53" t="s">
        <v>220</v>
      </c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9"/>
    </row>
    <row r="43" spans="1:13" ht="20.100000000000001" customHeight="1" x14ac:dyDescent="0.2">
      <c r="B43" s="1" t="s">
        <v>221</v>
      </c>
    </row>
    <row r="44" spans="1:13" ht="75" customHeight="1" x14ac:dyDescent="0.2">
      <c r="A44" s="26"/>
    </row>
    <row r="46" spans="1:13" ht="20.100000000000001" customHeight="1" x14ac:dyDescent="0.2">
      <c r="A46" s="53" t="s">
        <v>222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9"/>
    </row>
    <row r="47" spans="1:13" ht="20.100000000000001" customHeight="1" x14ac:dyDescent="0.2">
      <c r="B47" s="1" t="s">
        <v>221</v>
      </c>
    </row>
    <row r="48" spans="1:13" ht="75" customHeight="1" x14ac:dyDescent="0.2"/>
    <row r="50" spans="1:13" ht="20.100000000000001" customHeight="1" x14ac:dyDescent="0.2">
      <c r="A50" s="53" t="s">
        <v>223</v>
      </c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9"/>
    </row>
    <row r="51" spans="1:13" ht="20.100000000000001" customHeight="1" x14ac:dyDescent="0.2">
      <c r="B51" s="1" t="s">
        <v>224</v>
      </c>
    </row>
    <row r="52" spans="1:13" ht="78" customHeight="1" x14ac:dyDescent="0.2"/>
    <row r="53" spans="1:13" ht="20.100000000000001" customHeight="1" x14ac:dyDescent="0.2">
      <c r="B53" s="1" t="s">
        <v>225</v>
      </c>
    </row>
    <row r="59" spans="1:13" ht="20.100000000000001" customHeight="1" x14ac:dyDescent="0.2">
      <c r="B59" s="1" t="s">
        <v>226</v>
      </c>
    </row>
    <row r="64" spans="1:13" ht="20.100000000000001" customHeight="1" x14ac:dyDescent="0.2">
      <c r="B64" s="1" t="s">
        <v>227</v>
      </c>
    </row>
    <row r="69" spans="1:13" ht="20.100000000000001" customHeight="1" x14ac:dyDescent="0.2">
      <c r="A69" s="53" t="s">
        <v>228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9"/>
    </row>
    <row r="70" spans="1:13" ht="20.100000000000001" customHeight="1" x14ac:dyDescent="0.2">
      <c r="B70" s="1" t="s">
        <v>229</v>
      </c>
    </row>
    <row r="71" spans="1:13" ht="80.099999999999994" customHeight="1" x14ac:dyDescent="0.2"/>
    <row r="72" spans="1:13" ht="20.100000000000001" customHeight="1" x14ac:dyDescent="0.2">
      <c r="B72" s="1" t="s">
        <v>230</v>
      </c>
    </row>
    <row r="73" spans="1:13" ht="66" customHeight="1" x14ac:dyDescent="0.2"/>
    <row r="76" spans="1:13" ht="24.95" customHeight="1" x14ac:dyDescent="0.2">
      <c r="A76" s="54"/>
      <c r="B76" s="55"/>
      <c r="C76" s="56" t="s">
        <v>231</v>
      </c>
      <c r="D76" s="55"/>
      <c r="E76" s="55"/>
      <c r="F76" s="55"/>
      <c r="G76" s="55"/>
      <c r="H76" s="55"/>
      <c r="I76" s="55"/>
      <c r="J76" s="55"/>
      <c r="K76" s="55"/>
      <c r="L76" s="55"/>
      <c r="M76" s="55"/>
    </row>
    <row r="77" spans="1:13" ht="20.100000000000001" customHeight="1" x14ac:dyDescent="0.2">
      <c r="A77" s="25"/>
    </row>
    <row r="78" spans="1:13" ht="20.100000000000001" customHeight="1" x14ac:dyDescent="0.2">
      <c r="B78" s="1" t="s">
        <v>232</v>
      </c>
    </row>
    <row r="80" spans="1:13" ht="20.100000000000001" customHeight="1" x14ac:dyDescent="0.2">
      <c r="A80" s="53" t="s">
        <v>233</v>
      </c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9"/>
    </row>
    <row r="81" spans="1:2" ht="20.100000000000001" customHeight="1" x14ac:dyDescent="0.2">
      <c r="A81" s="196" t="s">
        <v>234</v>
      </c>
      <c r="B81" s="50" t="s">
        <v>235</v>
      </c>
    </row>
    <row r="82" spans="1:2" ht="20.100000000000001" customHeight="1" x14ac:dyDescent="0.2">
      <c r="A82" s="196"/>
      <c r="B82" s="1" t="s">
        <v>236</v>
      </c>
    </row>
    <row r="83" spans="1:2" ht="20.100000000000001" customHeight="1" x14ac:dyDescent="0.2">
      <c r="A83" s="196"/>
      <c r="B83" s="50"/>
    </row>
    <row r="84" spans="1:2" ht="20.100000000000001" customHeight="1" x14ac:dyDescent="0.2">
      <c r="A84" s="196"/>
      <c r="B84" s="50"/>
    </row>
    <row r="85" spans="1:2" ht="20.100000000000001" customHeight="1" x14ac:dyDescent="0.2">
      <c r="B85" s="1" t="s">
        <v>237</v>
      </c>
    </row>
    <row r="87" spans="1:2" ht="20.100000000000001" customHeight="1" x14ac:dyDescent="0.2">
      <c r="A87" s="25"/>
    </row>
    <row r="88" spans="1:2" ht="20.100000000000001" customHeight="1" x14ac:dyDescent="0.2">
      <c r="B88" t="s">
        <v>238</v>
      </c>
    </row>
    <row r="89" spans="1:2" ht="20.100000000000001" customHeight="1" x14ac:dyDescent="0.2">
      <c r="B89" s="1" t="s">
        <v>239</v>
      </c>
    </row>
    <row r="93" spans="1:2" ht="20.100000000000001" customHeight="1" x14ac:dyDescent="0.2">
      <c r="B93" s="1" t="s">
        <v>227</v>
      </c>
    </row>
    <row r="97" spans="1:13" ht="20.100000000000001" customHeight="1" x14ac:dyDescent="0.2">
      <c r="B97" t="s">
        <v>240</v>
      </c>
    </row>
    <row r="99" spans="1:13" ht="20.100000000000001" customHeight="1" x14ac:dyDescent="0.2">
      <c r="A99" s="196" t="s">
        <v>241</v>
      </c>
      <c r="B99" s="50" t="s">
        <v>242</v>
      </c>
    </row>
    <row r="100" spans="1:13" ht="20.100000000000001" customHeight="1" x14ac:dyDescent="0.2">
      <c r="B100" s="1" t="s">
        <v>243</v>
      </c>
    </row>
    <row r="101" spans="1:13" ht="40.5" customHeight="1" x14ac:dyDescent="0.2"/>
    <row r="102" spans="1:13" ht="20.100000000000001" customHeight="1" x14ac:dyDescent="0.2">
      <c r="B102" s="69" t="s">
        <v>244</v>
      </c>
    </row>
    <row r="103" spans="1:13" ht="20.100000000000001" customHeight="1" x14ac:dyDescent="0.2">
      <c r="B103" s="1" t="s">
        <v>245</v>
      </c>
    </row>
    <row r="104" spans="1:13" ht="20.100000000000001" customHeight="1" x14ac:dyDescent="0.2">
      <c r="B104" s="197" t="s">
        <v>246</v>
      </c>
      <c r="C104" s="165"/>
      <c r="D104" s="165"/>
      <c r="E104" s="165"/>
      <c r="F104" s="165"/>
      <c r="G104" s="165"/>
      <c r="H104" s="165"/>
    </row>
    <row r="105" spans="1:13" ht="20.100000000000001" customHeight="1" x14ac:dyDescent="0.2">
      <c r="B105" s="1" t="s">
        <v>247</v>
      </c>
    </row>
    <row r="107" spans="1:13" ht="26.25" customHeight="1" x14ac:dyDescent="0.2">
      <c r="A107" s="25"/>
    </row>
    <row r="108" spans="1:13" ht="20.100000000000001" customHeight="1" x14ac:dyDescent="0.2">
      <c r="A108" s="25"/>
      <c r="B108" s="1" t="s">
        <v>248</v>
      </c>
    </row>
    <row r="109" spans="1:13" ht="20.100000000000001" customHeight="1" x14ac:dyDescent="0.2">
      <c r="A109" s="25"/>
    </row>
    <row r="111" spans="1:13" ht="24.95" customHeight="1" x14ac:dyDescent="0.2">
      <c r="A111" s="54"/>
      <c r="B111" s="55"/>
      <c r="C111" s="56" t="s">
        <v>249</v>
      </c>
      <c r="D111" s="55"/>
      <c r="E111" s="55"/>
      <c r="F111" s="55"/>
      <c r="G111" s="55"/>
      <c r="H111" s="55"/>
      <c r="I111" s="55"/>
      <c r="J111" s="55"/>
      <c r="K111" s="55"/>
      <c r="L111" s="55"/>
      <c r="M111" s="55"/>
    </row>
    <row r="113" spans="1:13" ht="20.100000000000001" customHeight="1" x14ac:dyDescent="0.2">
      <c r="B113" s="26" t="s">
        <v>250</v>
      </c>
    </row>
    <row r="115" spans="1:13" ht="20.100000000000001" customHeight="1" x14ac:dyDescent="0.2">
      <c r="A115" s="53" t="s">
        <v>251</v>
      </c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9"/>
    </row>
    <row r="116" spans="1:13" ht="20.100000000000001" customHeight="1" x14ac:dyDescent="0.2">
      <c r="A116" s="196" t="s">
        <v>234</v>
      </c>
      <c r="B116" s="50" t="s">
        <v>252</v>
      </c>
    </row>
    <row r="117" spans="1:13" ht="20.100000000000001" customHeight="1" x14ac:dyDescent="0.2">
      <c r="A117" s="196"/>
      <c r="B117" s="1" t="s">
        <v>253</v>
      </c>
    </row>
    <row r="118" spans="1:13" ht="29.25" customHeight="1" x14ac:dyDescent="0.2">
      <c r="A118" s="196"/>
    </row>
    <row r="119" spans="1:13" ht="20.100000000000001" customHeight="1" x14ac:dyDescent="0.2">
      <c r="A119" s="196"/>
    </row>
    <row r="120" spans="1:13" ht="20.100000000000001" customHeight="1" x14ac:dyDescent="0.2">
      <c r="A120" s="195"/>
      <c r="B120" s="1" t="s">
        <v>237</v>
      </c>
    </row>
    <row r="121" spans="1:13" ht="20.100000000000001" customHeight="1" x14ac:dyDescent="0.2">
      <c r="A121" s="195"/>
    </row>
    <row r="122" spans="1:13" ht="20.100000000000001" customHeight="1" x14ac:dyDescent="0.2">
      <c r="A122" s="195"/>
    </row>
    <row r="123" spans="1:13" ht="20.100000000000001" customHeight="1" x14ac:dyDescent="0.2">
      <c r="A123" s="195"/>
      <c r="B123" t="s">
        <v>254</v>
      </c>
    </row>
    <row r="124" spans="1:13" ht="20.100000000000001" customHeight="1" x14ac:dyDescent="0.2">
      <c r="A124" s="195"/>
      <c r="B124" s="1" t="s">
        <v>255</v>
      </c>
    </row>
    <row r="126" spans="1:13" ht="27" customHeight="1" x14ac:dyDescent="0.2"/>
    <row r="127" spans="1:13" ht="20.100000000000001" customHeight="1" x14ac:dyDescent="0.2">
      <c r="B127" s="1" t="s">
        <v>227</v>
      </c>
    </row>
    <row r="128" spans="1:13" ht="60" customHeight="1" x14ac:dyDescent="0.2"/>
    <row r="129" spans="1:13" ht="20.100000000000001" customHeight="1" x14ac:dyDescent="0.2">
      <c r="B129" s="1" t="s">
        <v>240</v>
      </c>
    </row>
    <row r="131" spans="1:13" ht="20.100000000000001" customHeight="1" x14ac:dyDescent="0.2">
      <c r="A131" s="196" t="s">
        <v>241</v>
      </c>
      <c r="B131" s="50" t="s">
        <v>242</v>
      </c>
    </row>
    <row r="132" spans="1:13" ht="20.100000000000001" customHeight="1" x14ac:dyDescent="0.2">
      <c r="B132" s="1" t="s">
        <v>256</v>
      </c>
    </row>
    <row r="133" spans="1:13" ht="45" customHeight="1" x14ac:dyDescent="0.2"/>
    <row r="134" spans="1:13" ht="20.100000000000001" customHeight="1" x14ac:dyDescent="0.2">
      <c r="B134" s="69" t="s">
        <v>244</v>
      </c>
    </row>
    <row r="136" spans="1:13" ht="20.100000000000001" customHeight="1" x14ac:dyDescent="0.2">
      <c r="B136" s="1" t="s">
        <v>245</v>
      </c>
    </row>
    <row r="137" spans="1:13" ht="20.100000000000001" customHeight="1" x14ac:dyDescent="0.2">
      <c r="B137" s="197" t="s">
        <v>246</v>
      </c>
      <c r="C137" s="165"/>
      <c r="D137" s="165"/>
      <c r="E137" s="165"/>
      <c r="F137" s="165"/>
      <c r="G137" s="165"/>
    </row>
    <row r="138" spans="1:13" ht="20.100000000000001" customHeight="1" x14ac:dyDescent="0.2">
      <c r="B138" s="1" t="s">
        <v>257</v>
      </c>
    </row>
    <row r="139" spans="1:13" ht="26.25" customHeight="1" x14ac:dyDescent="0.2"/>
    <row r="141" spans="1:13" ht="20.100000000000001" customHeight="1" x14ac:dyDescent="0.2">
      <c r="B141" s="1" t="s">
        <v>258</v>
      </c>
    </row>
    <row r="144" spans="1:13" ht="24.95" customHeight="1" x14ac:dyDescent="0.2">
      <c r="A144" s="54"/>
      <c r="B144" s="55"/>
      <c r="C144" s="56" t="s">
        <v>259</v>
      </c>
      <c r="D144" s="55"/>
      <c r="E144" s="55"/>
      <c r="F144" s="55"/>
      <c r="G144" s="55"/>
      <c r="H144" s="55"/>
      <c r="I144" s="55"/>
      <c r="J144" s="55"/>
      <c r="K144" s="55"/>
      <c r="L144" s="55"/>
      <c r="M144" s="55"/>
    </row>
    <row r="146" spans="1:13" ht="20.100000000000001" customHeight="1" x14ac:dyDescent="0.2">
      <c r="B146" s="26" t="s">
        <v>260</v>
      </c>
    </row>
    <row r="147" spans="1:13" ht="20.100000000000001" customHeight="1" x14ac:dyDescent="0.2">
      <c r="B147" s="1" t="s">
        <v>261</v>
      </c>
    </row>
    <row r="149" spans="1:13" ht="20.100000000000001" customHeight="1" x14ac:dyDescent="0.2">
      <c r="A149" s="53" t="s">
        <v>262</v>
      </c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9"/>
    </row>
    <row r="150" spans="1:13" ht="20.100000000000001" customHeight="1" x14ac:dyDescent="0.2">
      <c r="A150" s="195"/>
    </row>
    <row r="151" spans="1:13" ht="20.100000000000001" customHeight="1" x14ac:dyDescent="0.2">
      <c r="A151" s="195"/>
      <c r="B151" s="1" t="s">
        <v>263</v>
      </c>
    </row>
    <row r="152" spans="1:13" ht="27" customHeight="1" x14ac:dyDescent="0.2">
      <c r="A152" s="195"/>
    </row>
    <row r="153" spans="1:13" ht="20.100000000000001" customHeight="1" x14ac:dyDescent="0.2">
      <c r="A153" s="195"/>
    </row>
    <row r="154" spans="1:13" ht="20.100000000000001" customHeight="1" x14ac:dyDescent="0.2">
      <c r="A154" s="195"/>
      <c r="B154" s="68" t="s">
        <v>264</v>
      </c>
    </row>
    <row r="155" spans="1:13" ht="20.100000000000001" customHeight="1" x14ac:dyDescent="0.2">
      <c r="A155" s="195"/>
      <c r="B155" s="68"/>
    </row>
    <row r="156" spans="1:13" ht="20.100000000000001" customHeight="1" x14ac:dyDescent="0.2">
      <c r="A156" s="195"/>
      <c r="B156" s="1" t="s">
        <v>265</v>
      </c>
    </row>
    <row r="157" spans="1:13" ht="20.100000000000001" customHeight="1" x14ac:dyDescent="0.2">
      <c r="A157" s="195"/>
      <c r="B157" s="68"/>
    </row>
    <row r="158" spans="1:13" ht="25.5" customHeight="1" x14ac:dyDescent="0.2">
      <c r="A158" s="195"/>
      <c r="B158" s="68"/>
    </row>
    <row r="159" spans="1:13" ht="18" customHeight="1" x14ac:dyDescent="0.2">
      <c r="A159" s="195"/>
      <c r="B159" s="68" t="s">
        <v>266</v>
      </c>
    </row>
    <row r="160" spans="1:13" ht="20.100000000000001" customHeight="1" x14ac:dyDescent="0.2">
      <c r="A160" s="195"/>
    </row>
    <row r="161" spans="1:13" ht="20.100000000000001" customHeight="1" x14ac:dyDescent="0.2">
      <c r="A161" s="53" t="s">
        <v>267</v>
      </c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9"/>
    </row>
    <row r="162" spans="1:13" ht="20.100000000000001" customHeight="1" x14ac:dyDescent="0.2">
      <c r="B162" s="1" t="s">
        <v>268</v>
      </c>
    </row>
    <row r="165" spans="1:13" ht="20.100000000000001" customHeight="1" x14ac:dyDescent="0.2">
      <c r="B165" t="s">
        <v>269</v>
      </c>
    </row>
    <row r="166" spans="1:13" ht="24.75" customHeight="1" x14ac:dyDescent="0.2">
      <c r="B166"/>
    </row>
    <row r="167" spans="1:13" ht="20.100000000000001" customHeight="1" x14ac:dyDescent="0.2">
      <c r="B167"/>
    </row>
    <row r="168" spans="1:13" ht="20.100000000000001" customHeight="1" x14ac:dyDescent="0.2">
      <c r="B168" s="68" t="s">
        <v>270</v>
      </c>
    </row>
    <row r="169" spans="1:13" ht="20.100000000000001" customHeight="1" x14ac:dyDescent="0.2">
      <c r="B169" s="68"/>
    </row>
    <row r="170" spans="1:13" ht="20.100000000000001" customHeight="1" x14ac:dyDescent="0.2">
      <c r="B170" s="68"/>
    </row>
    <row r="171" spans="1:13" ht="20.100000000000001" customHeight="1" x14ac:dyDescent="0.2">
      <c r="B171" s="68"/>
    </row>
    <row r="172" spans="1:13" ht="18" customHeight="1" x14ac:dyDescent="0.2"/>
    <row r="173" spans="1:13" ht="18" customHeight="1" x14ac:dyDescent="0.2"/>
    <row r="174" spans="1:13" ht="20.100000000000001" customHeight="1" x14ac:dyDescent="0.2">
      <c r="A174" s="53" t="s">
        <v>275</v>
      </c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9"/>
    </row>
    <row r="175" spans="1:13" ht="20.100000000000001" customHeight="1" x14ac:dyDescent="0.2">
      <c r="A175" s="228"/>
      <c r="B175" s="229"/>
      <c r="C175" s="229"/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</row>
    <row r="176" spans="1:13" ht="20.100000000000001" customHeight="1" x14ac:dyDescent="0.2">
      <c r="A176" s="231" t="s">
        <v>367</v>
      </c>
      <c r="B176" s="230" t="s">
        <v>374</v>
      </c>
      <c r="C176" s="229"/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</row>
    <row r="177" spans="1:13" ht="20.100000000000001" customHeight="1" x14ac:dyDescent="0.2">
      <c r="A177" s="231"/>
      <c r="B177" s="230"/>
      <c r="C177" s="229"/>
      <c r="D177" s="229"/>
      <c r="E177" s="229"/>
      <c r="F177" s="229"/>
      <c r="G177" s="229"/>
      <c r="H177" s="229"/>
      <c r="I177" s="229"/>
      <c r="J177" s="229"/>
      <c r="K177" s="229"/>
      <c r="L177" s="229"/>
      <c r="M177" s="229"/>
    </row>
    <row r="178" spans="1:13" ht="20.100000000000001" customHeight="1" x14ac:dyDescent="0.2">
      <c r="A178" s="231"/>
      <c r="B178" s="230"/>
      <c r="C178" s="229"/>
      <c r="D178" s="229"/>
      <c r="E178" s="229"/>
      <c r="F178" s="229"/>
      <c r="G178" s="229"/>
      <c r="H178" s="229"/>
      <c r="I178" s="229"/>
      <c r="J178" s="229"/>
      <c r="K178" s="229"/>
      <c r="L178" s="229"/>
      <c r="M178" s="229"/>
    </row>
    <row r="179" spans="1:13" ht="20.100000000000001" customHeight="1" x14ac:dyDescent="0.2">
      <c r="A179" s="228"/>
      <c r="B179" s="229"/>
      <c r="C179" s="229"/>
      <c r="D179" s="229"/>
      <c r="E179" s="229"/>
      <c r="F179" s="229"/>
      <c r="G179" s="229"/>
      <c r="H179" s="229"/>
      <c r="I179" s="229"/>
      <c r="J179" s="229"/>
      <c r="K179" s="229"/>
      <c r="L179" s="229"/>
      <c r="M179" s="229"/>
    </row>
    <row r="180" spans="1:13" s="39" customFormat="1" ht="26.25" customHeight="1" x14ac:dyDescent="0.2">
      <c r="B180" s="151" t="s">
        <v>276</v>
      </c>
    </row>
    <row r="181" spans="1:13" ht="20.100000000000001" customHeight="1" x14ac:dyDescent="0.2">
      <c r="B181" s="198" t="s">
        <v>277</v>
      </c>
      <c r="C181" s="165"/>
      <c r="D181" s="165"/>
      <c r="E181" s="165"/>
      <c r="F181" s="165"/>
      <c r="G181" s="165"/>
      <c r="H181" s="165"/>
      <c r="I181" s="165"/>
      <c r="J181" s="165"/>
    </row>
    <row r="183" spans="1:13" ht="20.100000000000001" customHeight="1" x14ac:dyDescent="0.2">
      <c r="A183" s="156" t="s">
        <v>234</v>
      </c>
      <c r="B183" s="155" t="s">
        <v>278</v>
      </c>
    </row>
    <row r="184" spans="1:13" ht="20.100000000000001" customHeight="1" x14ac:dyDescent="0.2">
      <c r="B184" s="1" t="s">
        <v>279</v>
      </c>
    </row>
    <row r="185" spans="1:13" ht="20.100000000000001" customHeight="1" x14ac:dyDescent="0.2">
      <c r="B185" s="69"/>
    </row>
    <row r="186" spans="1:13" ht="20.100000000000001" customHeight="1" x14ac:dyDescent="0.2">
      <c r="B186" s="69"/>
    </row>
    <row r="187" spans="1:13" ht="20.100000000000001" customHeight="1" x14ac:dyDescent="0.2">
      <c r="B187" s="1" t="s">
        <v>280</v>
      </c>
    </row>
    <row r="188" spans="1:13" ht="41.25" customHeight="1" x14ac:dyDescent="0.2">
      <c r="B188" s="69"/>
    </row>
    <row r="189" spans="1:13" ht="20.100000000000001" customHeight="1" x14ac:dyDescent="0.2">
      <c r="B189" s="69"/>
    </row>
    <row r="190" spans="1:13" ht="20.100000000000001" customHeight="1" x14ac:dyDescent="0.2">
      <c r="B190" s="1" t="s">
        <v>281</v>
      </c>
    </row>
    <row r="191" spans="1:13" ht="20.100000000000001" customHeight="1" x14ac:dyDescent="0.2">
      <c r="B191" s="69"/>
    </row>
    <row r="192" spans="1:13" ht="21.75" customHeight="1" x14ac:dyDescent="0.2">
      <c r="B192" s="69"/>
    </row>
    <row r="193" spans="1:2" ht="18" customHeight="1" x14ac:dyDescent="0.2">
      <c r="B193" s="140" t="s">
        <v>282</v>
      </c>
    </row>
    <row r="194" spans="1:2" ht="18" customHeight="1" x14ac:dyDescent="0.2">
      <c r="B194" s="69"/>
    </row>
    <row r="195" spans="1:2" ht="20.100000000000001" customHeight="1" x14ac:dyDescent="0.2">
      <c r="A195" s="156" t="s">
        <v>241</v>
      </c>
      <c r="B195" s="155" t="s">
        <v>283</v>
      </c>
    </row>
    <row r="196" spans="1:2" ht="20.100000000000001" customHeight="1" x14ac:dyDescent="0.2">
      <c r="B196" s="1" t="s">
        <v>284</v>
      </c>
    </row>
    <row r="197" spans="1:2" ht="20.100000000000001" customHeight="1" x14ac:dyDescent="0.2">
      <c r="B197" s="69"/>
    </row>
    <row r="198" spans="1:2" ht="20.100000000000001" customHeight="1" x14ac:dyDescent="0.2">
      <c r="B198" s="69" t="s">
        <v>285</v>
      </c>
    </row>
    <row r="199" spans="1:2" ht="20.100000000000001" customHeight="1" x14ac:dyDescent="0.2">
      <c r="B199" s="1" t="s">
        <v>286</v>
      </c>
    </row>
    <row r="200" spans="1:2" ht="30" customHeight="1" x14ac:dyDescent="0.2">
      <c r="B200" s="69"/>
    </row>
    <row r="201" spans="1:2" ht="20.100000000000001" customHeight="1" x14ac:dyDescent="0.2">
      <c r="B201" s="69"/>
    </row>
    <row r="202" spans="1:2" ht="20.100000000000001" customHeight="1" x14ac:dyDescent="0.2">
      <c r="B202" s="69"/>
    </row>
    <row r="203" spans="1:2" ht="20.100000000000001" customHeight="1" x14ac:dyDescent="0.2">
      <c r="B203" s="1" t="s">
        <v>287</v>
      </c>
    </row>
    <row r="204" spans="1:2" ht="24.75" customHeight="1" x14ac:dyDescent="0.2">
      <c r="B204" s="69"/>
    </row>
    <row r="205" spans="1:2" ht="20.100000000000001" customHeight="1" x14ac:dyDescent="0.2">
      <c r="B205" s="69"/>
    </row>
    <row r="206" spans="1:2" ht="20.100000000000001" customHeight="1" x14ac:dyDescent="0.2">
      <c r="B206" s="1" t="s">
        <v>288</v>
      </c>
    </row>
    <row r="207" spans="1:2" ht="20.100000000000001" customHeight="1" x14ac:dyDescent="0.2">
      <c r="B207" s="69"/>
    </row>
    <row r="208" spans="1:2" ht="20.100000000000001" customHeight="1" x14ac:dyDescent="0.2">
      <c r="B208" s="69"/>
    </row>
    <row r="209" spans="1:13" ht="20.100000000000001" customHeight="1" x14ac:dyDescent="0.2">
      <c r="B209" s="69"/>
    </row>
    <row r="210" spans="1:13" ht="20.100000000000001" customHeight="1" x14ac:dyDescent="0.2">
      <c r="A210" s="156" t="s">
        <v>289</v>
      </c>
      <c r="B210" s="155" t="s">
        <v>290</v>
      </c>
    </row>
    <row r="211" spans="1:13" ht="20.100000000000001" customHeight="1" x14ac:dyDescent="0.2">
      <c r="A211" s="156"/>
      <c r="B211" s="1" t="s">
        <v>284</v>
      </c>
    </row>
    <row r="212" spans="1:13" ht="30" customHeight="1" x14ac:dyDescent="0.2">
      <c r="A212" s="156"/>
      <c r="B212" s="155"/>
    </row>
    <row r="213" spans="1:13" ht="20.100000000000001" customHeight="1" x14ac:dyDescent="0.2">
      <c r="B213" s="199" t="s">
        <v>291</v>
      </c>
    </row>
    <row r="214" spans="1:13" ht="20.100000000000001" customHeight="1" x14ac:dyDescent="0.2">
      <c r="B214" s="1" t="s">
        <v>292</v>
      </c>
    </row>
    <row r="215" spans="1:13" ht="20.100000000000001" customHeight="1" x14ac:dyDescent="0.2">
      <c r="B215" s="199" t="s">
        <v>293</v>
      </c>
    </row>
    <row r="216" spans="1:13" ht="24.75" customHeight="1" x14ac:dyDescent="0.2"/>
    <row r="218" spans="1:13" ht="20.100000000000001" customHeight="1" x14ac:dyDescent="0.2">
      <c r="B218" s="140" t="s">
        <v>294</v>
      </c>
    </row>
    <row r="219" spans="1:13" ht="20.100000000000001" customHeight="1" x14ac:dyDescent="0.2">
      <c r="B219" s="140"/>
    </row>
    <row r="220" spans="1:13" ht="20.100000000000001" customHeight="1" x14ac:dyDescent="0.2">
      <c r="B220" s="140"/>
    </row>
    <row r="221" spans="1:13" ht="20.100000000000001" customHeight="1" x14ac:dyDescent="0.2">
      <c r="A221" s="200"/>
      <c r="B221" s="203" t="s">
        <v>271</v>
      </c>
      <c r="C221" s="201"/>
      <c r="D221" s="201"/>
      <c r="E221" s="201"/>
      <c r="F221" s="201"/>
      <c r="G221" s="201"/>
      <c r="H221" s="201"/>
      <c r="I221" s="201"/>
      <c r="J221" s="201"/>
      <c r="K221" s="201"/>
      <c r="L221" s="201"/>
      <c r="M221" s="202"/>
    </row>
    <row r="223" spans="1:13" ht="20.100000000000001" customHeight="1" x14ac:dyDescent="0.2">
      <c r="B223" s="26" t="s">
        <v>369</v>
      </c>
    </row>
    <row r="224" spans="1:13" ht="20.100000000000001" customHeight="1" x14ac:dyDescent="0.2">
      <c r="B224" s="26" t="s">
        <v>368</v>
      </c>
    </row>
    <row r="228" spans="1:13" ht="20.100000000000001" customHeight="1" x14ac:dyDescent="0.2">
      <c r="B228" s="1" t="s">
        <v>272</v>
      </c>
    </row>
    <row r="229" spans="1:13" ht="20.100000000000001" customHeight="1" x14ac:dyDescent="0.2">
      <c r="C229" s="119" t="s">
        <v>273</v>
      </c>
      <c r="F229" s="204" t="s">
        <v>274</v>
      </c>
      <c r="G229" s="165"/>
      <c r="H229" s="165"/>
    </row>
    <row r="230" spans="1:13" ht="20.100000000000001" customHeight="1" x14ac:dyDescent="0.2">
      <c r="B230" s="140"/>
    </row>
    <row r="232" spans="1:13" ht="24.95" customHeight="1" x14ac:dyDescent="0.2">
      <c r="A232" s="54"/>
      <c r="B232" s="55"/>
      <c r="C232" s="56" t="s">
        <v>295</v>
      </c>
      <c r="D232" s="55"/>
      <c r="E232" s="55"/>
      <c r="F232" s="55"/>
      <c r="G232" s="55"/>
      <c r="H232" s="55"/>
      <c r="I232" s="55"/>
      <c r="J232" s="55"/>
      <c r="K232" s="55"/>
      <c r="L232" s="55"/>
      <c r="M232" s="55"/>
    </row>
    <row r="234" spans="1:13" ht="20.100000000000001" customHeight="1" x14ac:dyDescent="0.2">
      <c r="B234" s="26" t="s">
        <v>296</v>
      </c>
    </row>
    <row r="236" spans="1:13" ht="20.100000000000001" customHeight="1" x14ac:dyDescent="0.2">
      <c r="A236" s="53" t="s">
        <v>262</v>
      </c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9"/>
    </row>
    <row r="238" spans="1:13" ht="20.100000000000001" customHeight="1" x14ac:dyDescent="0.2">
      <c r="B238" s="1" t="s">
        <v>263</v>
      </c>
    </row>
    <row r="239" spans="1:13" ht="27.95" customHeight="1" x14ac:dyDescent="0.2"/>
    <row r="241" spans="1:13" ht="20.100000000000001" customHeight="1" x14ac:dyDescent="0.2">
      <c r="B241" s="68" t="s">
        <v>264</v>
      </c>
    </row>
    <row r="243" spans="1:13" ht="20.100000000000001" customHeight="1" x14ac:dyDescent="0.2">
      <c r="A243" s="53" t="s">
        <v>297</v>
      </c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9"/>
    </row>
    <row r="244" spans="1:13" ht="20.100000000000001" customHeight="1" x14ac:dyDescent="0.2">
      <c r="A244" s="228"/>
      <c r="B244" s="229"/>
      <c r="C244" s="229"/>
      <c r="D244" s="229"/>
      <c r="E244" s="229"/>
      <c r="F244" s="229"/>
      <c r="G244" s="229"/>
      <c r="H244" s="229"/>
      <c r="I244" s="229"/>
      <c r="J244" s="229"/>
      <c r="K244" s="229"/>
      <c r="L244" s="229"/>
      <c r="M244" s="229"/>
    </row>
    <row r="245" spans="1:13" ht="20.100000000000001" customHeight="1" x14ac:dyDescent="0.2">
      <c r="A245" s="231" t="s">
        <v>367</v>
      </c>
      <c r="B245" s="230" t="s">
        <v>366</v>
      </c>
      <c r="C245" s="229"/>
      <c r="D245" s="229"/>
      <c r="E245" s="229"/>
      <c r="F245" s="229"/>
      <c r="G245" s="229"/>
      <c r="H245" s="229"/>
      <c r="I245" s="229"/>
      <c r="J245" s="229"/>
      <c r="K245" s="229"/>
      <c r="L245" s="229"/>
      <c r="M245" s="229"/>
    </row>
    <row r="246" spans="1:13" ht="20.100000000000001" customHeight="1" x14ac:dyDescent="0.2">
      <c r="A246" s="228"/>
      <c r="B246" s="229"/>
      <c r="C246" s="229"/>
      <c r="D246" s="229"/>
      <c r="E246" s="229"/>
      <c r="F246" s="229"/>
      <c r="G246" s="229"/>
      <c r="H246" s="229"/>
      <c r="I246" s="229"/>
      <c r="J246" s="229"/>
      <c r="K246" s="229"/>
      <c r="L246" s="229"/>
      <c r="M246" s="229"/>
    </row>
    <row r="247" spans="1:13" ht="20.100000000000001" customHeight="1" x14ac:dyDescent="0.2">
      <c r="A247" s="228"/>
      <c r="B247" s="229"/>
      <c r="C247" s="229"/>
      <c r="D247" s="229"/>
      <c r="E247" s="229"/>
      <c r="F247" s="229"/>
      <c r="G247" s="229"/>
      <c r="H247" s="229"/>
      <c r="I247" s="229"/>
      <c r="J247" s="229"/>
      <c r="K247" s="229"/>
      <c r="L247" s="229"/>
      <c r="M247" s="229"/>
    </row>
    <row r="249" spans="1:13" ht="20.100000000000001" customHeight="1" x14ac:dyDescent="0.2">
      <c r="B249" s="198" t="s">
        <v>277</v>
      </c>
      <c r="C249" s="165"/>
      <c r="D249" s="165"/>
      <c r="E249" s="165"/>
      <c r="F249" s="165"/>
      <c r="G249" s="165"/>
      <c r="H249" s="165"/>
      <c r="I249" s="165"/>
      <c r="J249" s="165"/>
    </row>
    <row r="251" spans="1:13" ht="20.100000000000001" customHeight="1" x14ac:dyDescent="0.2">
      <c r="A251" s="156" t="s">
        <v>234</v>
      </c>
      <c r="B251" s="155" t="s">
        <v>278</v>
      </c>
    </row>
    <row r="252" spans="1:13" ht="20.100000000000001" customHeight="1" x14ac:dyDescent="0.2">
      <c r="B252" s="1" t="s">
        <v>279</v>
      </c>
    </row>
    <row r="253" spans="1:13" ht="25.5" customHeight="1" x14ac:dyDescent="0.2">
      <c r="B253" s="69"/>
    </row>
    <row r="254" spans="1:13" ht="20.100000000000001" customHeight="1" x14ac:dyDescent="0.2">
      <c r="B254" s="69"/>
    </row>
    <row r="255" spans="1:13" ht="20.100000000000001" customHeight="1" x14ac:dyDescent="0.2">
      <c r="B255" s="1" t="s">
        <v>298</v>
      </c>
    </row>
    <row r="256" spans="1:13" ht="24.95" customHeight="1" x14ac:dyDescent="0.2">
      <c r="B256" s="69"/>
    </row>
    <row r="257" spans="1:2" ht="20.100000000000001" customHeight="1" x14ac:dyDescent="0.2">
      <c r="B257" s="69"/>
    </row>
    <row r="258" spans="1:2" ht="20.100000000000001" customHeight="1" x14ac:dyDescent="0.2">
      <c r="B258" s="1" t="s">
        <v>299</v>
      </c>
    </row>
    <row r="259" spans="1:2" ht="24" customHeight="1" x14ac:dyDescent="0.2">
      <c r="B259" s="69"/>
    </row>
    <row r="260" spans="1:2" ht="20.100000000000001" customHeight="1" x14ac:dyDescent="0.2">
      <c r="B260" s="69"/>
    </row>
    <row r="261" spans="1:2" ht="20.100000000000001" customHeight="1" x14ac:dyDescent="0.2">
      <c r="B261" s="140" t="s">
        <v>282</v>
      </c>
    </row>
    <row r="262" spans="1:2" ht="18" customHeight="1" x14ac:dyDescent="0.2"/>
    <row r="263" spans="1:2" ht="18" customHeight="1" x14ac:dyDescent="0.2">
      <c r="A263" s="156" t="s">
        <v>241</v>
      </c>
      <c r="B263" s="155" t="s">
        <v>300</v>
      </c>
    </row>
    <row r="264" spans="1:2" ht="18" customHeight="1" x14ac:dyDescent="0.2">
      <c r="B264" s="1" t="s">
        <v>284</v>
      </c>
    </row>
    <row r="265" spans="1:2" ht="22.5" customHeight="1" x14ac:dyDescent="0.2">
      <c r="B265" s="69"/>
    </row>
    <row r="266" spans="1:2" ht="18" customHeight="1" x14ac:dyDescent="0.2">
      <c r="B266" s="69" t="s">
        <v>285</v>
      </c>
    </row>
    <row r="267" spans="1:2" ht="18" customHeight="1" x14ac:dyDescent="0.2">
      <c r="B267" s="1" t="s">
        <v>286</v>
      </c>
    </row>
    <row r="268" spans="1:2" ht="18" customHeight="1" x14ac:dyDescent="0.2">
      <c r="B268" s="69"/>
    </row>
    <row r="269" spans="1:2" ht="30.75" customHeight="1" x14ac:dyDescent="0.2">
      <c r="B269" s="69"/>
    </row>
    <row r="270" spans="1:2" ht="18" customHeight="1" x14ac:dyDescent="0.2">
      <c r="B270" s="69"/>
    </row>
    <row r="271" spans="1:2" ht="56.25" customHeight="1" x14ac:dyDescent="0.2">
      <c r="B271" s="69"/>
    </row>
    <row r="272" spans="1:2" ht="18" customHeight="1" x14ac:dyDescent="0.2">
      <c r="B272" s="1" t="s">
        <v>287</v>
      </c>
    </row>
    <row r="273" spans="1:2" ht="30" customHeight="1" x14ac:dyDescent="0.2">
      <c r="B273" s="69"/>
    </row>
    <row r="274" spans="1:2" ht="20.100000000000001" customHeight="1" x14ac:dyDescent="0.2">
      <c r="B274" s="69"/>
    </row>
    <row r="275" spans="1:2" ht="20.100000000000001" customHeight="1" x14ac:dyDescent="0.2">
      <c r="B275" s="1" t="s">
        <v>301</v>
      </c>
    </row>
    <row r="279" spans="1:2" ht="20.100000000000001" customHeight="1" x14ac:dyDescent="0.2">
      <c r="A279" s="156" t="s">
        <v>289</v>
      </c>
      <c r="B279" s="155" t="s">
        <v>302</v>
      </c>
    </row>
    <row r="280" spans="1:2" ht="20.100000000000001" customHeight="1" x14ac:dyDescent="0.2">
      <c r="A280" s="156"/>
      <c r="B280" s="1" t="s">
        <v>284</v>
      </c>
    </row>
    <row r="281" spans="1:2" ht="30" customHeight="1" x14ac:dyDescent="0.2">
      <c r="A281" s="156"/>
      <c r="B281" s="155"/>
    </row>
    <row r="282" spans="1:2" ht="20.100000000000001" customHeight="1" x14ac:dyDescent="0.2">
      <c r="B282" s="199" t="s">
        <v>291</v>
      </c>
    </row>
    <row r="283" spans="1:2" ht="20.100000000000001" customHeight="1" x14ac:dyDescent="0.2">
      <c r="B283" s="1" t="s">
        <v>292</v>
      </c>
    </row>
    <row r="284" spans="1:2" ht="20.100000000000001" customHeight="1" x14ac:dyDescent="0.2">
      <c r="B284" s="199" t="s">
        <v>303</v>
      </c>
    </row>
    <row r="285" spans="1:2" ht="28.5" customHeight="1" x14ac:dyDescent="0.2"/>
    <row r="287" spans="1:2" ht="20.100000000000001" customHeight="1" x14ac:dyDescent="0.2">
      <c r="B287" s="140" t="s">
        <v>294</v>
      </c>
    </row>
    <row r="288" spans="1:2" ht="20.100000000000001" customHeight="1" x14ac:dyDescent="0.2">
      <c r="B288" s="140"/>
    </row>
    <row r="289" spans="1:22" ht="20.100000000000001" customHeight="1" x14ac:dyDescent="0.2">
      <c r="A289" s="200"/>
      <c r="B289" s="203" t="s">
        <v>370</v>
      </c>
      <c r="C289" s="201"/>
      <c r="D289" s="201"/>
      <c r="E289" s="201"/>
      <c r="F289" s="201"/>
      <c r="G289" s="201"/>
      <c r="H289" s="201"/>
      <c r="I289" s="201"/>
      <c r="J289" s="201"/>
      <c r="K289" s="201"/>
      <c r="L289" s="201"/>
      <c r="M289" s="202"/>
    </row>
    <row r="290" spans="1:22" ht="20.100000000000001" customHeight="1" x14ac:dyDescent="0.2">
      <c r="B290" s="140"/>
    </row>
    <row r="291" spans="1:22" ht="20.100000000000001" customHeight="1" x14ac:dyDescent="0.2">
      <c r="B291" s="26" t="s">
        <v>373</v>
      </c>
    </row>
    <row r="292" spans="1:22" ht="20.100000000000001" customHeight="1" x14ac:dyDescent="0.2">
      <c r="B292" s="140"/>
      <c r="V292" s="165"/>
    </row>
    <row r="293" spans="1:22" ht="20.100000000000001" customHeight="1" x14ac:dyDescent="0.2">
      <c r="B293" s="140"/>
      <c r="Q293" s="119"/>
    </row>
    <row r="294" spans="1:22" ht="20.100000000000001" customHeight="1" x14ac:dyDescent="0.2">
      <c r="B294" s="140"/>
      <c r="Q294" s="119"/>
    </row>
    <row r="295" spans="1:22" ht="20.100000000000001" customHeight="1" x14ac:dyDescent="0.2">
      <c r="B295" s="1" t="s">
        <v>272</v>
      </c>
      <c r="Q295" s="119"/>
    </row>
    <row r="296" spans="1:22" ht="20.100000000000001" customHeight="1" x14ac:dyDescent="0.2">
      <c r="C296" s="119" t="s">
        <v>371</v>
      </c>
      <c r="F296" s="204" t="s">
        <v>372</v>
      </c>
      <c r="G296" s="165"/>
      <c r="H296" s="165"/>
      <c r="I296" s="165"/>
    </row>
    <row r="297" spans="1:22" ht="20.100000000000001" customHeight="1" x14ac:dyDescent="0.2">
      <c r="C297" s="119"/>
    </row>
    <row r="299" spans="1:22" ht="20.100000000000001" customHeight="1" x14ac:dyDescent="0.2">
      <c r="A299" s="54"/>
      <c r="B299" s="55"/>
      <c r="C299" s="56" t="s">
        <v>304</v>
      </c>
      <c r="D299" s="55"/>
      <c r="E299" s="55"/>
      <c r="F299" s="55"/>
      <c r="G299" s="55"/>
      <c r="H299" s="55"/>
      <c r="I299" s="55"/>
      <c r="J299" s="55"/>
      <c r="K299" s="55"/>
      <c r="L299" s="55"/>
      <c r="M299" s="55"/>
    </row>
    <row r="301" spans="1:22" ht="20.100000000000001" customHeight="1" x14ac:dyDescent="0.2">
      <c r="B301" s="26" t="s">
        <v>305</v>
      </c>
    </row>
    <row r="303" spans="1:22" ht="20.100000000000001" customHeight="1" x14ac:dyDescent="0.2">
      <c r="A303" s="53" t="s">
        <v>306</v>
      </c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9"/>
    </row>
    <row r="304" spans="1:22" ht="20.100000000000001" customHeight="1" x14ac:dyDescent="0.2">
      <c r="B304" s="1" t="s">
        <v>307</v>
      </c>
    </row>
    <row r="305" spans="1:13" ht="58.5" customHeight="1" x14ac:dyDescent="0.2"/>
    <row r="306" spans="1:13" ht="18" customHeight="1" x14ac:dyDescent="0.2">
      <c r="B306" s="1" t="s">
        <v>308</v>
      </c>
    </row>
    <row r="308" spans="1:13" ht="20.100000000000001" customHeight="1" x14ac:dyDescent="0.2">
      <c r="A308" s="53" t="s">
        <v>309</v>
      </c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9"/>
    </row>
    <row r="309" spans="1:13" ht="20.100000000000001" customHeight="1" x14ac:dyDescent="0.2">
      <c r="B309" s="1" t="s">
        <v>310</v>
      </c>
    </row>
    <row r="310" spans="1:13" ht="78" customHeight="1" x14ac:dyDescent="0.2"/>
    <row r="311" spans="1:13" ht="20.100000000000001" customHeight="1" x14ac:dyDescent="0.2">
      <c r="B311" s="1" t="s">
        <v>311</v>
      </c>
    </row>
    <row r="313" spans="1:13" ht="20.100000000000001" customHeight="1" x14ac:dyDescent="0.2">
      <c r="A313" s="53" t="s">
        <v>312</v>
      </c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9"/>
    </row>
    <row r="314" spans="1:13" ht="20.100000000000001" customHeight="1" x14ac:dyDescent="0.2">
      <c r="B314" s="1" t="s">
        <v>313</v>
      </c>
    </row>
    <row r="315" spans="1:13" ht="75" customHeight="1" x14ac:dyDescent="0.2"/>
    <row r="316" spans="1:13" ht="20.100000000000001" customHeight="1" x14ac:dyDescent="0.2">
      <c r="B316" s="1" t="s">
        <v>311</v>
      </c>
    </row>
    <row r="318" spans="1:13" ht="20.100000000000001" customHeight="1" x14ac:dyDescent="0.2">
      <c r="A318" s="53" t="s">
        <v>314</v>
      </c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9"/>
    </row>
    <row r="319" spans="1:13" ht="20.100000000000001" customHeight="1" x14ac:dyDescent="0.2">
      <c r="B319" s="1" t="s">
        <v>315</v>
      </c>
    </row>
    <row r="320" spans="1:13" ht="20.100000000000001" customHeight="1" x14ac:dyDescent="0.2">
      <c r="B320" s="118" t="s">
        <v>316</v>
      </c>
    </row>
    <row r="321" spans="1:13" ht="20.100000000000001" customHeight="1" x14ac:dyDescent="0.2">
      <c r="B321" s="1" t="s">
        <v>317</v>
      </c>
    </row>
    <row r="322" spans="1:13" ht="72.75" customHeight="1" x14ac:dyDescent="0.2"/>
    <row r="323" spans="1:13" ht="20.100000000000001" customHeight="1" x14ac:dyDescent="0.2">
      <c r="B323" s="1" t="s">
        <v>318</v>
      </c>
    </row>
    <row r="324" spans="1:13" ht="19.5" customHeight="1" x14ac:dyDescent="0.2">
      <c r="B324" s="1" t="s">
        <v>319</v>
      </c>
    </row>
    <row r="325" spans="1:13" ht="39" customHeight="1" x14ac:dyDescent="0.2"/>
    <row r="327" spans="1:13" ht="20.100000000000001" customHeight="1" x14ac:dyDescent="0.2">
      <c r="A327" s="53" t="s">
        <v>320</v>
      </c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9"/>
    </row>
    <row r="328" spans="1:13" ht="20.100000000000001" customHeight="1" x14ac:dyDescent="0.2">
      <c r="B328" s="1" t="s">
        <v>321</v>
      </c>
    </row>
    <row r="330" spans="1:13" ht="20.100000000000001" customHeight="1" x14ac:dyDescent="0.2">
      <c r="B330" s="1" t="s">
        <v>311</v>
      </c>
    </row>
    <row r="337" spans="1:13" ht="20.100000000000001" customHeight="1" x14ac:dyDescent="0.2">
      <c r="A337" s="54"/>
      <c r="B337" s="55"/>
      <c r="C337" s="56" t="s">
        <v>361</v>
      </c>
      <c r="D337" s="55"/>
      <c r="E337" s="55"/>
      <c r="F337" s="55"/>
      <c r="G337" s="55"/>
      <c r="H337" s="55"/>
      <c r="I337" s="55"/>
      <c r="J337" s="55"/>
      <c r="K337" s="55"/>
      <c r="L337" s="55"/>
      <c r="M337" s="55"/>
    </row>
    <row r="339" spans="1:13" ht="20.100000000000001" customHeight="1" x14ac:dyDescent="0.2">
      <c r="B339" s="1" t="s">
        <v>362</v>
      </c>
    </row>
    <row r="340" spans="1:13" ht="20.100000000000001" customHeight="1" x14ac:dyDescent="0.2">
      <c r="B340" s="1" t="s">
        <v>364</v>
      </c>
    </row>
    <row r="342" spans="1:13" ht="20.100000000000001" customHeight="1" x14ac:dyDescent="0.2">
      <c r="B342" s="1" t="s">
        <v>363</v>
      </c>
    </row>
    <row r="348" spans="1:13" ht="20.100000000000001" customHeight="1" x14ac:dyDescent="0.2">
      <c r="B348" s="1" t="s">
        <v>365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1"/>
  <sheetViews>
    <sheetView showGridLines="0" workbookViewId="0">
      <pane ySplit="1" topLeftCell="A2" activePane="bottomLeft" state="frozen"/>
      <selection pane="bottomLeft" activeCell="E3" sqref="E3"/>
    </sheetView>
  </sheetViews>
  <sheetFormatPr baseColWidth="10" defaultColWidth="11.42578125" defaultRowHeight="18" customHeight="1" x14ac:dyDescent="0.2"/>
  <cols>
    <col min="1" max="16384" width="11.42578125" style="1"/>
  </cols>
  <sheetData>
    <row r="1" spans="1:16" ht="35.1" customHeight="1" x14ac:dyDescent="0.2">
      <c r="A1" s="186"/>
      <c r="B1" s="186"/>
      <c r="C1" s="186"/>
      <c r="D1" s="186"/>
      <c r="E1" s="187" t="s">
        <v>322</v>
      </c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4" spans="1:16" ht="18" customHeight="1" x14ac:dyDescent="0.2">
      <c r="A4" s="165"/>
      <c r="B4" s="166" t="s">
        <v>323</v>
      </c>
      <c r="C4" s="165"/>
      <c r="D4" s="165" t="s">
        <v>324</v>
      </c>
      <c r="E4" s="165"/>
      <c r="F4" s="165" t="s">
        <v>325</v>
      </c>
      <c r="G4" s="165"/>
      <c r="H4" s="165"/>
      <c r="I4" s="165"/>
      <c r="J4" s="165"/>
    </row>
    <row r="5" spans="1:16" ht="18" customHeight="1" x14ac:dyDescent="0.2">
      <c r="F5" s="182" t="s">
        <v>326</v>
      </c>
    </row>
    <row r="9" spans="1:16" ht="18" customHeight="1" x14ac:dyDescent="0.2">
      <c r="A9" s="182" t="s">
        <v>328</v>
      </c>
      <c r="B9" s="183"/>
      <c r="E9" s="19" t="s">
        <v>329</v>
      </c>
      <c r="F9" s="176">
        <f>SUM(Tableau12[Montant])-Acompte_2</f>
        <v>0</v>
      </c>
      <c r="H9" s="1" t="s">
        <v>327</v>
      </c>
      <c r="K9" s="165">
        <f>SUM(Tableau12[Montant])-Acompte_2</f>
        <v>0</v>
      </c>
    </row>
    <row r="12" spans="1:16" ht="18" customHeight="1" x14ac:dyDescent="0.2">
      <c r="B12" s="177" t="s">
        <v>330</v>
      </c>
      <c r="D12" s="178" t="s">
        <v>331</v>
      </c>
      <c r="E12"/>
      <c r="F12"/>
    </row>
    <row r="13" spans="1:16" ht="18" customHeight="1" x14ac:dyDescent="0.2">
      <c r="D13" s="178" t="s">
        <v>332</v>
      </c>
      <c r="E13"/>
      <c r="F13"/>
    </row>
    <row r="14" spans="1:16" ht="18" customHeight="1" x14ac:dyDescent="0.2">
      <c r="M14" s="178"/>
    </row>
    <row r="15" spans="1:16" ht="18" customHeight="1" x14ac:dyDescent="0.2">
      <c r="A15" s="182" t="s">
        <v>333</v>
      </c>
    </row>
    <row r="23" spans="1:11" ht="18" customHeight="1" x14ac:dyDescent="0.2">
      <c r="A23" s="165"/>
      <c r="B23" s="166" t="s">
        <v>334</v>
      </c>
      <c r="C23" s="165"/>
      <c r="D23" s="165" t="s">
        <v>17</v>
      </c>
      <c r="E23" s="165" t="s">
        <v>335</v>
      </c>
      <c r="F23" s="165" t="s">
        <v>336</v>
      </c>
      <c r="G23" s="165" t="s">
        <v>337</v>
      </c>
      <c r="H23" s="165" t="s">
        <v>325</v>
      </c>
      <c r="I23" s="165"/>
    </row>
    <row r="25" spans="1:11" ht="18" customHeight="1" x14ac:dyDescent="0.2">
      <c r="A25" s="182" t="s">
        <v>338</v>
      </c>
      <c r="E25" s="19" t="s">
        <v>339</v>
      </c>
      <c r="F25" s="135">
        <f>SUM(Tableau12[Montant])</f>
        <v>0</v>
      </c>
      <c r="H25" s="1" t="s">
        <v>327</v>
      </c>
      <c r="K25" s="165">
        <f>SUM(Tableau12[Montant])</f>
        <v>0</v>
      </c>
    </row>
    <row r="27" spans="1:11" ht="18" customHeight="1" x14ac:dyDescent="0.2">
      <c r="E27" s="210" t="s">
        <v>340</v>
      </c>
      <c r="F27" s="211"/>
    </row>
    <row r="28" spans="1:11" ht="18" customHeight="1" x14ac:dyDescent="0.2">
      <c r="C28" s="50" t="s">
        <v>341</v>
      </c>
    </row>
    <row r="29" spans="1:11" ht="18" customHeight="1" x14ac:dyDescent="0.2">
      <c r="B29" s="205" t="s">
        <v>342</v>
      </c>
      <c r="C29" s="127" t="s">
        <v>343</v>
      </c>
      <c r="D29" s="128" t="s">
        <v>344</v>
      </c>
      <c r="E29" s="184">
        <f>F25*30%</f>
        <v>0</v>
      </c>
    </row>
    <row r="30" spans="1:11" ht="18" customHeight="1" x14ac:dyDescent="0.2">
      <c r="B30" s="205" t="s">
        <v>342</v>
      </c>
      <c r="C30" s="1" t="s">
        <v>345</v>
      </c>
    </row>
    <row r="31" spans="1:11" ht="18" customHeight="1" x14ac:dyDescent="0.2">
      <c r="B31" s="205" t="s">
        <v>342</v>
      </c>
      <c r="C31" s="1" t="s">
        <v>346</v>
      </c>
    </row>
    <row r="33" spans="2:6" ht="18" customHeight="1" x14ac:dyDescent="0.2">
      <c r="B33" s="188"/>
      <c r="C33" s="189" t="s">
        <v>347</v>
      </c>
      <c r="D33" s="189"/>
      <c r="E33" s="189"/>
      <c r="F33" s="190"/>
    </row>
    <row r="34" spans="2:6" ht="18" customHeight="1" x14ac:dyDescent="0.2">
      <c r="B34" s="95"/>
      <c r="D34"/>
      <c r="E34"/>
      <c r="F34" s="96"/>
    </row>
    <row r="35" spans="2:6" ht="18" customHeight="1" x14ac:dyDescent="0.2">
      <c r="B35" s="95"/>
      <c r="C35"/>
      <c r="D35"/>
      <c r="E35"/>
      <c r="F35" s="96"/>
    </row>
    <row r="36" spans="2:6" ht="18" customHeight="1" x14ac:dyDescent="0.2">
      <c r="B36" s="95"/>
      <c r="C36"/>
      <c r="D36"/>
      <c r="E36"/>
      <c r="F36" s="96"/>
    </row>
    <row r="37" spans="2:6" ht="18" customHeight="1" x14ac:dyDescent="0.2">
      <c r="B37" s="95"/>
      <c r="C37"/>
      <c r="D37"/>
      <c r="E37"/>
      <c r="F37" s="96"/>
    </row>
    <row r="38" spans="2:6" ht="18" customHeight="1" x14ac:dyDescent="0.2">
      <c r="B38" s="97"/>
      <c r="C38" s="98"/>
      <c r="D38" s="98"/>
      <c r="E38" s="98"/>
      <c r="F38" s="99"/>
    </row>
    <row r="39" spans="2:6" ht="18" customHeight="1" x14ac:dyDescent="0.2">
      <c r="F39"/>
    </row>
    <row r="40" spans="2:6" ht="18" customHeight="1" x14ac:dyDescent="0.2">
      <c r="B40" s="177" t="s">
        <v>330</v>
      </c>
      <c r="D40" s="178" t="s">
        <v>331</v>
      </c>
      <c r="E40"/>
      <c r="F40"/>
    </row>
    <row r="41" spans="2:6" ht="18" customHeight="1" x14ac:dyDescent="0.2">
      <c r="D41" s="178" t="s">
        <v>332</v>
      </c>
      <c r="E41"/>
      <c r="F41"/>
    </row>
  </sheetData>
  <conditionalFormatting sqref="E2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24</vt:i4>
      </vt:variant>
    </vt:vector>
  </HeadingPairs>
  <TitlesOfParts>
    <vt:vector size="35" baseType="lpstr">
      <vt:lpstr>Garde</vt:lpstr>
      <vt:lpstr>Facturation</vt:lpstr>
      <vt:lpstr>Factures</vt:lpstr>
      <vt:lpstr>Clients</vt:lpstr>
      <vt:lpstr>Produits</vt:lpstr>
      <vt:lpstr>Devis</vt:lpstr>
      <vt:lpstr>Comptes</vt:lpstr>
      <vt:lpstr>Listes</vt:lpstr>
      <vt:lpstr>Sommaire_Aide</vt:lpstr>
      <vt:lpstr>Aide</vt:lpstr>
      <vt:lpstr>Atelier</vt:lpstr>
      <vt:lpstr>A_coller</vt:lpstr>
      <vt:lpstr>Acompte_2</vt:lpstr>
      <vt:lpstr>Cellule_Acompte</vt:lpstr>
      <vt:lpstr>Cellule_Facture</vt:lpstr>
      <vt:lpstr>Date</vt:lpstr>
      <vt:lpstr>Devis!Description</vt:lpstr>
      <vt:lpstr>Description</vt:lpstr>
      <vt:lpstr>Devis</vt:lpstr>
      <vt:lpstr>Domaines</vt:lpstr>
      <vt:lpstr>Facture</vt:lpstr>
      <vt:lpstr>Facturation!Impression_des_titres</vt:lpstr>
      <vt:lpstr>Liste_Domaines</vt:lpstr>
      <vt:lpstr>Devis!Nom</vt:lpstr>
      <vt:lpstr>Nom</vt:lpstr>
      <vt:lpstr>Plage_1</vt:lpstr>
      <vt:lpstr>Plage_2</vt:lpstr>
      <vt:lpstr>UN</vt:lpstr>
      <vt:lpstr>Unité</vt:lpstr>
      <vt:lpstr>Validité</vt:lpstr>
      <vt:lpstr>Facturation!Zone_d_impression</vt:lpstr>
      <vt:lpstr>Zone_Facturation</vt:lpstr>
      <vt:lpstr>ZoneT5</vt:lpstr>
      <vt:lpstr>ZoneT6</vt:lpstr>
      <vt:lpstr>ZoneT7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Barraud Eric</dc:creator>
  <cp:lastModifiedBy>Barraud Eric</cp:lastModifiedBy>
  <cp:revision>12</cp:revision>
  <cp:lastPrinted>2022-10-02T12:58:18Z</cp:lastPrinted>
  <dcterms:created xsi:type="dcterms:W3CDTF">2022-04-05T12:55:04Z</dcterms:created>
  <dcterms:modified xsi:type="dcterms:W3CDTF">2022-10-06T11:28:04Z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